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24226"/>
  <mc:AlternateContent xmlns:mc="http://schemas.openxmlformats.org/markup-compatibility/2006">
    <mc:Choice Requires="x15">
      <x15ac:absPath xmlns:x15ac="http://schemas.microsoft.com/office/spreadsheetml/2010/11/ac" url="C:\Users\mikes.SAFMC\My SecuriSync\Tier 1\Office Share\Comprehensive Amendments\ABCCR-2019\SSC BB Docs\Oct 2021 SSC\"/>
    </mc:Choice>
  </mc:AlternateContent>
  <xr:revisionPtr revIDLastSave="0" documentId="13_ncr:1_{B6B0C371-BA8A-4BC3-BA38-61153BE0DA31}" xr6:coauthVersionLast="46" xr6:coauthVersionMax="46" xr10:uidLastSave="{00000000-0000-0000-0000-000000000000}"/>
  <bookViews>
    <workbookView xWindow="-108" yWindow="-108" windowWidth="23256" windowHeight="12576" tabRatio="596" xr2:uid="{00000000-000D-0000-FFFF-FFFF00000000}"/>
  </bookViews>
  <sheets>
    <sheet name="Read Me" sheetId="13" r:id="rId1"/>
    <sheet name="Species Scores Default Mod" sheetId="17" r:id="rId2"/>
    <sheet name="All Results" sheetId="21" r:id="rId3"/>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6">#REF!</definedName>
    <definedName name="Data7">#REF!</definedName>
    <definedName name="Data8">#REF!</definedName>
    <definedName name="Data9">#REF!</definedName>
    <definedName name="Pdata1">#REF!</definedName>
    <definedName name="Pdata10">#REF!</definedName>
    <definedName name="Pdata11">#REF!</definedName>
    <definedName name="Pdata12">#REF!</definedName>
    <definedName name="Pdata13">#REF!</definedName>
    <definedName name="Pdata14">#REF!</definedName>
    <definedName name="Pdata15">#REF!</definedName>
    <definedName name="Pdata16">#REF!</definedName>
    <definedName name="Pdata17">#REF!</definedName>
    <definedName name="Pdata18">#REF!</definedName>
    <definedName name="Pdata19">#REF!</definedName>
    <definedName name="Pdata2">#REF!</definedName>
    <definedName name="Pdata20">#REF!</definedName>
    <definedName name="Pdata21">#REF!</definedName>
    <definedName name="Pdata22">#REF!</definedName>
    <definedName name="Pdata23">#REF!</definedName>
    <definedName name="Pdata24">#REF!</definedName>
    <definedName name="Pdata25">#REF!</definedName>
    <definedName name="Pdata26">#REF!</definedName>
    <definedName name="Pdata27">#REF!</definedName>
    <definedName name="Pdata28">#REF!</definedName>
    <definedName name="Pdata29">#REF!</definedName>
    <definedName name="Pdata3">#REF!</definedName>
    <definedName name="Pdata30">#REF!</definedName>
    <definedName name="Pdata31">#REF!</definedName>
    <definedName name="Pdata32">#REF!</definedName>
    <definedName name="Pdata33">#REF!</definedName>
    <definedName name="Pdata34">#REF!</definedName>
    <definedName name="Pdata35">#REF!</definedName>
    <definedName name="Pdata36">#REF!</definedName>
    <definedName name="Pdata37">#REF!</definedName>
    <definedName name="Pdata38">#REF!</definedName>
    <definedName name="Pdata39">#REF!</definedName>
    <definedName name="Pdata4">#REF!</definedName>
    <definedName name="Pdata40">#REF!</definedName>
    <definedName name="Pdata41">#REF!</definedName>
    <definedName name="Pdata42">#REF!</definedName>
    <definedName name="Pdata43">#REF!</definedName>
    <definedName name="Pdata44">#REF!</definedName>
    <definedName name="Pdata45">#REF!</definedName>
    <definedName name="Pdata46">#REF!</definedName>
    <definedName name="Pdata47">#REF!</definedName>
    <definedName name="Pdata48">#REF!</definedName>
    <definedName name="Pdata49">#REF!</definedName>
    <definedName name="Pdata5">#REF!</definedName>
    <definedName name="Pdata50">#REF!</definedName>
    <definedName name="Pdata6">#REF!</definedName>
    <definedName name="Pdata7">#REF!</definedName>
    <definedName name="Pdata8">#REF!</definedName>
    <definedName name="Pdata9">#REF!</definedName>
    <definedName name="Productivity1">#REF!</definedName>
    <definedName name="Productivity10">#REF!</definedName>
    <definedName name="Productivity11">#REF!</definedName>
    <definedName name="Productivity12">#REF!</definedName>
    <definedName name="Productivity13">#REF!</definedName>
    <definedName name="Productivity14">#REF!</definedName>
    <definedName name="Productivity15">#REF!</definedName>
    <definedName name="Productivity16">#REF!</definedName>
    <definedName name="Productivity17">#REF!</definedName>
    <definedName name="Productivity18">#REF!</definedName>
    <definedName name="Productivity19">#REF!</definedName>
    <definedName name="Productivity2">#REF!</definedName>
    <definedName name="Productivity20">#REF!</definedName>
    <definedName name="Productivity21">#REF!</definedName>
    <definedName name="Productivity22">#REF!</definedName>
    <definedName name="Productivity23">#REF!</definedName>
    <definedName name="Productivity24">#REF!</definedName>
    <definedName name="productivity25">#REF!</definedName>
    <definedName name="productivity26">#REF!</definedName>
    <definedName name="Productivity27">#REF!</definedName>
    <definedName name="Productivity28">#REF!</definedName>
    <definedName name="Productivity29">#REF!</definedName>
    <definedName name="Productivity3">#REF!</definedName>
    <definedName name="Productivity30">#REF!</definedName>
    <definedName name="Productivity31">#REF!</definedName>
    <definedName name="Productivity32">#REF!</definedName>
    <definedName name="Productivity33">#REF!</definedName>
    <definedName name="Productivity34">#REF!</definedName>
    <definedName name="Productivity35">#REF!</definedName>
    <definedName name="Productivity36">#REF!</definedName>
    <definedName name="Productivity37">#REF!</definedName>
    <definedName name="Productivity38">#REF!</definedName>
    <definedName name="Productivity39">#REF!</definedName>
    <definedName name="Productivity4">#REF!</definedName>
    <definedName name="Productivity40">#REF!</definedName>
    <definedName name="Productivity41">#REF!</definedName>
    <definedName name="Productivity42">#REF!</definedName>
    <definedName name="Productivity43">#REF!</definedName>
    <definedName name="Productivity44">#REF!</definedName>
    <definedName name="Productivity45">#REF!</definedName>
    <definedName name="Productivity46">#REF!</definedName>
    <definedName name="Productivity47">#REF!</definedName>
    <definedName name="Productivity48">#REF!</definedName>
    <definedName name="productivity49">#REF!</definedName>
    <definedName name="Productivity5">#REF!</definedName>
    <definedName name="Productivity50">#REF!</definedName>
    <definedName name="Productivity6">#REF!</definedName>
    <definedName name="Productivity7">#REF!</definedName>
    <definedName name="Productivity8">#REF!</definedName>
    <definedName name="Productivity9">#REF!</definedName>
    <definedName name="Productivty47">#REF!</definedName>
    <definedName name="Sdata1">#REF!</definedName>
    <definedName name="Sdata10">#REF!</definedName>
    <definedName name="Sdata11">#REF!</definedName>
    <definedName name="Sdata12">#REF!</definedName>
    <definedName name="Sdata13">#REF!</definedName>
    <definedName name="Sdata14">#REF!</definedName>
    <definedName name="Sdata15">#REF!</definedName>
    <definedName name="Sdata16">#REF!</definedName>
    <definedName name="Sdata17">#REF!</definedName>
    <definedName name="Sdata18">#REF!</definedName>
    <definedName name="Sdata19">#REF!</definedName>
    <definedName name="Sdata2">#REF!</definedName>
    <definedName name="Sdata20">#REF!</definedName>
    <definedName name="Sdata21">#REF!</definedName>
    <definedName name="Sdata22">#REF!</definedName>
    <definedName name="Sdata23">#REF!</definedName>
    <definedName name="Sdata24">#REF!</definedName>
    <definedName name="Sdata25">#REF!</definedName>
    <definedName name="Sdata26">#REF!</definedName>
    <definedName name="Sdata27">#REF!</definedName>
    <definedName name="Sdata28">#REF!</definedName>
    <definedName name="Sdata29">#REF!</definedName>
    <definedName name="Sdata3">#REF!</definedName>
    <definedName name="Sdata30">#REF!</definedName>
    <definedName name="Sdata31">#REF!</definedName>
    <definedName name="Sdata32">#REF!</definedName>
    <definedName name="Sdata33">#REF!</definedName>
    <definedName name="Sdata34">#REF!</definedName>
    <definedName name="Sdata35">#REF!</definedName>
    <definedName name="Sdata36">#REF!</definedName>
    <definedName name="Sdata37">#REF!</definedName>
    <definedName name="Sdata38">#REF!</definedName>
    <definedName name="Sdata39">#REF!</definedName>
    <definedName name="Sdata4">#REF!</definedName>
    <definedName name="Sdata40">#REF!</definedName>
    <definedName name="Sdata41">#REF!</definedName>
    <definedName name="Sdata42">#REF!</definedName>
    <definedName name="Sdata43">#REF!</definedName>
    <definedName name="Sdata44">#REF!</definedName>
    <definedName name="Sdata45">#REF!</definedName>
    <definedName name="Sdata46">#REF!</definedName>
    <definedName name="Sdata47">#REF!</definedName>
    <definedName name="Sdata48">#REF!</definedName>
    <definedName name="Sdata49">#REF!</definedName>
    <definedName name="Sdata5">#REF!</definedName>
    <definedName name="Sdata50">#REF!</definedName>
    <definedName name="Sdata6">#REF!</definedName>
    <definedName name="Sdata7">#REF!</definedName>
    <definedName name="Sdata8">#REF!</definedName>
    <definedName name="Sdata9">#REF!</definedName>
    <definedName name="solver_eng" localSheetId="1" hidden="1">1</definedName>
    <definedName name="solver_neg" localSheetId="1" hidden="1">1</definedName>
    <definedName name="solver_num" localSheetId="1" hidden="1">0</definedName>
    <definedName name="solver_opt" localSheetId="1" hidden="1">'Species Scores Default Mod'!$S$4</definedName>
    <definedName name="solver_typ" localSheetId="1" hidden="1">1</definedName>
    <definedName name="solver_val" localSheetId="1" hidden="1">0</definedName>
    <definedName name="solver_ver" localSheetId="1" hidden="1">3</definedName>
    <definedName name="Suceptibility4">#REF!</definedName>
    <definedName name="Susceptibility1">#REF!</definedName>
    <definedName name="Susceptibility10">#REF!</definedName>
    <definedName name="Susceptibility11">#REF!</definedName>
    <definedName name="Susceptibility12">#REF!</definedName>
    <definedName name="Susceptibility13">#REF!</definedName>
    <definedName name="Susceptibility14">#REF!</definedName>
    <definedName name="Susceptibility15">#REF!</definedName>
    <definedName name="Susceptibility16">#REF!</definedName>
    <definedName name="Susceptibility17">#REF!</definedName>
    <definedName name="Susceptibility18">#REF!</definedName>
    <definedName name="Susceptibility19">#REF!</definedName>
    <definedName name="Susceptibility2">#REF!</definedName>
    <definedName name="Susceptibility20">#REF!</definedName>
    <definedName name="Susceptibility21">#REF!</definedName>
    <definedName name="Susceptibility22">#REF!</definedName>
    <definedName name="Susceptibility23">#REF!</definedName>
    <definedName name="Susceptibility24">#REF!</definedName>
    <definedName name="Susceptibility25">#REF!</definedName>
    <definedName name="susceptibility26">#REF!</definedName>
    <definedName name="Susceptibility27">#REF!</definedName>
    <definedName name="Susceptibility28">#REF!</definedName>
    <definedName name="Susceptibility29">#REF!</definedName>
    <definedName name="Susceptibility3">#REF!</definedName>
    <definedName name="Susceptibility30">#REF!</definedName>
    <definedName name="Susceptibility31">#REF!</definedName>
    <definedName name="Susceptibility32">#REF!</definedName>
    <definedName name="Susceptibility33">#REF!</definedName>
    <definedName name="Susceptibility34">#REF!</definedName>
    <definedName name="Susceptibility35">#REF!</definedName>
    <definedName name="Susceptibility36">#REF!</definedName>
    <definedName name="Susceptibility37">#REF!</definedName>
    <definedName name="Susceptibility38">#REF!</definedName>
    <definedName name="Susceptibility39">#REF!</definedName>
    <definedName name="Susceptibility4">#REF!</definedName>
    <definedName name="Susceptibility40">#REF!</definedName>
    <definedName name="Susceptibility41">#REF!</definedName>
    <definedName name="Susceptibility42">#REF!</definedName>
    <definedName name="Susceptibility43">#REF!</definedName>
    <definedName name="Susceptibility44">#REF!</definedName>
    <definedName name="Susceptibility45">#REF!</definedName>
    <definedName name="Susceptibility46">#REF!</definedName>
    <definedName name="Susceptibility47">#REF!</definedName>
    <definedName name="Susceptibility48">#REF!</definedName>
    <definedName name="Susceptibility49">#REF!</definedName>
    <definedName name="Susceptibility5">#REF!</definedName>
    <definedName name="Susceptibility50">#REF!</definedName>
    <definedName name="Susceptibility6">#REF!</definedName>
    <definedName name="Susceptibility7">#REF!</definedName>
    <definedName name="Susceptibility8">#REF!</definedName>
    <definedName name="Susceptibility9">#REF!</definedName>
    <definedName name="Susceptiblity37">#REF!</definedName>
    <definedName name="Susceptiblity38">#REF!</definedName>
    <definedName name="Vulnerability1">#REF!</definedName>
    <definedName name="Vulnerability10">#REF!</definedName>
    <definedName name="Vulnerability11">#REF!</definedName>
    <definedName name="Vulnerability12">#REF!</definedName>
    <definedName name="Vulnerability13">#REF!</definedName>
    <definedName name="Vulnerability14">#REF!</definedName>
    <definedName name="Vulnerability15">#REF!</definedName>
    <definedName name="Vulnerability16">#REF!</definedName>
    <definedName name="Vulnerability17">#REF!</definedName>
    <definedName name="Vulnerability18">#REF!</definedName>
    <definedName name="Vulnerability19">#REF!</definedName>
    <definedName name="Vulnerability2">#REF!</definedName>
    <definedName name="Vulnerability20">#REF!</definedName>
    <definedName name="Vulnerability21">#REF!</definedName>
    <definedName name="Vulnerability22">#REF!</definedName>
    <definedName name="Vulnerability23">#REF!</definedName>
    <definedName name="Vulnerability24">#REF!</definedName>
    <definedName name="Vulnerability25">#REF!</definedName>
    <definedName name="Vulnerability26">#REF!</definedName>
    <definedName name="Vulnerability27">#REF!</definedName>
    <definedName name="Vulnerability28">#REF!</definedName>
    <definedName name="Vulnerability29">#REF!</definedName>
    <definedName name="Vulnerability3">#REF!</definedName>
    <definedName name="Vulnerability30">#REF!</definedName>
    <definedName name="Vulnerability31">#REF!</definedName>
    <definedName name="Vulnerability32">#REF!</definedName>
    <definedName name="Vulnerability33">#REF!</definedName>
    <definedName name="Vulnerability34">#REF!</definedName>
    <definedName name="Vulnerability35">#REF!</definedName>
    <definedName name="Vulnerability36">#REF!</definedName>
    <definedName name="Vulnerability37">#REF!</definedName>
    <definedName name="Vulnerability38">#REF!</definedName>
    <definedName name="Vulnerability39">#REF!</definedName>
    <definedName name="Vulnerability4">#REF!</definedName>
    <definedName name="Vulnerability40">#REF!</definedName>
    <definedName name="Vulnerability41">#REF!</definedName>
    <definedName name="Vulnerability42">#REF!</definedName>
    <definedName name="Vulnerability43">#REF!</definedName>
    <definedName name="Vulnerability44">#REF!</definedName>
    <definedName name="Vulnerability45">#REF!</definedName>
    <definedName name="Vulnerability46">#REF!</definedName>
    <definedName name="Vulnerability47">#REF!</definedName>
    <definedName name="Vulnerability48">#REF!</definedName>
    <definedName name="Vulnerability49">#REF!</definedName>
    <definedName name="Vulnerability5">#REF!</definedName>
    <definedName name="Vulnerability50">#REF!</definedName>
    <definedName name="Vulnerability6">#REF!</definedName>
    <definedName name="Vulnerability7">#REF!</definedName>
    <definedName name="Vulnerability8">#REF!</definedName>
    <definedName name="Vulnerability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5" i="17" l="1"/>
  <c r="U5" i="17"/>
  <c r="V5" i="17"/>
  <c r="W5" i="17"/>
  <c r="T6" i="17"/>
  <c r="U6" i="17"/>
  <c r="V6" i="17"/>
  <c r="W6" i="17"/>
  <c r="T7" i="17"/>
  <c r="U7" i="17"/>
  <c r="V7" i="17"/>
  <c r="W7" i="17"/>
  <c r="T8" i="17"/>
  <c r="U8" i="17"/>
  <c r="V8" i="17"/>
  <c r="W8" i="17"/>
  <c r="T9" i="17"/>
  <c r="U9" i="17"/>
  <c r="V9" i="17"/>
  <c r="W9" i="17"/>
  <c r="T10" i="17"/>
  <c r="U10" i="17"/>
  <c r="V10" i="17"/>
  <c r="W10" i="17"/>
  <c r="T11" i="17"/>
  <c r="U11" i="17"/>
  <c r="V11" i="17"/>
  <c r="W11" i="17"/>
  <c r="T12" i="17"/>
  <c r="U12" i="17"/>
  <c r="V12" i="17"/>
  <c r="W12" i="17"/>
  <c r="T13" i="17"/>
  <c r="U13" i="17"/>
  <c r="V13" i="17"/>
  <c r="W13" i="17"/>
  <c r="T14" i="17"/>
  <c r="U14" i="17"/>
  <c r="V14" i="17"/>
  <c r="W14" i="17"/>
  <c r="T15" i="17"/>
  <c r="U15" i="17"/>
  <c r="V15" i="17"/>
  <c r="W15" i="17"/>
  <c r="T16" i="17"/>
  <c r="U16" i="17"/>
  <c r="V16" i="17"/>
  <c r="W16" i="17"/>
  <c r="T17" i="17"/>
  <c r="U17" i="17"/>
  <c r="V17" i="17"/>
  <c r="W17" i="17"/>
  <c r="T18" i="17"/>
  <c r="U18" i="17"/>
  <c r="V18" i="17"/>
  <c r="W18" i="17"/>
  <c r="T19" i="17"/>
  <c r="U19" i="17"/>
  <c r="V19" i="17"/>
  <c r="W19" i="17"/>
  <c r="T20" i="17"/>
  <c r="U20" i="17"/>
  <c r="V20" i="17"/>
  <c r="W20" i="17"/>
  <c r="T21" i="17"/>
  <c r="U21" i="17"/>
  <c r="V21" i="17"/>
  <c r="W21" i="17"/>
  <c r="T22" i="17"/>
  <c r="U22" i="17"/>
  <c r="V22" i="17"/>
  <c r="W22" i="17"/>
  <c r="T23" i="17"/>
  <c r="U23" i="17"/>
  <c r="V23" i="17"/>
  <c r="W23" i="17"/>
  <c r="T24" i="17"/>
  <c r="U24" i="17"/>
  <c r="V24" i="17"/>
  <c r="W24" i="17"/>
  <c r="T25" i="17"/>
  <c r="U25" i="17"/>
  <c r="V25" i="17"/>
  <c r="W25" i="17"/>
  <c r="T26" i="17"/>
  <c r="U26" i="17"/>
  <c r="V26" i="17"/>
  <c r="W26" i="17"/>
  <c r="T27" i="17"/>
  <c r="U27" i="17"/>
  <c r="V27" i="17"/>
  <c r="W27" i="17"/>
  <c r="T28" i="17"/>
  <c r="U28" i="17"/>
  <c r="V28" i="17"/>
  <c r="W28" i="17"/>
  <c r="T29" i="17"/>
  <c r="U29" i="17"/>
  <c r="V29" i="17"/>
  <c r="W29" i="17"/>
  <c r="T30" i="17"/>
  <c r="U30" i="17"/>
  <c r="V30" i="17"/>
  <c r="W30" i="17"/>
  <c r="T31" i="17"/>
  <c r="U31" i="17"/>
  <c r="V31" i="17"/>
  <c r="W31" i="17"/>
  <c r="T32" i="17"/>
  <c r="U32" i="17"/>
  <c r="V32" i="17"/>
  <c r="W32" i="17"/>
  <c r="T33" i="17"/>
  <c r="U33" i="17"/>
  <c r="V33" i="17"/>
  <c r="W33" i="17"/>
  <c r="T34" i="17"/>
  <c r="U34" i="17"/>
  <c r="V34" i="17"/>
  <c r="W34" i="17"/>
  <c r="T35" i="17"/>
  <c r="U35" i="17"/>
  <c r="V35" i="17"/>
  <c r="W35" i="17"/>
  <c r="T36" i="17"/>
  <c r="U36" i="17"/>
  <c r="V36" i="17"/>
  <c r="W36" i="17"/>
  <c r="T37" i="17"/>
  <c r="U37" i="17"/>
  <c r="V37" i="17"/>
  <c r="W37" i="17"/>
  <c r="T38" i="17"/>
  <c r="U38" i="17"/>
  <c r="V38" i="17"/>
  <c r="W38" i="17"/>
  <c r="T39" i="17"/>
  <c r="U39" i="17"/>
  <c r="V39" i="17"/>
  <c r="W39" i="17"/>
  <c r="T40" i="17"/>
  <c r="U40" i="17"/>
  <c r="V40" i="17"/>
  <c r="W40" i="17"/>
  <c r="T41" i="17"/>
  <c r="U41" i="17"/>
  <c r="V41" i="17"/>
  <c r="W41" i="17"/>
  <c r="T42" i="17"/>
  <c r="U42" i="17"/>
  <c r="V42" i="17"/>
  <c r="W42" i="17"/>
  <c r="T43" i="17"/>
  <c r="U43" i="17"/>
  <c r="V43" i="17"/>
  <c r="W43" i="17"/>
  <c r="T44" i="17"/>
  <c r="U44" i="17"/>
  <c r="V44" i="17"/>
  <c r="W44" i="17"/>
  <c r="T45" i="17"/>
  <c r="U45" i="17"/>
  <c r="V45" i="17"/>
  <c r="W45" i="17"/>
  <c r="T46" i="17"/>
  <c r="U46" i="17"/>
  <c r="V46" i="17"/>
  <c r="W46" i="17"/>
  <c r="T47" i="17"/>
  <c r="U47" i="17"/>
  <c r="V47" i="17"/>
  <c r="W47" i="17"/>
  <c r="T48" i="17"/>
  <c r="U48" i="17"/>
  <c r="V48" i="17"/>
  <c r="W48" i="17"/>
  <c r="T49" i="17"/>
  <c r="U49" i="17"/>
  <c r="V49" i="17"/>
  <c r="W49" i="17"/>
  <c r="T50" i="17"/>
  <c r="U50" i="17"/>
  <c r="V50" i="17"/>
  <c r="W50" i="17"/>
  <c r="T51" i="17"/>
  <c r="U51" i="17"/>
  <c r="V51" i="17"/>
  <c r="W51" i="17"/>
  <c r="T52" i="17"/>
  <c r="U52" i="17"/>
  <c r="V52" i="17"/>
  <c r="W52" i="17"/>
  <c r="W4" i="17"/>
  <c r="V4" i="17"/>
  <c r="U4" i="17"/>
  <c r="T4" i="17"/>
  <c r="AB23" i="17"/>
  <c r="AB22" i="17"/>
  <c r="AB21" i="17"/>
  <c r="AB17" i="17"/>
  <c r="AB16" i="17"/>
  <c r="AB15" i="17"/>
  <c r="G35" i="21" l="1"/>
  <c r="G21" i="21"/>
  <c r="G20" i="21"/>
  <c r="G19" i="21"/>
  <c r="H5" i="21"/>
  <c r="H3" i="21"/>
  <c r="G5" i="21"/>
  <c r="G3" i="21"/>
  <c r="G4" i="21"/>
  <c r="B5" i="21"/>
  <c r="H4" i="21" s="1"/>
  <c r="C5" i="21"/>
  <c r="H21" i="21" s="1"/>
  <c r="B6" i="21"/>
  <c r="C6" i="21"/>
  <c r="H19" i="21" s="1"/>
  <c r="B7" i="21"/>
  <c r="C7" i="21"/>
  <c r="B8" i="21"/>
  <c r="C8" i="2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B32" i="21"/>
  <c r="C32" i="21"/>
  <c r="B33" i="21"/>
  <c r="C33" i="21"/>
  <c r="E33" i="21"/>
  <c r="B34" i="21"/>
  <c r="C34" i="21"/>
  <c r="H20" i="21" s="1"/>
  <c r="B35" i="21"/>
  <c r="C35" i="21"/>
  <c r="B36" i="21"/>
  <c r="C36" i="21"/>
  <c r="E36" i="21"/>
  <c r="B37" i="21"/>
  <c r="C37" i="21"/>
  <c r="B38" i="21"/>
  <c r="C38" i="21"/>
  <c r="B39" i="21"/>
  <c r="C39" i="21"/>
  <c r="B40" i="21"/>
  <c r="C40" i="21"/>
  <c r="B41" i="21"/>
  <c r="C41" i="21"/>
  <c r="B42" i="21"/>
  <c r="C42" i="21"/>
  <c r="D42" i="21"/>
  <c r="B43" i="21"/>
  <c r="C43" i="21"/>
  <c r="B44" i="21"/>
  <c r="C44" i="21"/>
  <c r="B45" i="21"/>
  <c r="C45" i="21"/>
  <c r="B46" i="21"/>
  <c r="C46" i="21"/>
  <c r="B47" i="21"/>
  <c r="C47" i="21"/>
  <c r="B48" i="21"/>
  <c r="C48" i="21"/>
  <c r="B49" i="21"/>
  <c r="C49" i="21"/>
  <c r="E49" i="21"/>
  <c r="B50" i="21"/>
  <c r="C50" i="21"/>
  <c r="B51" i="21"/>
  <c r="C51" i="21"/>
  <c r="B52" i="21"/>
  <c r="C52" i="21"/>
  <c r="C4" i="21"/>
  <c r="B4" i="21"/>
  <c r="E5" i="21"/>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4" i="21"/>
  <c r="E35" i="21"/>
  <c r="E37" i="21"/>
  <c r="E38" i="21"/>
  <c r="E39" i="21"/>
  <c r="E40" i="21"/>
  <c r="E41" i="21"/>
  <c r="E42" i="21"/>
  <c r="E43" i="21"/>
  <c r="E44" i="21"/>
  <c r="E45" i="21"/>
  <c r="E46" i="21"/>
  <c r="E47" i="21"/>
  <c r="E48" i="21"/>
  <c r="E50" i="21"/>
  <c r="E51" i="21"/>
  <c r="E52" i="21"/>
  <c r="Z23" i="17"/>
  <c r="G51" i="21" s="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3" i="21"/>
  <c r="D44" i="21"/>
  <c r="D45" i="21"/>
  <c r="D46" i="21"/>
  <c r="D47" i="21"/>
  <c r="D48" i="21"/>
  <c r="D49" i="21"/>
  <c r="D50" i="21"/>
  <c r="D51" i="21"/>
  <c r="D52" i="21"/>
  <c r="Z17" i="17"/>
  <c r="G37" i="21" s="1"/>
  <c r="H35" i="21" l="1"/>
  <c r="H36" i="21"/>
  <c r="H37" i="21"/>
  <c r="Z22" i="17"/>
  <c r="G52" i="21" s="1"/>
  <c r="E4" i="21"/>
  <c r="Z21" i="17"/>
  <c r="G53" i="21" s="1"/>
  <c r="Z16" i="17"/>
  <c r="G36" i="21" s="1"/>
  <c r="Z15" i="17"/>
  <c r="H52" i="21" l="1"/>
  <c r="H53" i="21"/>
  <c r="H51" i="21"/>
  <c r="V5" i="21"/>
  <c r="V4" i="21"/>
  <c r="V3" i="21"/>
  <c r="R52" i="17" l="1"/>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R12" i="17"/>
  <c r="R11" i="17"/>
  <c r="R10" i="17"/>
  <c r="R9" i="17"/>
  <c r="R8" i="17"/>
  <c r="R7" i="17"/>
  <c r="R6" i="17"/>
  <c r="R5" i="17"/>
  <c r="R4" i="17"/>
  <c r="M52" i="17" l="1"/>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F4"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S4" i="17" l="1"/>
  <c r="S7" i="17" l="1"/>
  <c r="S15" i="17"/>
  <c r="S23" i="17"/>
  <c r="S31" i="17"/>
  <c r="S39" i="17"/>
  <c r="S47" i="17"/>
  <c r="S11" i="17"/>
  <c r="S19" i="17"/>
  <c r="S27" i="17"/>
  <c r="S35" i="17"/>
  <c r="S43" i="17"/>
  <c r="S51" i="17"/>
  <c r="S6" i="17"/>
  <c r="S46" i="17"/>
  <c r="S17" i="17"/>
  <c r="S25" i="17"/>
  <c r="S33" i="17"/>
  <c r="S41" i="17"/>
  <c r="S49" i="17"/>
  <c r="S22" i="17"/>
  <c r="S30" i="17"/>
  <c r="S38" i="17"/>
  <c r="S9" i="17"/>
  <c r="S12" i="17"/>
  <c r="S20" i="17"/>
  <c r="S28" i="17"/>
  <c r="S36" i="17"/>
  <c r="S44" i="17"/>
  <c r="S52" i="17"/>
  <c r="S10" i="17"/>
  <c r="S18" i="17"/>
  <c r="S26" i="17"/>
  <c r="S34" i="17"/>
  <c r="S42" i="17"/>
  <c r="S50" i="17"/>
  <c r="S14" i="17"/>
  <c r="S5" i="17"/>
  <c r="S13" i="17"/>
  <c r="S29" i="17"/>
  <c r="S37" i="17"/>
  <c r="S45" i="17"/>
  <c r="S21" i="17"/>
  <c r="S8" i="17"/>
  <c r="S16" i="17"/>
  <c r="S24" i="17"/>
  <c r="S32" i="17"/>
  <c r="S40" i="17"/>
  <c r="S48" i="17"/>
</calcChain>
</file>

<file path=xl/sharedStrings.xml><?xml version="1.0" encoding="utf-8"?>
<sst xmlns="http://schemas.openxmlformats.org/spreadsheetml/2006/main" count="283" uniqueCount="170">
  <si>
    <t>&gt;0.40</t>
  </si>
  <si>
    <t>&lt;0.20</t>
  </si>
  <si>
    <t>CONCERN</t>
  </si>
  <si>
    <t>Estimated natural mortality (M)</t>
  </si>
  <si>
    <t>0.20-0.40 (mid-point 0.30)</t>
  </si>
  <si>
    <t>Age at maturity</t>
  </si>
  <si>
    <t>&lt;2 yrs</t>
  </si>
  <si>
    <t>2-4 yrs (mid-point 3.0)</t>
  </si>
  <si>
    <t>&gt;4 yrs</t>
  </si>
  <si>
    <t>Species ID</t>
  </si>
  <si>
    <t>Common Name</t>
  </si>
  <si>
    <t>Notes</t>
  </si>
  <si>
    <t>Low</t>
  </si>
  <si>
    <t>High</t>
  </si>
  <si>
    <t>Recreational desirability</t>
  </si>
  <si>
    <t>Atlantic Spadefish</t>
  </si>
  <si>
    <t>Bar Jack</t>
  </si>
  <si>
    <t>Black Grouper</t>
  </si>
  <si>
    <t>Black Sea Bass</t>
  </si>
  <si>
    <t>Blueline Tilefish</t>
  </si>
  <si>
    <t>Gag</t>
  </si>
  <si>
    <t>Golden Tilefish</t>
  </si>
  <si>
    <t>Gray Triggerfish</t>
  </si>
  <si>
    <t>Greater Amberjack</t>
  </si>
  <si>
    <t>FLK/EFL Hogfish</t>
  </si>
  <si>
    <t>GA-NC Hogfish</t>
  </si>
  <si>
    <t>Mutton Snapper</t>
  </si>
  <si>
    <t>Red Grouper</t>
  </si>
  <si>
    <t>Red Porgy</t>
  </si>
  <si>
    <t>Red Snapper</t>
  </si>
  <si>
    <t>Scamp</t>
  </si>
  <si>
    <t>Snowy Grouper</t>
  </si>
  <si>
    <t>Vermilion Snapper</t>
  </si>
  <si>
    <t>Wreckfish</t>
  </si>
  <si>
    <t>Yellowtail Snapper</t>
  </si>
  <si>
    <t>Blackfin Snapper</t>
  </si>
  <si>
    <t>Misty Grouper</t>
  </si>
  <si>
    <t>Queen Snapper</t>
  </si>
  <si>
    <t>Sand Tilefish</t>
  </si>
  <si>
    <t>Silk Snapper</t>
  </si>
  <si>
    <t>Yellowedge Grouper</t>
  </si>
  <si>
    <t>Almaco Jack</t>
  </si>
  <si>
    <t>Banded Rudderfish</t>
  </si>
  <si>
    <t>Lesser Amberjack</t>
  </si>
  <si>
    <t>Cubera Snapper</t>
  </si>
  <si>
    <t>Gray Snapper</t>
  </si>
  <si>
    <t>Lane Snapper</t>
  </si>
  <si>
    <t>Margate</t>
  </si>
  <si>
    <t>Sailors Choice</t>
  </si>
  <si>
    <t>Tomtate</t>
  </si>
  <si>
    <t>White Grunt</t>
  </si>
  <si>
    <t>Coney</t>
  </si>
  <si>
    <t>Graysby</t>
  </si>
  <si>
    <t>Red Hind</t>
  </si>
  <si>
    <t>Rock Hind</t>
  </si>
  <si>
    <t>Yellowfin Grouper</t>
  </si>
  <si>
    <t>Yellowmouth Grouper</t>
  </si>
  <si>
    <t>Jolthead Porgy</t>
  </si>
  <si>
    <t>Knobbed Porgy</t>
  </si>
  <si>
    <t>Saucereye Porgy</t>
  </si>
  <si>
    <t>Scup</t>
  </si>
  <si>
    <t>Whitebone Porgy</t>
  </si>
  <si>
    <t>Dolphin</t>
  </si>
  <si>
    <t>Wahoo</t>
  </si>
  <si>
    <t>Ability to regulate fishery</t>
  </si>
  <si>
    <t>Potential for discard losses</t>
  </si>
  <si>
    <t>Social concerns</t>
  </si>
  <si>
    <t>Climate change</t>
  </si>
  <si>
    <t>Ecosystem importance</t>
  </si>
  <si>
    <t>fishery consistently kept below Total ACL</t>
  </si>
  <si>
    <t>fishery consistently exceeds Total ACL (ex. 3+ out of 5 years) and/or exceeds Total ACL by more than 15%</t>
  </si>
  <si>
    <t>Dead discards very small component  of total catch (&lt;15%-20%)</t>
  </si>
  <si>
    <t>Dead discards are a significant proportion of the total catch (over 40%)</t>
  </si>
  <si>
    <t>Import ecosystem species: ex. Predator/prey sp, reef maintenance/building</t>
  </si>
  <si>
    <t>Affected by climate change: ex. Range expansion or collapse, Interaction with new sp, change in habitat availability/suitability</t>
  </si>
  <si>
    <t>fishery mostly kept below Total  ACL (ex. Exceeds ACL 1-2 out of 5 years) and/or does not exceed ACL by more than 15%</t>
  </si>
  <si>
    <t>Biological Attributes</t>
  </si>
  <si>
    <t>Final Risk Score</t>
  </si>
  <si>
    <t>Concern</t>
  </si>
  <si>
    <t>Final Biological Score</t>
  </si>
  <si>
    <t>Dead discards are a moderate proportion of the total catch (20%-40%)</t>
  </si>
  <si>
    <t>Human Dimension Attributes</t>
  </si>
  <si>
    <t>Final Human Dimension Score</t>
  </si>
  <si>
    <t>This attribute gets at productivity. The higher M is, the more productive the stock is and the higher your tolerance for risk can be.</t>
  </si>
  <si>
    <t>This attribute is also informative about productivity and the risk of overfishing. A higher age at maturity is associated with lower productivity and overfishing can more easily occur.</t>
  </si>
  <si>
    <t>Annual Commercial value</t>
  </si>
  <si>
    <t>Est. Natural Mortality (M)</t>
  </si>
  <si>
    <t>Age at Maturity</t>
  </si>
  <si>
    <t>Bio Score</t>
  </si>
  <si>
    <t>Ability to Regulate Fishery</t>
  </si>
  <si>
    <t>Potential for Discard Losses</t>
  </si>
  <si>
    <t>Annual Commercial Value</t>
  </si>
  <si>
    <t>Recreational Desirability</t>
  </si>
  <si>
    <t>Social Concerns</t>
  </si>
  <si>
    <t>Ecosystem Importance</t>
  </si>
  <si>
    <t>Climate Change</t>
  </si>
  <si>
    <t>Human Dim Score</t>
  </si>
  <si>
    <t>Species</t>
  </si>
  <si>
    <t>This attrtibute considers the ability of the Council/NMFS to regulate a fishery. A stock may be biologically resistant to overfishing or becoming overfished (i.e. highly productive), but if management is unable to control harvest and large overages occur on a regular basis, then there is still a high risk of overfishing occurring and the stock status declining. Therefore, the better able the Council/NMFS are at regulating a fishery, the more risky they can be with setting catch limits. There are many factors to keep in mind, such as variability and trends in landings, state compatability and consistency with federal regs, if there are significant landings in state waters, and to apply a discount for regulatory overages due to changing the ACL mid-season (shouldn't get a poor score because an ACL was suddenly cut in half mid-way through the season).</t>
  </si>
  <si>
    <t>If a species is prone to discard losses, either from large amounts of discarding, a high discard M, or both, then being too risky when setting catch limits can more easily lead to overfishing. In these situations, the Council should be less risky when considering setting catch limits for the stock. We can look at releases vs. landings and discard M to categorize stocks in this attribute.</t>
  </si>
  <si>
    <t>&gt; 10% total annual revenue</t>
  </si>
  <si>
    <t>This attribute examines concerns from a species related to communities in the South Atlantic. The categories are determined using the Social Quotient, which is calculated using data such as revenue, landings, and directed trips for a particular species in relation to all other species affecting communities in the South Atlantic. We decided to look at long term costs and benefits over short-term ones when considering scoring for this attribute. Meaning if a stock is of high social concern, then the Council should be less risky when considering setting catch limits. This is because if the Council happens to be incorrect and their decision results in a biomass decline, it will have a disproportionatley higher affect on the community than stocks with a lower social score.</t>
  </si>
  <si>
    <t>This attribute is related to a species' importance to the ecosystem in the South Atlantic. The more important it is to the ecosystem, the less risky the Council should be when making decisions on setting catch limits.</t>
  </si>
  <si>
    <t>This attribute is related to effects on a stock due to climate change. These changes would likely affect stock productivity or the ability of the Council to successfully manage the stock in order to change the Council's tolerance for risk.</t>
  </si>
  <si>
    <t>Environmental Attributes</t>
  </si>
  <si>
    <t>Env Score</t>
  </si>
  <si>
    <t>&lt; 1% trips report targeting this species</t>
  </si>
  <si>
    <t>Between 1% and 5% of trips report targeting this species</t>
  </si>
  <si>
    <t>&gt; 5% trips report targeting this species</t>
  </si>
  <si>
    <t>This attribute also looks at the importance of a species, but to the recreational fishery. This is determined by looking at the proportion of trips reported targeting this species within an FMP. The assumption is the higher the proportion of trips reported targeting a species, the more important it is to the rec fishery overall. This attribute also considers the long-termimplications of risk on the stock, meaning the more important it is to the fishery, the less risky the Council should be when considering setting catch limits. DW was compared to the total targeted trips of SG.</t>
  </si>
  <si>
    <t>Final Environmental Score</t>
  </si>
  <si>
    <t>This score is either blank (meaning these attributes have no bearing on the Final Risk Score) or is a 3 if one or both attributes has been scored.</t>
  </si>
  <si>
    <t>&lt; 1% total annual revenue</t>
  </si>
  <si>
    <t>Between 1% and 10% of total annual revenue</t>
  </si>
  <si>
    <t>This attribute looks at the importance (value) of a species to either the total annual revenue of all the speceies in the FMP or the relative importance of a species on trips that catch that species and considers the long-term implications of risk on that stock. Therefore, the higher the proportion of the value of the stock in question to the total annual value or total trip value, the less risky the Council should be when considering setting catch limits.</t>
  </si>
  <si>
    <t>&gt; 40% of total trip revenue, on average</t>
  </si>
  <si>
    <t>Between 10% and 40% of total trip revenue, on average</t>
  </si>
  <si>
    <t>&lt; 10% total trip revenue, on average</t>
  </si>
  <si>
    <t>&gt; 2.4</t>
  </si>
  <si>
    <t>1.7 ≤ R ≤ 2.4</t>
  </si>
  <si>
    <t>R &lt; 1.7</t>
  </si>
  <si>
    <t/>
  </si>
  <si>
    <t>High (1)</t>
  </si>
  <si>
    <t>Low (3)</t>
  </si>
  <si>
    <t>Same as in description except for all categories we subtract 3 from the final score before squaring.</t>
  </si>
  <si>
    <t>See accompanying documentation</t>
  </si>
  <si>
    <t>Risk of Overexploitation</t>
  </si>
  <si>
    <t>Each empty attribute counts as a half when averaged to calculate the final score for either the Biological or Human Impact categories.</t>
  </si>
  <si>
    <t>Env Wgt</t>
  </si>
  <si>
    <t>Human Dim Wgt</t>
  </si>
  <si>
    <t>Bio Wgt</t>
  </si>
  <si>
    <t>All Attribute Scores in Same Direction</t>
  </si>
  <si>
    <t>Penalty for UNK? Yes/No</t>
  </si>
  <si>
    <t>No</t>
  </si>
  <si>
    <t>Risk Score</t>
  </si>
  <si>
    <t>Include Attribute? 1=yes, 0=no</t>
  </si>
  <si>
    <t>Frequency</t>
  </si>
  <si>
    <t>Risk Score (Weighted Avg)</t>
  </si>
  <si>
    <r>
      <t xml:space="preserve">R </t>
    </r>
    <r>
      <rPr>
        <sz val="11"/>
        <color theme="1"/>
        <rFont val="Calibri"/>
        <family val="2"/>
      </rPr>
      <t xml:space="preserve">≤ </t>
    </r>
    <r>
      <rPr>
        <sz val="11"/>
        <color theme="1"/>
        <rFont val="Calibri"/>
        <family val="2"/>
        <scheme val="minor"/>
      </rPr>
      <t>1.7</t>
    </r>
  </si>
  <si>
    <r>
      <t xml:space="preserve">1.7 &lt; R </t>
    </r>
    <r>
      <rPr>
        <sz val="11"/>
        <color theme="1"/>
        <rFont val="Calibri"/>
        <family val="2"/>
      </rPr>
      <t>≤</t>
    </r>
    <r>
      <rPr>
        <sz val="11"/>
        <color theme="1"/>
        <rFont val="Calibri"/>
        <family val="2"/>
        <scheme val="minor"/>
      </rPr>
      <t xml:space="preserve"> 2.4</t>
    </r>
  </si>
  <si>
    <t>2.4 &lt; R</t>
  </si>
  <si>
    <t>High Risk</t>
  </si>
  <si>
    <t>Moderate Risk</t>
  </si>
  <si>
    <t>Low Risk</t>
  </si>
  <si>
    <t>Risk Category</t>
  </si>
  <si>
    <t>Standard</t>
  </si>
  <si>
    <t>No UNK Penalty</t>
  </si>
  <si>
    <t>Other Env Variables</t>
  </si>
  <si>
    <t>Other Environmental Variables</t>
  </si>
  <si>
    <t>This includes variables that aren't covered in either of the other two attributes, such as regime shifts, conditions unfavorable to recruitment, recruitment failuire due to some unknown environmental variable, etc.</t>
  </si>
  <si>
    <t>Regime shifts, environmentally driven recruitment collapse, etc.</t>
  </si>
  <si>
    <t>R &lt; 2</t>
  </si>
  <si>
    <t>2 ≤ R ≤ 2.4</t>
  </si>
  <si>
    <t>Species Concern Under Different Scoring Criteria</t>
  </si>
  <si>
    <t>No UNK Penalty, Default High</t>
  </si>
  <si>
    <t>RISK Score</t>
  </si>
  <si>
    <t>Standard Scoring</t>
  </si>
  <si>
    <t>Alternate Scoring</t>
  </si>
  <si>
    <t>1 Std Dev</t>
  </si>
  <si>
    <t>2 Std Dev</t>
  </si>
  <si>
    <t>Alt Scoring</t>
  </si>
  <si>
    <t>Seems to be rank and divide into thirds with rounding to 1 decimal place.</t>
  </si>
  <si>
    <t>If 2 decimal places, would be 2.00 to 2.37</t>
  </si>
  <si>
    <r>
      <t xml:space="preserve">In Oct 2020, SSC chose </t>
    </r>
    <r>
      <rPr>
        <b/>
        <sz val="11"/>
        <color theme="1"/>
        <rFont val="Calibri"/>
        <family val="2"/>
        <scheme val="minor"/>
      </rPr>
      <t>no penalty for unknown categories</t>
    </r>
    <r>
      <rPr>
        <sz val="11"/>
        <color theme="1"/>
        <rFont val="Calibri"/>
        <family val="2"/>
        <scheme val="minor"/>
      </rPr>
      <t xml:space="preserve"> and a</t>
    </r>
    <r>
      <rPr>
        <b/>
        <sz val="11"/>
        <color theme="1"/>
        <rFont val="Calibri"/>
        <family val="2"/>
        <scheme val="minor"/>
      </rPr>
      <t xml:space="preserve"> default value of moderate</t>
    </r>
    <r>
      <rPr>
        <sz val="11"/>
        <color theme="1"/>
        <rFont val="Calibri"/>
        <family val="2"/>
        <scheme val="minor"/>
      </rPr>
      <t>. Also requested scoring based on Mean and Standard Deviation.</t>
    </r>
  </si>
  <si>
    <t>Medium</t>
  </si>
  <si>
    <t>Medium (2)</t>
  </si>
  <si>
    <t>Each attribute is scored either a 1 (Low), a 2 (Medium), or a 3 (High). If there is no information to score any of the attributes, a default score of 2 is entered for the final Biological score. Otherwise, this score is calculated by averaging the scores of all the attributes.</t>
  </si>
  <si>
    <t>The same is true here as for the Biological score. Each attribute is scored either a 1 (High), a 2 (Medium), or a 3 (Low). If there is no information to score any of the attributes, a default score of 2 is entered for the final Human Dimension score. Otherwise, this score is calculated by averaging the scores of all the attributes.</t>
  </si>
  <si>
    <t>These 3 attributes are set up differently from all the rest in that they do not have 3 categories for scoring (Low, Medium, and High). Instead, these attributes function more like an on/off switch. We either know there is an affect from one or both os these attributes or we don't. The reasoning is two-fold. First, we found it difficult to develop criteria for categorizing a situation as having a Low, Medium, or High affect. Second, there are very few species for which we have enough knowledge and/or data to even attempt to categorize them as being an important ecosystem species or having been affected by climate change. Therefore, we chose to proceed as we have with the on/off approach.</t>
  </si>
  <si>
    <t>Attachment : October 2021 SSC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</si>
</sst>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2"/>
      <name val="Calibri"/>
      <family val="2"/>
      <scheme val="minor"/>
    </font>
    <font>
      <sz val="12"/>
      <name val="Calibri"/>
      <family val="2"/>
      <scheme val="minor"/>
    </font>
    <font>
      <sz val="11"/>
      <color theme="1"/>
      <name val="Calibri"/>
      <family val="2"/>
      <scheme val="minor"/>
    </font>
    <font>
      <sz val="11"/>
      <color theme="1"/>
      <name val="Calibri"/>
      <family val="2"/>
    </font>
    <font>
      <b/>
      <sz val="11"/>
      <name val="Calibri"/>
      <family val="2"/>
    </font>
    <font>
      <b/>
      <sz val="11"/>
      <name val="Calibri"/>
      <family val="2"/>
      <scheme val="minor"/>
    </font>
  </fonts>
  <fills count="20">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xf numFmtId="9" fontId="7" fillId="0" borderId="0" applyFont="0" applyFill="0" applyBorder="0" applyAlignment="0" applyProtection="0"/>
  </cellStyleXfs>
  <cellXfs count="211">
    <xf numFmtId="0" fontId="0" fillId="0" borderId="0" xfId="0"/>
    <xf numFmtId="0" fontId="0" fillId="0" borderId="0" xfId="0"/>
    <xf numFmtId="0" fontId="0" fillId="0" borderId="1" xfId="0"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0" fillId="0" borderId="1" xfId="0" applyFill="1" applyBorder="1" applyAlignment="1">
      <alignment vertical="center" wrapText="1"/>
    </xf>
    <xf numFmtId="0" fontId="0" fillId="0" borderId="2" xfId="0" applyFont="1" applyBorder="1" applyAlignment="1">
      <alignment horizontal="center"/>
    </xf>
    <xf numFmtId="0" fontId="0" fillId="0" borderId="27" xfId="0" applyFont="1" applyFill="1" applyBorder="1" applyAlignment="1">
      <alignment vertical="center" wrapText="1"/>
    </xf>
    <xf numFmtId="0" fontId="0" fillId="0" borderId="27" xfId="0" applyFont="1" applyFill="1" applyBorder="1"/>
    <xf numFmtId="0" fontId="0" fillId="0" borderId="27" xfId="0" applyFont="1" applyFill="1" applyBorder="1" applyAlignment="1"/>
    <xf numFmtId="0" fontId="0" fillId="0" borderId="4" xfId="0" applyFont="1" applyBorder="1" applyAlignment="1">
      <alignment horizontal="center"/>
    </xf>
    <xf numFmtId="0" fontId="0" fillId="0" borderId="28" xfId="0" applyFont="1" applyFill="1" applyBorder="1" applyAlignment="1">
      <alignment vertical="center" wrapText="1"/>
    </xf>
    <xf numFmtId="0" fontId="0" fillId="0" borderId="0" xfId="0" applyFont="1" applyAlignment="1">
      <alignment horizontal="left"/>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Alignment="1">
      <alignment horizontal="center"/>
    </xf>
    <xf numFmtId="0" fontId="0" fillId="0" borderId="0" xfId="0" applyFont="1" applyFill="1" applyBorder="1"/>
    <xf numFmtId="0" fontId="2" fillId="15" borderId="36" xfId="0" applyFont="1" applyFill="1" applyBorder="1" applyAlignment="1">
      <alignment horizontal="center" vertical="center"/>
    </xf>
    <xf numFmtId="2" fontId="0" fillId="15" borderId="3" xfId="0" applyNumberFormat="1" applyFont="1" applyFill="1" applyBorder="1" applyAlignment="1">
      <alignment horizontal="center"/>
    </xf>
    <xf numFmtId="0" fontId="0" fillId="13" borderId="12" xfId="0" applyNumberFormat="1" applyFont="1" applyFill="1" applyBorder="1" applyAlignment="1">
      <alignment horizontal="center"/>
    </xf>
    <xf numFmtId="0" fontId="0" fillId="13" borderId="2" xfId="0" applyNumberFormat="1" applyFont="1" applyFill="1" applyBorder="1" applyAlignment="1">
      <alignment horizontal="center" vertical="center" wrapText="1"/>
    </xf>
    <xf numFmtId="0" fontId="0" fillId="13" borderId="2" xfId="0" applyNumberFormat="1" applyFont="1" applyFill="1" applyBorder="1" applyAlignment="1">
      <alignment horizontal="center"/>
    </xf>
    <xf numFmtId="0" fontId="0" fillId="0" borderId="0" xfId="0" applyNumberFormat="1" applyFont="1" applyFill="1" applyBorder="1" applyAlignment="1">
      <alignment horizontal="center" vertical="center" wrapText="1"/>
    </xf>
    <xf numFmtId="0" fontId="0" fillId="0" borderId="0" xfId="0" applyNumberFormat="1" applyFont="1" applyFill="1" applyAlignment="1">
      <alignment horizontal="center"/>
    </xf>
    <xf numFmtId="0" fontId="0" fillId="0" borderId="0" xfId="0" applyNumberFormat="1" applyFont="1" applyAlignment="1">
      <alignment horizontal="center"/>
    </xf>
    <xf numFmtId="0" fontId="0" fillId="0" borderId="0" xfId="0" applyNumberFormat="1" applyFont="1" applyFill="1" applyBorder="1" applyAlignment="1">
      <alignment horizontal="center"/>
    </xf>
    <xf numFmtId="0" fontId="2" fillId="15" borderId="35" xfId="0" applyNumberFormat="1" applyFont="1" applyFill="1" applyBorder="1" applyAlignment="1">
      <alignment horizontal="center" vertical="center"/>
    </xf>
    <xf numFmtId="0" fontId="2" fillId="15" borderId="21" xfId="0" applyNumberFormat="1" applyFont="1" applyFill="1" applyBorder="1" applyAlignment="1">
      <alignment horizontal="center" vertical="center"/>
    </xf>
    <xf numFmtId="0" fontId="0" fillId="15" borderId="32" xfId="0" applyNumberFormat="1" applyFont="1" applyFill="1" applyBorder="1" applyAlignment="1">
      <alignment horizontal="center"/>
    </xf>
    <xf numFmtId="0" fontId="0" fillId="15" borderId="24" xfId="0" applyNumberFormat="1" applyFont="1" applyFill="1" applyBorder="1" applyAlignment="1">
      <alignment horizontal="center"/>
    </xf>
    <xf numFmtId="164" fontId="0" fillId="13" borderId="27" xfId="0" applyNumberFormat="1" applyFont="1" applyFill="1" applyBorder="1" applyAlignment="1">
      <alignment horizontal="center"/>
    </xf>
    <xf numFmtId="0" fontId="0" fillId="6" borderId="2" xfId="0" applyNumberFormat="1" applyFont="1" applyFill="1" applyBorder="1" applyAlignment="1">
      <alignment horizontal="center" vertical="center" wrapText="1"/>
    </xf>
    <xf numFmtId="0" fontId="0" fillId="6" borderId="12" xfId="0" applyNumberFormat="1" applyFont="1" applyFill="1" applyBorder="1" applyAlignment="1">
      <alignment horizontal="center"/>
    </xf>
    <xf numFmtId="164" fontId="0" fillId="6" borderId="27" xfId="0" applyNumberFormat="1" applyFont="1" applyFill="1" applyBorder="1" applyAlignment="1">
      <alignment horizontal="center"/>
    </xf>
    <xf numFmtId="0" fontId="0" fillId="6" borderId="2" xfId="0" applyNumberFormat="1" applyFont="1" applyFill="1" applyBorder="1" applyAlignment="1">
      <alignment horizontal="center"/>
    </xf>
    <xf numFmtId="0" fontId="0" fillId="6" borderId="4" xfId="0" applyNumberFormat="1" applyFont="1" applyFill="1" applyBorder="1" applyAlignment="1">
      <alignment horizontal="center" vertical="center" wrapText="1"/>
    </xf>
    <xf numFmtId="0" fontId="0" fillId="6" borderId="19" xfId="0" applyNumberFormat="1" applyFont="1" applyFill="1" applyBorder="1" applyAlignment="1">
      <alignment horizontal="center"/>
    </xf>
    <xf numFmtId="164" fontId="0" fillId="6" borderId="28" xfId="0" applyNumberFormat="1" applyFont="1" applyFill="1" applyBorder="1" applyAlignment="1">
      <alignment horizontal="center"/>
    </xf>
    <xf numFmtId="0" fontId="0" fillId="14" borderId="32" xfId="0" applyNumberFormat="1" applyFont="1" applyFill="1" applyBorder="1" applyAlignment="1">
      <alignment horizontal="center"/>
    </xf>
    <xf numFmtId="0" fontId="0" fillId="14" borderId="24" xfId="0" applyNumberFormat="1" applyFont="1" applyFill="1" applyBorder="1" applyAlignment="1">
      <alignment horizontal="center"/>
    </xf>
    <xf numFmtId="2" fontId="0" fillId="14" borderId="3" xfId="0" applyNumberFormat="1" applyFont="1" applyFill="1" applyBorder="1" applyAlignment="1">
      <alignment horizontal="center"/>
    </xf>
    <xf numFmtId="0" fontId="0" fillId="14" borderId="33" xfId="0" applyNumberFormat="1" applyFont="1" applyFill="1" applyBorder="1" applyAlignment="1">
      <alignment horizontal="center"/>
    </xf>
    <xf numFmtId="0" fontId="0" fillId="14" borderId="34" xfId="0" applyNumberFormat="1" applyFont="1" applyFill="1" applyBorder="1" applyAlignment="1">
      <alignment horizontal="center"/>
    </xf>
    <xf numFmtId="2" fontId="0" fillId="14" borderId="5" xfId="0" applyNumberFormat="1" applyFont="1" applyFill="1" applyBorder="1" applyAlignment="1">
      <alignment horizontal="center"/>
    </xf>
    <xf numFmtId="0" fontId="5" fillId="2" borderId="10" xfId="0" applyFont="1" applyFill="1" applyBorder="1" applyAlignment="1">
      <alignment horizontal="left" vertical="center" wrapText="1"/>
    </xf>
    <xf numFmtId="0" fontId="1" fillId="6" borderId="1" xfId="0" applyFont="1" applyFill="1" applyBorder="1" applyAlignment="1">
      <alignment vertical="center" wrapText="1"/>
    </xf>
    <xf numFmtId="0" fontId="3" fillId="6" borderId="19" xfId="0" applyFont="1" applyFill="1" applyBorder="1" applyAlignment="1">
      <alignment vertical="center" wrapText="1"/>
    </xf>
    <xf numFmtId="0" fontId="3" fillId="9" borderId="10" xfId="0" applyFont="1" applyFill="1" applyBorder="1" applyAlignment="1">
      <alignment vertical="center" wrapText="1"/>
    </xf>
    <xf numFmtId="0" fontId="1" fillId="7" borderId="1" xfId="0" applyFont="1" applyFill="1" applyBorder="1" applyAlignment="1">
      <alignment vertical="center" wrapText="1"/>
    </xf>
    <xf numFmtId="0" fontId="6" fillId="7" borderId="1" xfId="0" applyFont="1" applyFill="1" applyBorder="1" applyAlignment="1">
      <alignment vertical="center" wrapText="1"/>
    </xf>
    <xf numFmtId="0" fontId="3" fillId="7" borderId="1" xfId="0" applyFont="1" applyFill="1" applyBorder="1" applyAlignment="1">
      <alignment vertical="center" wrapText="1"/>
    </xf>
    <xf numFmtId="0" fontId="3" fillId="10" borderId="1" xfId="0" applyFont="1" applyFill="1" applyBorder="1" applyAlignment="1">
      <alignment vertical="center" wrapText="1"/>
    </xf>
    <xf numFmtId="0" fontId="5" fillId="6" borderId="1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2" fillId="16" borderId="21" xfId="0" applyNumberFormat="1" applyFont="1" applyFill="1" applyBorder="1" applyAlignment="1">
      <alignment horizontal="center" vertical="center"/>
    </xf>
    <xf numFmtId="0" fontId="0" fillId="17" borderId="24" xfId="0" applyNumberFormat="1" applyFont="1" applyFill="1" applyBorder="1" applyAlignment="1">
      <alignment horizontal="center"/>
    </xf>
    <xf numFmtId="0" fontId="0" fillId="16" borderId="24" xfId="0" applyNumberFormat="1" applyFont="1" applyFill="1" applyBorder="1" applyAlignment="1">
      <alignment horizontal="center"/>
    </xf>
    <xf numFmtId="2" fontId="0" fillId="10" borderId="3" xfId="0" applyNumberFormat="1" applyFont="1" applyFill="1" applyBorder="1" applyAlignment="1">
      <alignment horizontal="center"/>
    </xf>
    <xf numFmtId="2" fontId="0" fillId="11" borderId="3" xfId="0" applyNumberFormat="1" applyFont="1" applyFill="1" applyBorder="1" applyAlignment="1">
      <alignment horizontal="center"/>
    </xf>
    <xf numFmtId="2" fontId="0" fillId="10" borderId="5" xfId="0" applyNumberFormat="1" applyFont="1" applyFill="1" applyBorder="1" applyAlignment="1">
      <alignment horizontal="center"/>
    </xf>
    <xf numFmtId="0" fontId="2" fillId="16" borderId="35" xfId="0" applyNumberFormat="1" applyFont="1" applyFill="1" applyBorder="1" applyAlignment="1">
      <alignment horizontal="center" vertical="center"/>
    </xf>
    <xf numFmtId="0" fontId="2" fillId="16" borderId="40" xfId="0" applyFont="1" applyFill="1" applyBorder="1" applyAlignment="1">
      <alignment horizontal="center" vertical="center"/>
    </xf>
    <xf numFmtId="0" fontId="0" fillId="17" borderId="32" xfId="0" applyNumberFormat="1" applyFont="1" applyFill="1" applyBorder="1" applyAlignment="1">
      <alignment horizontal="center"/>
    </xf>
    <xf numFmtId="0" fontId="0" fillId="16" borderId="32" xfId="0" applyNumberFormat="1" applyFont="1" applyFill="1" applyBorder="1" applyAlignment="1">
      <alignment horizontal="center"/>
    </xf>
    <xf numFmtId="0" fontId="0" fillId="17" borderId="33" xfId="0" applyNumberFormat="1" applyFont="1" applyFill="1" applyBorder="1" applyAlignment="1">
      <alignment horizontal="center"/>
    </xf>
    <xf numFmtId="0" fontId="0" fillId="17" borderId="34" xfId="0" applyNumberFormat="1" applyFont="1" applyFill="1" applyBorder="1" applyAlignment="1">
      <alignment horizontal="center"/>
    </xf>
    <xf numFmtId="0" fontId="0" fillId="17" borderId="27" xfId="0" applyFill="1" applyBorder="1" applyAlignment="1">
      <alignment horizontal="center"/>
    </xf>
    <xf numFmtId="0" fontId="0" fillId="16" borderId="27" xfId="0" applyFill="1" applyBorder="1" applyAlignment="1">
      <alignment horizontal="center"/>
    </xf>
    <xf numFmtId="0" fontId="0" fillId="17" borderId="28" xfId="0" applyFill="1" applyBorder="1" applyAlignment="1">
      <alignment horizontal="center"/>
    </xf>
    <xf numFmtId="0" fontId="3" fillId="18" borderId="10" xfId="0" applyFont="1" applyFill="1" applyBorder="1" applyAlignment="1">
      <alignment vertical="center" wrapText="1"/>
    </xf>
    <xf numFmtId="0" fontId="6" fillId="17" borderId="1" xfId="0" applyFont="1" applyFill="1" applyBorder="1" applyAlignment="1">
      <alignment vertical="center" wrapText="1"/>
    </xf>
    <xf numFmtId="0" fontId="3" fillId="17" borderId="1" xfId="0" applyFont="1" applyFill="1" applyBorder="1" applyAlignment="1">
      <alignment vertical="center" wrapText="1"/>
    </xf>
    <xf numFmtId="0" fontId="2" fillId="0" borderId="0" xfId="0" applyFont="1" applyAlignment="1">
      <alignment horizontal="center"/>
    </xf>
    <xf numFmtId="0" fontId="2" fillId="16" borderId="41" xfId="0" applyNumberFormat="1" applyFont="1" applyFill="1" applyBorder="1" applyAlignment="1">
      <alignment horizontal="center" vertical="center"/>
    </xf>
    <xf numFmtId="0" fontId="0" fillId="17" borderId="0" xfId="0" applyNumberFormat="1" applyFont="1" applyFill="1" applyBorder="1" applyAlignment="1">
      <alignment horizontal="center"/>
    </xf>
    <xf numFmtId="0" fontId="0" fillId="16" borderId="0" xfId="0" applyNumberFormat="1" applyFont="1" applyFill="1" applyBorder="1" applyAlignment="1">
      <alignment horizontal="center"/>
    </xf>
    <xf numFmtId="0" fontId="0" fillId="17" borderId="45" xfId="0" applyNumberFormat="1" applyFont="1" applyFill="1" applyBorder="1" applyAlignment="1">
      <alignment horizontal="center"/>
    </xf>
    <xf numFmtId="0" fontId="2" fillId="15" borderId="8" xfId="0" applyNumberFormat="1" applyFont="1" applyFill="1" applyBorder="1" applyAlignment="1">
      <alignment horizontal="center" vertical="center"/>
    </xf>
    <xf numFmtId="0" fontId="0" fillId="14" borderId="12" xfId="0" applyNumberFormat="1" applyFont="1" applyFill="1" applyBorder="1" applyAlignment="1">
      <alignment horizontal="center"/>
    </xf>
    <xf numFmtId="0" fontId="0" fillId="15" borderId="12" xfId="0" applyNumberFormat="1" applyFont="1" applyFill="1" applyBorder="1" applyAlignment="1">
      <alignment horizontal="center"/>
    </xf>
    <xf numFmtId="0" fontId="0" fillId="14" borderId="19" xfId="0" applyNumberFormat="1" applyFont="1" applyFill="1" applyBorder="1" applyAlignment="1">
      <alignment horizontal="center"/>
    </xf>
    <xf numFmtId="0" fontId="0" fillId="6" borderId="11" xfId="0" applyNumberFormat="1" applyFont="1" applyFill="1" applyBorder="1" applyAlignment="1">
      <alignment horizontal="center"/>
    </xf>
    <xf numFmtId="0" fontId="0" fillId="13" borderId="11" xfId="0" applyNumberFormat="1" applyFont="1" applyFill="1" applyBorder="1" applyAlignment="1">
      <alignment horizontal="center"/>
    </xf>
    <xf numFmtId="0" fontId="0" fillId="6" borderId="46" xfId="0" applyNumberFormat="1" applyFont="1" applyFill="1" applyBorder="1" applyAlignment="1">
      <alignment horizontal="center"/>
    </xf>
    <xf numFmtId="0" fontId="1" fillId="0" borderId="42"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0" xfId="0" applyBorder="1" applyAlignment="1">
      <alignment vertical="top" wrapText="1"/>
    </xf>
    <xf numFmtId="0" fontId="0" fillId="0" borderId="7" xfId="0" applyBorder="1" applyAlignment="1">
      <alignment horizontal="center"/>
    </xf>
    <xf numFmtId="0" fontId="2" fillId="13" borderId="12" xfId="0" applyNumberFormat="1" applyFont="1" applyFill="1" applyBorder="1" applyAlignment="1">
      <alignment horizontal="center" vertical="center"/>
    </xf>
    <xf numFmtId="0" fontId="2" fillId="13" borderId="11" xfId="0" applyNumberFormat="1" applyFont="1" applyFill="1" applyBorder="1" applyAlignment="1">
      <alignment horizontal="center" vertical="center"/>
    </xf>
    <xf numFmtId="0" fontId="2" fillId="13" borderId="27" xfId="0" applyFont="1" applyFill="1" applyBorder="1" applyAlignment="1">
      <alignment horizontal="center" vertical="center"/>
    </xf>
    <xf numFmtId="0" fontId="2" fillId="13" borderId="32" xfId="0" applyNumberFormat="1" applyFont="1" applyFill="1" applyBorder="1" applyAlignment="1">
      <alignment horizontal="center" vertical="center"/>
    </xf>
    <xf numFmtId="0" fontId="2" fillId="13" borderId="49" xfId="0" applyNumberFormat="1" applyFont="1" applyFill="1" applyBorder="1" applyAlignment="1">
      <alignment horizontal="center" vertical="center"/>
    </xf>
    <xf numFmtId="0" fontId="2" fillId="13" borderId="1" xfId="0" applyNumberFormat="1" applyFont="1" applyFill="1" applyBorder="1" applyAlignment="1">
      <alignment horizontal="center" vertical="center"/>
    </xf>
    <xf numFmtId="0" fontId="2" fillId="13" borderId="13" xfId="0" applyNumberFormat="1" applyFont="1" applyFill="1" applyBorder="1" applyAlignment="1">
      <alignment horizontal="center" vertical="center"/>
    </xf>
    <xf numFmtId="0" fontId="2" fillId="13" borderId="48" xfId="0" applyFont="1" applyFill="1" applyBorder="1" applyAlignment="1">
      <alignment horizontal="center" vertical="center"/>
    </xf>
    <xf numFmtId="0" fontId="2" fillId="15" borderId="50" xfId="0" applyNumberFormat="1" applyFont="1" applyFill="1" applyBorder="1" applyAlignment="1">
      <alignment horizontal="center" vertical="center"/>
    </xf>
    <xf numFmtId="0" fontId="2" fillId="15" borderId="15" xfId="0" applyNumberFormat="1" applyFont="1" applyFill="1" applyBorder="1" applyAlignment="1">
      <alignment horizontal="center" vertical="center"/>
    </xf>
    <xf numFmtId="0" fontId="2" fillId="15" borderId="1" xfId="0" applyNumberFormat="1" applyFont="1" applyFill="1" applyBorder="1" applyAlignment="1">
      <alignment horizontal="center" vertical="center"/>
    </xf>
    <xf numFmtId="0" fontId="2" fillId="15" borderId="51" xfId="0" applyFont="1" applyFill="1" applyBorder="1" applyAlignment="1">
      <alignment horizontal="center" vertical="center"/>
    </xf>
    <xf numFmtId="0" fontId="2" fillId="16" borderId="50" xfId="0" applyNumberFormat="1" applyFont="1" applyFill="1" applyBorder="1" applyAlignment="1">
      <alignment horizontal="center" vertical="center"/>
    </xf>
    <xf numFmtId="0" fontId="2" fillId="16" borderId="15" xfId="0" applyNumberFormat="1" applyFont="1" applyFill="1" applyBorder="1" applyAlignment="1">
      <alignment horizontal="center" vertical="center"/>
    </xf>
    <xf numFmtId="0" fontId="2" fillId="16" borderId="14" xfId="0" applyNumberFormat="1" applyFont="1" applyFill="1" applyBorder="1" applyAlignment="1">
      <alignment horizontal="center" vertical="center"/>
    </xf>
    <xf numFmtId="0" fontId="2" fillId="16" borderId="48"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9" fontId="0" fillId="0" borderId="0" xfId="2" applyNumberFormat="1" applyFont="1" applyAlignment="1">
      <alignment horizontal="center"/>
    </xf>
    <xf numFmtId="0" fontId="2" fillId="0" borderId="0" xfId="0" applyFont="1" applyAlignment="1">
      <alignment horizontal="center"/>
    </xf>
    <xf numFmtId="9" fontId="0" fillId="0" borderId="0" xfId="2" applyFont="1" applyAlignment="1">
      <alignment horizontal="center"/>
    </xf>
    <xf numFmtId="0" fontId="2" fillId="0" borderId="0" xfId="0" applyFont="1" applyAlignment="1">
      <alignment horizontal="center"/>
    </xf>
    <xf numFmtId="0" fontId="2" fillId="16" borderId="8" xfId="0" applyNumberFormat="1" applyFont="1" applyFill="1" applyBorder="1" applyAlignment="1">
      <alignment horizontal="center" vertical="center"/>
    </xf>
    <xf numFmtId="0" fontId="2" fillId="16" borderId="1" xfId="0" applyNumberFormat="1" applyFont="1" applyFill="1" applyBorder="1" applyAlignment="1">
      <alignment horizontal="center" vertical="center"/>
    </xf>
    <xf numFmtId="0" fontId="0" fillId="17" borderId="12" xfId="0" applyNumberFormat="1" applyFont="1" applyFill="1" applyBorder="1" applyAlignment="1">
      <alignment horizontal="center"/>
    </xf>
    <xf numFmtId="0" fontId="0" fillId="16" borderId="12" xfId="0" applyNumberFormat="1" applyFont="1" applyFill="1" applyBorder="1" applyAlignment="1">
      <alignment horizontal="center"/>
    </xf>
    <xf numFmtId="0" fontId="0" fillId="17" borderId="10" xfId="0" applyNumberFormat="1" applyFont="1" applyFill="1" applyBorder="1" applyAlignment="1">
      <alignment horizontal="center"/>
    </xf>
    <xf numFmtId="0" fontId="0" fillId="0" borderId="15" xfId="0"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5" borderId="2" xfId="0" applyFont="1" applyFill="1" applyBorder="1" applyAlignment="1">
      <alignment horizontal="center"/>
    </xf>
    <xf numFmtId="0" fontId="10" fillId="5" borderId="3"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11" borderId="14" xfId="0" applyFont="1" applyFill="1" applyBorder="1" applyAlignment="1">
      <alignment horizontal="center" vertical="center" wrapText="1"/>
    </xf>
    <xf numFmtId="0" fontId="0" fillId="0" borderId="16" xfId="0" applyBorder="1"/>
    <xf numFmtId="0" fontId="2" fillId="0" borderId="0" xfId="0" applyFont="1" applyAlignment="1">
      <alignment horizontal="center"/>
    </xf>
    <xf numFmtId="0" fontId="0" fillId="0" borderId="0" xfId="0" applyBorder="1"/>
    <xf numFmtId="2" fontId="9" fillId="5" borderId="2" xfId="0" applyNumberFormat="1" applyFont="1" applyFill="1" applyBorder="1" applyAlignment="1">
      <alignment horizontal="center"/>
    </xf>
    <xf numFmtId="0" fontId="1" fillId="0" borderId="4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 fillId="0" borderId="18" xfId="0" applyFont="1" applyBorder="1" applyAlignment="1">
      <alignment horizontal="center"/>
    </xf>
    <xf numFmtId="0" fontId="0" fillId="0" borderId="42" xfId="0" applyBorder="1"/>
    <xf numFmtId="0" fontId="2" fillId="19" borderId="16" xfId="0" applyFont="1" applyFill="1" applyBorder="1" applyAlignment="1">
      <alignment horizontal="center"/>
    </xf>
    <xf numFmtId="0" fontId="1" fillId="0" borderId="16" xfId="0" applyFont="1" applyBorder="1" applyAlignment="1">
      <alignment horizontal="center" vertical="center"/>
    </xf>
    <xf numFmtId="2" fontId="0" fillId="0" borderId="0" xfId="0" applyNumberFormat="1" applyAlignment="1">
      <alignment horizontal="center"/>
    </xf>
    <xf numFmtId="164" fontId="0" fillId="0" borderId="0" xfId="0" applyNumberFormat="1"/>
    <xf numFmtId="0" fontId="0" fillId="0" borderId="2" xfId="0" applyFont="1" applyBorder="1" applyAlignment="1">
      <alignment horizontal="center" vertical="center"/>
    </xf>
    <xf numFmtId="0" fontId="0" fillId="0" borderId="43" xfId="0" applyFont="1" applyBorder="1" applyAlignment="1">
      <alignment horizontal="center" vertical="center"/>
    </xf>
    <xf numFmtId="0" fontId="0" fillId="0" borderId="4" xfId="0" applyFont="1" applyBorder="1" applyAlignment="1">
      <alignment horizontal="center" vertical="center"/>
    </xf>
    <xf numFmtId="0" fontId="0" fillId="7" borderId="13" xfId="0" applyFill="1" applyBorder="1" applyAlignment="1">
      <alignment vertical="center" wrapText="1"/>
    </xf>
    <xf numFmtId="0" fontId="0" fillId="7" borderId="14" xfId="0" applyFill="1" applyBorder="1" applyAlignment="1">
      <alignment vertical="center" wrapText="1"/>
    </xf>
    <xf numFmtId="0" fontId="0" fillId="7" borderId="15" xfId="0" applyFill="1" applyBorder="1" applyAlignment="1">
      <alignment vertical="center" wrapText="1"/>
    </xf>
    <xf numFmtId="0" fontId="3" fillId="17" borderId="13"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0" fillId="17" borderId="13" xfId="0" applyFill="1" applyBorder="1" applyAlignment="1">
      <alignment vertical="center" wrapText="1"/>
    </xf>
    <xf numFmtId="0" fontId="0" fillId="17" borderId="14" xfId="0" applyFill="1" applyBorder="1" applyAlignment="1">
      <alignment vertical="center" wrapText="1"/>
    </xf>
    <xf numFmtId="0" fontId="0" fillId="17" borderId="15" xfId="0" applyFill="1" applyBorder="1" applyAlignment="1">
      <alignment vertical="center" wrapText="1"/>
    </xf>
    <xf numFmtId="0" fontId="0" fillId="10" borderId="13" xfId="0" applyFill="1" applyBorder="1" applyAlignment="1">
      <alignment vertical="center" wrapText="1"/>
    </xf>
    <xf numFmtId="0" fontId="0" fillId="10" borderId="14" xfId="0" applyFill="1" applyBorder="1" applyAlignment="1">
      <alignment vertical="center" wrapText="1"/>
    </xf>
    <xf numFmtId="0" fontId="0" fillId="10" borderId="15" xfId="0" applyFill="1" applyBorder="1" applyAlignment="1">
      <alignment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2" fillId="0" borderId="0" xfId="0" applyFont="1" applyAlignment="1">
      <alignment horizontal="center"/>
    </xf>
    <xf numFmtId="0" fontId="0" fillId="6" borderId="9"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1" fillId="7" borderId="8" xfId="0" applyFont="1" applyFill="1" applyBorder="1" applyAlignment="1">
      <alignment vertical="center" wrapText="1"/>
    </xf>
    <xf numFmtId="0" fontId="1" fillId="7" borderId="10" xfId="0" applyFont="1" applyFill="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39"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5" xfId="0" applyBorder="1" applyAlignment="1">
      <alignment vertical="center" wrapText="1"/>
    </xf>
    <xf numFmtId="0" fontId="0" fillId="0" borderId="5" xfId="0" applyBorder="1" applyAlignment="1">
      <alignment vertical="center" wrapText="1"/>
    </xf>
    <xf numFmtId="0" fontId="2" fillId="11" borderId="39"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0" borderId="45" xfId="0" applyFont="1" applyBorder="1" applyAlignment="1">
      <alignment horizontal="center"/>
    </xf>
    <xf numFmtId="0" fontId="2" fillId="0" borderId="6" xfId="0" applyFont="1" applyBorder="1" applyAlignment="1">
      <alignment horizontal="center"/>
    </xf>
    <xf numFmtId="0" fontId="2" fillId="0" borderId="47" xfId="0" applyFont="1" applyBorder="1" applyAlignment="1">
      <alignment horizontal="center"/>
    </xf>
    <xf numFmtId="0" fontId="2" fillId="0" borderId="7" xfId="0" applyFont="1" applyBorder="1" applyAlignment="1">
      <alignment horizontal="center"/>
    </xf>
    <xf numFmtId="0" fontId="2" fillId="16" borderId="29" xfId="0" applyFont="1" applyFill="1" applyBorder="1" applyAlignment="1">
      <alignment horizontal="center"/>
    </xf>
    <xf numFmtId="0" fontId="2" fillId="16" borderId="30" xfId="0" applyFont="1" applyFill="1" applyBorder="1" applyAlignment="1">
      <alignment horizontal="center"/>
    </xf>
    <xf numFmtId="0" fontId="2" fillId="16" borderId="31" xfId="0" applyFont="1" applyFill="1" applyBorder="1" applyAlignment="1">
      <alignment horizontal="center"/>
    </xf>
    <xf numFmtId="0" fontId="2" fillId="0" borderId="6" xfId="0" applyNumberFormat="1" applyFont="1" applyBorder="1" applyAlignment="1">
      <alignment horizontal="center"/>
    </xf>
    <xf numFmtId="0" fontId="2" fillId="0" borderId="45" xfId="0" applyNumberFormat="1" applyFont="1" applyBorder="1" applyAlignment="1">
      <alignment horizontal="center"/>
    </xf>
    <xf numFmtId="0" fontId="2" fillId="0" borderId="47" xfId="0" applyNumberFormat="1" applyFont="1" applyBorder="1" applyAlignment="1">
      <alignment horizontal="center"/>
    </xf>
    <xf numFmtId="0" fontId="2" fillId="0" borderId="7" xfId="0" applyNumberFormat="1" applyFont="1" applyBorder="1" applyAlignment="1">
      <alignment horizontal="center"/>
    </xf>
    <xf numFmtId="0" fontId="0" fillId="0" borderId="0" xfId="0" applyAlignment="1">
      <alignment horizontal="center" wrapText="1"/>
    </xf>
    <xf numFmtId="0" fontId="2" fillId="0" borderId="13" xfId="0" applyFont="1" applyBorder="1" applyAlignment="1">
      <alignment horizontal="center" vertical="center"/>
    </xf>
    <xf numFmtId="0" fontId="2" fillId="0" borderId="5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13" borderId="29" xfId="0" applyFont="1" applyFill="1" applyBorder="1" applyAlignment="1">
      <alignment horizontal="center"/>
    </xf>
    <xf numFmtId="0" fontId="2" fillId="13" borderId="30" xfId="0" applyFont="1" applyFill="1" applyBorder="1" applyAlignment="1">
      <alignment horizontal="center"/>
    </xf>
    <xf numFmtId="0" fontId="2" fillId="13" borderId="31" xfId="0" applyFont="1" applyFill="1" applyBorder="1" applyAlignment="1">
      <alignment horizontal="center"/>
    </xf>
    <xf numFmtId="0" fontId="2" fillId="15" borderId="29" xfId="0" applyFont="1" applyFill="1" applyBorder="1" applyAlignment="1">
      <alignment horizontal="center"/>
    </xf>
    <xf numFmtId="0" fontId="2" fillId="15" borderId="30" xfId="0" applyFont="1" applyFill="1" applyBorder="1" applyAlignment="1">
      <alignment horizontal="center"/>
    </xf>
    <xf numFmtId="0" fontId="2" fillId="15" borderId="31" xfId="0" applyFont="1" applyFill="1" applyBorder="1" applyAlignment="1">
      <alignment horizontal="center"/>
    </xf>
    <xf numFmtId="0" fontId="2" fillId="0" borderId="0" xfId="0" applyFont="1" applyAlignment="1">
      <alignment horizontal="center" vertical="center"/>
    </xf>
  </cellXfs>
  <cellStyles count="3">
    <cellStyle name="Normal" xfId="0" builtinId="0"/>
    <cellStyle name="Normal 2" xfId="1" xr:uid="{00000000-0005-0000-0000-000002000000}"/>
    <cellStyle name="Percent" xfId="2" builtinId="5"/>
  </cellStyles>
  <dxfs count="12">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Standard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Results'!$H$2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2-8AA7-4EDE-A9AE-B7A3133B846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8AA7-4EDE-A9AE-B7A3133B846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4-8AA7-4EDE-A9AE-B7A3133B8464}"/>
              </c:ext>
            </c:extLst>
          </c:dPt>
          <c:dLbls>
            <c:dLbl>
              <c:idx val="0"/>
              <c:layout>
                <c:manualLayout>
                  <c:x val="0"/>
                  <c:y val="0.1018518518518518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08F73F0-C193-4567-BDA2-9E2409820587}"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AA7-4EDE-A9AE-B7A3133B846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BDDC657-4DEE-477B-AA8A-CEEA54B5BD05}"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AA7-4EDE-A9AE-B7A3133B8464}"/>
                </c:ext>
              </c:extLst>
            </c:dLbl>
            <c:dLbl>
              <c:idx val="2"/>
              <c:layout>
                <c:manualLayout>
                  <c:x val="-5.5555555555555558E-3"/>
                  <c:y val="0.1944444444444444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9EF50EE0-E486-4399-99F3-FAD5D1219A59}"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AA7-4EDE-A9AE-B7A3133B84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Results'!$G$3:$G$5</c:f>
              <c:strCache>
                <c:ptCount val="3"/>
                <c:pt idx="0">
                  <c:v>R &lt; 1.7</c:v>
                </c:pt>
                <c:pt idx="1">
                  <c:v>1.7 ≤ R ≤ 2.4</c:v>
                </c:pt>
                <c:pt idx="2">
                  <c:v>&gt; 2.4</c:v>
                </c:pt>
              </c:strCache>
            </c:strRef>
          </c:cat>
          <c:val>
            <c:numRef>
              <c:f>'All Results'!$H$3:$H$5</c:f>
              <c:numCache>
                <c:formatCode>0%</c:formatCode>
                <c:ptCount val="3"/>
                <c:pt idx="0">
                  <c:v>0.10204081632653061</c:v>
                </c:pt>
                <c:pt idx="1">
                  <c:v>0.61224489795918369</c:v>
                </c:pt>
                <c:pt idx="2">
                  <c:v>0.2857142857142857</c:v>
                </c:pt>
              </c:numCache>
            </c:numRef>
          </c:val>
          <c:extLst>
            <c:ext xmlns:c15="http://schemas.microsoft.com/office/drawing/2012/chart" uri="{02D57815-91ED-43cb-92C2-25804820EDAC}">
              <c15:datalabelsRange>
                <c15:f>'All Results'!$I$3:$I$5</c15:f>
                <c15:dlblRangeCache>
                  <c:ptCount val="3"/>
                  <c:pt idx="0">
                    <c:v>High</c:v>
                  </c:pt>
                  <c:pt idx="1">
                    <c:v>Medium</c:v>
                  </c:pt>
                  <c:pt idx="2">
                    <c:v>Low</c:v>
                  </c:pt>
                </c15:dlblRangeCache>
              </c15:datalabelsRange>
            </c:ext>
            <c:ext xmlns:c16="http://schemas.microsoft.com/office/drawing/2014/chart" uri="{C3380CC4-5D6E-409C-BE32-E72D297353CC}">
              <c16:uniqueId val="{00000000-8AA7-4EDE-A9AE-B7A3133B846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a:t>
            </a:r>
            <a:r>
              <a:rPr lang="en-US" baseline="0"/>
              <a:t> Alt </a:t>
            </a:r>
            <a:r>
              <a:rPr lang="en-US"/>
              <a:t>Scoring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Results'!$H$18</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DC4-47A6-842B-5E65D9C9409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DC4-47A6-842B-5E65D9C9409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DC4-47A6-842B-5E65D9C94094}"/>
              </c:ext>
            </c:extLst>
          </c:dPt>
          <c:dLbls>
            <c:dLbl>
              <c:idx val="0"/>
              <c:layout>
                <c:manualLayout>
                  <c:x val="2.7777777777777779E-3"/>
                  <c:y val="0.29629629629629628"/>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E2C3644-EF9E-4963-81D5-E22952D0423A}"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DC4-47A6-842B-5E65D9C9409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71617D1-BBE7-4DCF-887B-BB4B2D06DECF}"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DC4-47A6-842B-5E65D9C94094}"/>
                </c:ext>
              </c:extLst>
            </c:dLbl>
            <c:dLbl>
              <c:idx val="2"/>
              <c:layout>
                <c:manualLayout>
                  <c:x val="-5.5555555555555558E-3"/>
                  <c:y val="0.2638888888888889"/>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F04833E-DA8C-41D7-B76C-633B10660AE4}"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DC4-47A6-842B-5E65D9C94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Results'!$G$19:$G$21</c:f>
              <c:strCache>
                <c:ptCount val="3"/>
                <c:pt idx="0">
                  <c:v>R &lt; 2</c:v>
                </c:pt>
                <c:pt idx="1">
                  <c:v>2 ≤ R ≤ 2.4</c:v>
                </c:pt>
                <c:pt idx="2">
                  <c:v>&gt; 2.4</c:v>
                </c:pt>
              </c:strCache>
            </c:strRef>
          </c:cat>
          <c:val>
            <c:numRef>
              <c:f>'All Results'!$H$19:$H$21</c:f>
              <c:numCache>
                <c:formatCode>0%</c:formatCode>
                <c:ptCount val="3"/>
                <c:pt idx="0">
                  <c:v>0.32653061224489793</c:v>
                </c:pt>
                <c:pt idx="1">
                  <c:v>0.38775510204081631</c:v>
                </c:pt>
                <c:pt idx="2">
                  <c:v>0.2857142857142857</c:v>
                </c:pt>
              </c:numCache>
            </c:numRef>
          </c:val>
          <c:extLst>
            <c:ext xmlns:c15="http://schemas.microsoft.com/office/drawing/2012/chart" uri="{02D57815-91ED-43cb-92C2-25804820EDAC}">
              <c15:datalabelsRange>
                <c15:f>'All Results'!$I$3:$I$5</c15:f>
                <c15:dlblRangeCache>
                  <c:ptCount val="3"/>
                  <c:pt idx="0">
                    <c:v>High</c:v>
                  </c:pt>
                  <c:pt idx="1">
                    <c:v>Medium</c:v>
                  </c:pt>
                  <c:pt idx="2">
                    <c:v>Low</c:v>
                  </c:pt>
                </c15:dlblRangeCache>
              </c15:datalabelsRange>
            </c:ext>
            <c:ext xmlns:c16="http://schemas.microsoft.com/office/drawing/2014/chart" uri="{C3380CC4-5D6E-409C-BE32-E72D297353CC}">
              <c16:uniqueId val="{00000006-9DC4-47A6-842B-5E65D9C9409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Def High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Results'!$V$2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96C-4152-9E58-571654F49022}"/>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96C-4152-9E58-571654F49022}"/>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96C-4152-9E58-571654F49022}"/>
              </c:ext>
            </c:extLst>
          </c:dPt>
          <c:dLbls>
            <c:dLbl>
              <c:idx val="0"/>
              <c:layout>
                <c:manualLayout>
                  <c:x val="0"/>
                  <c:y val="0.1018518518518518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255466A-FC3C-41D4-AE8B-8A8D72E1E86E}"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96C-4152-9E58-571654F49022}"/>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A2FD3FC-BAEF-454B-A4A2-0AB5AA127112}"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6C-4152-9E58-571654F49022}"/>
                </c:ext>
              </c:extLst>
            </c:dLbl>
            <c:dLbl>
              <c:idx val="2"/>
              <c:layout>
                <c:manualLayout>
                  <c:x val="-5.5555555555555558E-3"/>
                  <c:y val="0.19444444444444445"/>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07590701-5016-41B5-AB4C-F81789623BAC}"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96C-4152-9E58-571654F49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Results'!$U$3:$U$5</c:f>
              <c:strCache>
                <c:ptCount val="3"/>
                <c:pt idx="0">
                  <c:v>R ≤ 1.7</c:v>
                </c:pt>
                <c:pt idx="1">
                  <c:v>1.7 &lt; R ≤ 2.4</c:v>
                </c:pt>
                <c:pt idx="2">
                  <c:v>2.4 &lt; R</c:v>
                </c:pt>
              </c:strCache>
            </c:strRef>
          </c:cat>
          <c:val>
            <c:numRef>
              <c:f>'All Results'!$V$3:$V$5</c:f>
              <c:numCache>
                <c:formatCode>0%</c:formatCode>
                <c:ptCount val="3"/>
                <c:pt idx="0">
                  <c:v>0.22448979591836735</c:v>
                </c:pt>
                <c:pt idx="1">
                  <c:v>0</c:v>
                </c:pt>
                <c:pt idx="2">
                  <c:v>0.12244897959183673</c:v>
                </c:pt>
              </c:numCache>
            </c:numRef>
          </c:val>
          <c:extLst>
            <c:ext xmlns:c15="http://schemas.microsoft.com/office/drawing/2012/chart" uri="{02D57815-91ED-43cb-92C2-25804820EDAC}">
              <c15:datalabelsRange>
                <c15:f>'All Results'!$I$3:$I$5</c15:f>
                <c15:dlblRangeCache>
                  <c:ptCount val="3"/>
                  <c:pt idx="0">
                    <c:v>High</c:v>
                  </c:pt>
                  <c:pt idx="1">
                    <c:v>Medium</c:v>
                  </c:pt>
                  <c:pt idx="2">
                    <c:v>Low</c:v>
                  </c:pt>
                </c15:dlblRangeCache>
              </c15:datalabelsRange>
            </c:ext>
            <c:ext xmlns:c16="http://schemas.microsoft.com/office/drawing/2014/chart" uri="{C3380CC4-5D6E-409C-BE32-E72D297353CC}">
              <c16:uniqueId val="{00000006-996C-4152-9E58-571654F49022}"/>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1 Std Dev Scoring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Results'!$H$34</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1030-4168-9B43-907CCA81462E}"/>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1030-4168-9B43-907CCA81462E}"/>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1030-4168-9B43-907CCA81462E}"/>
              </c:ext>
            </c:extLst>
          </c:dPt>
          <c:dLbls>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F210B90-9EC0-4865-8681-10D154DE61E4}"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030-4168-9B43-907CCA81462E}"/>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7D7D795D-4FA6-4992-97DE-E927AA56C156}"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030-4168-9B43-907CCA81462E}"/>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C853790-8E6E-4F59-A62D-5DD96E2C3451}"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030-4168-9B43-907CCA8146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Results'!$G$35:$G$37</c:f>
              <c:strCache>
                <c:ptCount val="3"/>
                <c:pt idx="0">
                  <c:v>R &lt; 1.9</c:v>
                </c:pt>
                <c:pt idx="1">
                  <c:v>2.6 ≤ R ≤ 1.9</c:v>
                </c:pt>
                <c:pt idx="2">
                  <c:v>R &lt; 1.9</c:v>
                </c:pt>
              </c:strCache>
            </c:strRef>
          </c:cat>
          <c:val>
            <c:numRef>
              <c:f>'All Results'!$H$35:$H$37</c:f>
              <c:numCache>
                <c:formatCode>0%</c:formatCode>
                <c:ptCount val="3"/>
                <c:pt idx="0">
                  <c:v>0.22448979591836735</c:v>
                </c:pt>
                <c:pt idx="1">
                  <c:v>0.65306122448979587</c:v>
                </c:pt>
                <c:pt idx="2">
                  <c:v>0.12244897959183673</c:v>
                </c:pt>
              </c:numCache>
            </c:numRef>
          </c:val>
          <c:extLst>
            <c:ext xmlns:c15="http://schemas.microsoft.com/office/drawing/2012/chart" uri="{02D57815-91ED-43cb-92C2-25804820EDAC}">
              <c15:datalabelsRange>
                <c15:f>'All Results'!$I$19:$I$21</c15:f>
                <c15:dlblRangeCache>
                  <c:ptCount val="3"/>
                  <c:pt idx="0">
                    <c:v>High</c:v>
                  </c:pt>
                  <c:pt idx="1">
                    <c:v>Medium</c:v>
                  </c:pt>
                  <c:pt idx="2">
                    <c:v>Low</c:v>
                  </c:pt>
                </c15:dlblRangeCache>
              </c15:datalabelsRange>
            </c:ext>
            <c:ext xmlns:c16="http://schemas.microsoft.com/office/drawing/2014/chart" uri="{C3380CC4-5D6E-409C-BE32-E72D297353CC}">
              <c16:uniqueId val="{00000006-1030-4168-9B43-907CCA81462E}"/>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Unknown Penalty, 2 Std Dev Scoring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Results'!$H$50</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6C14-4F03-A57A-5B53D2981EA2}"/>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6C14-4F03-A57A-5B53D2981EA2}"/>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6C14-4F03-A57A-5B53D2981EA2}"/>
              </c:ext>
            </c:extLst>
          </c:dPt>
          <c:dLbls>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17A4937-9C31-4EF3-8E98-8AAA37FC2705}"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C14-4F03-A57A-5B53D2981EA2}"/>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4C7B7118-33EE-4CA2-B35D-21D78BF01006}"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C14-4F03-A57A-5B53D2981EA2}"/>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90CD297C-CF01-4C44-B23A-3FC33AF8E1F9}" type="CELLRANGE">
                      <a:rPr lang="en-US"/>
                      <a:pPr>
                        <a:defRPr/>
                      </a:pPr>
                      <a:t>[CELLRANGE]</a:t>
                    </a:fld>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C14-4F03-A57A-5B53D2981E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Results'!$G$51:$G$53</c:f>
              <c:strCache>
                <c:ptCount val="3"/>
                <c:pt idx="0">
                  <c:v>R &lt; 1.5</c:v>
                </c:pt>
                <c:pt idx="1">
                  <c:v>2.9 ≤ R ≤ 1.5</c:v>
                </c:pt>
                <c:pt idx="2">
                  <c:v>&gt; 2.9</c:v>
                </c:pt>
              </c:strCache>
            </c:strRef>
          </c:cat>
          <c:val>
            <c:numRef>
              <c:f>'All Results'!$H$51:$H$53</c:f>
              <c:numCache>
                <c:formatCode>0%</c:formatCode>
                <c:ptCount val="3"/>
                <c:pt idx="0">
                  <c:v>2.0408163265306121E-2</c:v>
                </c:pt>
                <c:pt idx="1">
                  <c:v>0.93877551020408168</c:v>
                </c:pt>
                <c:pt idx="2">
                  <c:v>4.0816326530612242E-2</c:v>
                </c:pt>
              </c:numCache>
            </c:numRef>
          </c:val>
          <c:extLst>
            <c:ext xmlns:c15="http://schemas.microsoft.com/office/drawing/2012/chart" uri="{02D57815-91ED-43cb-92C2-25804820EDAC}">
              <c15:datalabelsRange>
                <c15:f>'All Results'!$I$19:$I$21</c15:f>
                <c15:dlblRangeCache>
                  <c:ptCount val="3"/>
                  <c:pt idx="0">
                    <c:v>High</c:v>
                  </c:pt>
                  <c:pt idx="1">
                    <c:v>Medium</c:v>
                  </c:pt>
                  <c:pt idx="2">
                    <c:v>Low</c:v>
                  </c:pt>
                </c15:dlblRangeCache>
              </c15:datalabelsRange>
            </c:ext>
            <c:ext xmlns:c16="http://schemas.microsoft.com/office/drawing/2014/chart" uri="{C3380CC4-5D6E-409C-BE32-E72D297353CC}">
              <c16:uniqueId val="{00000006-6C14-4F03-A57A-5B53D2981EA2}"/>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95247</xdr:rowOff>
    </xdr:from>
    <xdr:to>
      <xdr:col>12</xdr:col>
      <xdr:colOff>601133</xdr:colOff>
      <xdr:row>16</xdr:row>
      <xdr:rowOff>889001</xdr:rowOff>
    </xdr:to>
    <xdr:sp macro="" textlink="">
      <xdr:nvSpPr>
        <xdr:cNvPr id="2" name="TextBox 1">
          <a:extLst>
            <a:ext uri="{FF2B5EF4-FFF2-40B4-BE49-F238E27FC236}">
              <a16:creationId xmlns:a16="http://schemas.microsoft.com/office/drawing/2014/main" id="{C2967339-EC2C-4974-893C-BB47320B141D}"/>
            </a:ext>
          </a:extLst>
        </xdr:cNvPr>
        <xdr:cNvSpPr txBox="1"/>
      </xdr:nvSpPr>
      <xdr:spPr>
        <a:xfrm>
          <a:off x="28575" y="467780"/>
          <a:ext cx="7887758" cy="12469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Risk</a:t>
          </a:r>
          <a:r>
            <a:rPr lang="en-US" sz="1400" b="1" baseline="0"/>
            <a:t> Tolerance Analysis</a:t>
          </a:r>
          <a:endParaRPr lang="en-US" sz="1400" b="1"/>
        </a:p>
        <a:p>
          <a:endParaRPr lang="en-US" sz="1400"/>
        </a:p>
        <a:p>
          <a:r>
            <a:rPr lang="en-US" sz="1400"/>
            <a:t>The intent of this spreadsheet is to help guide the Council on the level of Risk Tolerance they may want to have for each of the species they manage.</a:t>
          </a:r>
          <a:r>
            <a:rPr lang="en-US" sz="1400" baseline="0"/>
            <a:t> This Risk Tolerance will be used when setting catch limits for stocks. In particular, the level of Risk Tolerance tells the Council how much they can manipulate the P* value when determing the ABC using the new ABC Control Rule.</a:t>
          </a:r>
          <a:r>
            <a:rPr lang="en-US" sz="1400"/>
            <a:t> Considering</a:t>
          </a:r>
          <a:r>
            <a:rPr lang="en-US" sz="1400" baseline="0"/>
            <a:t> factors used to evaluate the productivity and susceptibility of a stock to overfishing, as is done in the NMFS PSA analysis, and then brainstorming with other Council staff on what factors  relate more to relative risk, we were able</a:t>
          </a:r>
          <a:r>
            <a:rPr lang="en-US" sz="1400"/>
            <a:t> to incorporate attributes that the Council</a:t>
          </a:r>
          <a:r>
            <a:rPr lang="en-US" sz="1400" baseline="0"/>
            <a:t> would use to judge how much risk they may be willing to take when it comes to deciding on catch limits for a paticular stock (Risk Tolerance). Specifically here, to decide on how much they are willing to decrease the OFL-ABC buffer (P* value) to mitigate socio-economic impacts from a new SSC recommendation. There are 2 main categories, like the PSA analysis, Biological attributes and Human Dimension attributes. </a:t>
          </a:r>
        </a:p>
        <a:p>
          <a:endParaRPr lang="en-US" sz="1400" baseline="0"/>
        </a:p>
        <a:p>
          <a:r>
            <a:rPr lang="en-US" sz="1400" baseline="0"/>
            <a:t>The Biological attributes have to do with the biology of the species and will only change when new science is conducted that uncovers new information about the stock. The higher the Biological score, the less vulnerable the stock is to overfishing, and the higher risk the Council can safely take. The lower the score, the more vulnerable the stock is and the less risky the Council should be.</a:t>
          </a:r>
        </a:p>
        <a:p>
          <a:endParaRPr lang="en-US" sz="1400" baseline="0"/>
        </a:p>
        <a:p>
          <a:r>
            <a:rPr lang="en-US" sz="1400" baseline="0"/>
            <a:t>The Human Dimension attributes include factors dealing with management, value, desirability, social issues, and ecological issues as well. In general, the higher the score, the more vulnerable the stock is (to either overfishing or causing a large socio-economic upset if things do not go well) and the less risk the Council should take. There are management attributes that have to do with how well the fishery is regulated and the potential for discard losses.</a:t>
          </a:r>
        </a:p>
        <a:p>
          <a:endParaRPr lang="en-US" sz="1400" baseline="0"/>
        </a:p>
        <a:p>
          <a:r>
            <a:rPr lang="en-US" sz="1400" baseline="0"/>
            <a:t>There are also socio-economic attributes that have both social and economic factors that get at how important each stock is to the industry and the fishing community. </a:t>
          </a:r>
          <a:r>
            <a:rPr lang="en-US" sz="1400" b="0" baseline="0"/>
            <a:t>The approach illustrated here considers these </a:t>
          </a:r>
          <a:r>
            <a:rPr lang="en-US" sz="1400" baseline="0"/>
            <a:t>attributes in terms of the long-term benefits rather than the short-term benefits. Functionally, that means that the higher the value of a stock to the fishery, or the more desirable it is, the less risky the Council should be. This is because if the catch level is set too high, the social and economic impacts of that decision causing the stock status to decline and even become overfished are higher.</a:t>
          </a:r>
        </a:p>
        <a:p>
          <a:endParaRPr lang="en-US" sz="1400" baseline="0"/>
        </a:p>
        <a:p>
          <a:r>
            <a:rPr lang="en-US" sz="1400" baseline="0"/>
            <a:t>Finally, there are Environmental Attributes, including Ecosystem Importance, Climate Change, and Other Environmental Variables. These are important, but we unfortunately have little information for most species on these topics. Therefore, these attributes work as switches. They are either off (no score is present), or on (they are given a score of 3). They act to alert the Council to a stock that is of particular importance to the ecosystem, has an issue with climate change that is affecting its population in a way that may make it more vulnerable to overfishing, or some other environmental variable that is causing the stock to be more prtone to overfishing. Therefore, they would tell the Council that they may want to be less risky with these species.These were considererd to be very important, so they were weighted a bit heavier by being averaged with the Human Dimension score to raise it more significantly than any one of the Human Dimension attributes alone.</a:t>
          </a:r>
        </a:p>
        <a:p>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final scores for each of the attribute categories is calculated by simply taking the average of each of the individual attribute scores. If there are no scores for any of the attributes, a default score of 2 is entered here. </a:t>
          </a:r>
          <a:r>
            <a:rPr kumimoji="0" lang="en-US" sz="1400" b="0" i="0" u="none" strike="noStrike" kern="0" cap="none" spc="0" normalizeH="0" baseline="0" noProof="0">
              <a:ln>
                <a:noFill/>
              </a:ln>
              <a:solidFill>
                <a:prstClr val="black"/>
              </a:solidFill>
              <a:effectLst/>
              <a:uLnTx/>
              <a:uFillTx/>
              <a:latin typeface="+mn-lt"/>
              <a:ea typeface="+mn-ea"/>
              <a:cs typeface="+mn-cs"/>
            </a:rPr>
            <a:t>The final Risk score is the average of the category scores.</a:t>
          </a: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For each category score and the final Risk score, the minimum value is 1 and the maximum value is 3. Currently, the scale for each category score and the final Risk score are divided into thirds. The bottom third (scores less than or equal to 1.7) are considered High Risk, the middle third (greater than 1.7 but less than or equal to 2.4) are considered Medium</a:t>
          </a: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 Risk, and the upper third (greater than 2.4) are considered Low Risk. The histogram below shows the distribution of scores within those 3 categories.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table at right describes each of the attributes and the criteria for assigning a score to that attribute.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0</xdr:rowOff>
    </xdr:from>
    <xdr:to>
      <xdr:col>17</xdr:col>
      <xdr:colOff>314325</xdr:colOff>
      <xdr:row>13</xdr:row>
      <xdr:rowOff>161925</xdr:rowOff>
    </xdr:to>
    <xdr:graphicFrame macro="">
      <xdr:nvGraphicFramePr>
        <xdr:cNvPr id="2" name="Chart 1">
          <a:extLst>
            <a:ext uri="{FF2B5EF4-FFF2-40B4-BE49-F238E27FC236}">
              <a16:creationId xmlns:a16="http://schemas.microsoft.com/office/drawing/2014/main" id="{A639D64C-142F-4EC2-9EF8-EBE951D80E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0</xdr:rowOff>
    </xdr:from>
    <xdr:to>
      <xdr:col>17</xdr:col>
      <xdr:colOff>304800</xdr:colOff>
      <xdr:row>29</xdr:row>
      <xdr:rowOff>142875</xdr:rowOff>
    </xdr:to>
    <xdr:graphicFrame macro="">
      <xdr:nvGraphicFramePr>
        <xdr:cNvPr id="3" name="Chart 2">
          <a:extLst>
            <a:ext uri="{FF2B5EF4-FFF2-40B4-BE49-F238E27FC236}">
              <a16:creationId xmlns:a16="http://schemas.microsoft.com/office/drawing/2014/main" id="{724BEBC3-42A7-49C3-B7D5-072B49B4E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0</xdr:row>
      <xdr:rowOff>0</xdr:rowOff>
    </xdr:from>
    <xdr:to>
      <xdr:col>31</xdr:col>
      <xdr:colOff>304800</xdr:colOff>
      <xdr:row>13</xdr:row>
      <xdr:rowOff>161925</xdr:rowOff>
    </xdr:to>
    <xdr:graphicFrame macro="">
      <xdr:nvGraphicFramePr>
        <xdr:cNvPr id="5" name="Chart 4">
          <a:extLst>
            <a:ext uri="{FF2B5EF4-FFF2-40B4-BE49-F238E27FC236}">
              <a16:creationId xmlns:a16="http://schemas.microsoft.com/office/drawing/2014/main" id="{28AC7014-CCA4-4D60-9D19-D45E60F9F1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32</xdr:row>
      <xdr:rowOff>0</xdr:rowOff>
    </xdr:from>
    <xdr:to>
      <xdr:col>17</xdr:col>
      <xdr:colOff>304800</xdr:colOff>
      <xdr:row>45</xdr:row>
      <xdr:rowOff>142875</xdr:rowOff>
    </xdr:to>
    <xdr:graphicFrame macro="">
      <xdr:nvGraphicFramePr>
        <xdr:cNvPr id="7" name="Chart 6">
          <a:extLst>
            <a:ext uri="{FF2B5EF4-FFF2-40B4-BE49-F238E27FC236}">
              <a16:creationId xmlns:a16="http://schemas.microsoft.com/office/drawing/2014/main" id="{7D4F5E62-24F0-43E2-AE9C-0A57D065D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48</xdr:row>
      <xdr:rowOff>0</xdr:rowOff>
    </xdr:from>
    <xdr:to>
      <xdr:col>17</xdr:col>
      <xdr:colOff>304800</xdr:colOff>
      <xdr:row>61</xdr:row>
      <xdr:rowOff>142875</xdr:rowOff>
    </xdr:to>
    <xdr:graphicFrame macro="">
      <xdr:nvGraphicFramePr>
        <xdr:cNvPr id="8" name="Chart 7">
          <a:extLst>
            <a:ext uri="{FF2B5EF4-FFF2-40B4-BE49-F238E27FC236}">
              <a16:creationId xmlns:a16="http://schemas.microsoft.com/office/drawing/2014/main" id="{519CF520-24A8-4257-81F1-3B4B040B9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Y59"/>
  <sheetViews>
    <sheetView tabSelected="1" zoomScale="60" zoomScaleNormal="60" workbookViewId="0">
      <selection activeCell="A2" sqref="A2"/>
    </sheetView>
  </sheetViews>
  <sheetFormatPr defaultRowHeight="14.4" x14ac:dyDescent="0.3"/>
  <cols>
    <col min="1" max="1" width="11.33203125" customWidth="1"/>
    <col min="2" max="2" width="10" customWidth="1"/>
    <col min="3" max="3" width="13.44140625" customWidth="1"/>
    <col min="4" max="4" width="9" customWidth="1"/>
    <col min="16" max="16" width="35.44140625" customWidth="1"/>
    <col min="17" max="17" width="79.88671875" customWidth="1"/>
    <col min="18" max="18" width="37.44140625" customWidth="1"/>
    <col min="19" max="19" width="38.44140625" customWidth="1"/>
    <col min="20" max="20" width="34.88671875" customWidth="1"/>
  </cols>
  <sheetData>
    <row r="1" spans="1:25" s="1" customFormat="1" x14ac:dyDescent="0.3">
      <c r="A1" s="1" t="s">
        <v>169</v>
      </c>
      <c r="P1" s="167" t="s">
        <v>131</v>
      </c>
      <c r="Q1" s="167"/>
      <c r="R1" s="167"/>
      <c r="S1" s="167"/>
      <c r="T1" s="167"/>
    </row>
    <row r="2" spans="1:25" s="1" customFormat="1" x14ac:dyDescent="0.3">
      <c r="P2" s="78"/>
      <c r="Q2" s="78"/>
      <c r="R2" s="167" t="s">
        <v>126</v>
      </c>
      <c r="S2" s="167"/>
      <c r="T2" s="167"/>
    </row>
    <row r="3" spans="1:25" ht="22.2" customHeight="1" x14ac:dyDescent="0.3">
      <c r="P3" s="46" t="s">
        <v>76</v>
      </c>
      <c r="Q3" s="54" t="s">
        <v>11</v>
      </c>
      <c r="R3" s="55" t="s">
        <v>122</v>
      </c>
      <c r="S3" s="58" t="s">
        <v>165</v>
      </c>
      <c r="T3" s="56" t="s">
        <v>123</v>
      </c>
    </row>
    <row r="4" spans="1:25" ht="39" customHeight="1" x14ac:dyDescent="0.3">
      <c r="P4" s="47" t="s">
        <v>3</v>
      </c>
      <c r="Q4" s="7" t="s">
        <v>83</v>
      </c>
      <c r="R4" s="3" t="s">
        <v>1</v>
      </c>
      <c r="S4" s="3" t="s">
        <v>4</v>
      </c>
      <c r="T4" s="3" t="s">
        <v>0</v>
      </c>
    </row>
    <row r="5" spans="1:25" ht="41.4" customHeight="1" x14ac:dyDescent="0.3">
      <c r="P5" s="47" t="s">
        <v>5</v>
      </c>
      <c r="Q5" s="7" t="s">
        <v>84</v>
      </c>
      <c r="R5" s="3" t="s">
        <v>8</v>
      </c>
      <c r="S5" s="3" t="s">
        <v>7</v>
      </c>
      <c r="T5" s="3" t="s">
        <v>6</v>
      </c>
    </row>
    <row r="6" spans="1:25" ht="37.200000000000003" customHeight="1" thickBot="1" x14ac:dyDescent="0.35">
      <c r="P6" s="48" t="s">
        <v>79</v>
      </c>
      <c r="Q6" s="168" t="s">
        <v>166</v>
      </c>
      <c r="R6" s="169"/>
      <c r="S6" s="169"/>
      <c r="T6" s="170"/>
    </row>
    <row r="7" spans="1:25" ht="25.95" customHeight="1" x14ac:dyDescent="0.3">
      <c r="P7" s="49" t="s">
        <v>81</v>
      </c>
      <c r="Q7" s="57" t="s">
        <v>11</v>
      </c>
      <c r="R7" s="55" t="s">
        <v>122</v>
      </c>
      <c r="S7" s="58" t="s">
        <v>165</v>
      </c>
      <c r="T7" s="56" t="s">
        <v>123</v>
      </c>
    </row>
    <row r="8" spans="1:25" ht="154.19999999999999" customHeight="1" x14ac:dyDescent="0.3">
      <c r="P8" s="50" t="s">
        <v>64</v>
      </c>
      <c r="Q8" s="6" t="s">
        <v>98</v>
      </c>
      <c r="R8" s="4" t="s">
        <v>70</v>
      </c>
      <c r="S8" s="4" t="s">
        <v>75</v>
      </c>
      <c r="T8" s="4" t="s">
        <v>69</v>
      </c>
    </row>
    <row r="9" spans="1:25" ht="79.2" customHeight="1" x14ac:dyDescent="0.3">
      <c r="P9" s="50" t="s">
        <v>65</v>
      </c>
      <c r="Q9" s="5" t="s">
        <v>99</v>
      </c>
      <c r="R9" s="3" t="s">
        <v>72</v>
      </c>
      <c r="S9" s="3" t="s">
        <v>80</v>
      </c>
      <c r="T9" s="3" t="s">
        <v>71</v>
      </c>
    </row>
    <row r="10" spans="1:25" ht="51.75" customHeight="1" x14ac:dyDescent="0.3">
      <c r="P10" s="171" t="s">
        <v>85</v>
      </c>
      <c r="Q10" s="173" t="s">
        <v>114</v>
      </c>
      <c r="R10" s="3" t="s">
        <v>100</v>
      </c>
      <c r="S10" s="3" t="s">
        <v>113</v>
      </c>
      <c r="T10" s="3" t="s">
        <v>112</v>
      </c>
    </row>
    <row r="11" spans="1:25" ht="45" customHeight="1" x14ac:dyDescent="0.3">
      <c r="P11" s="172"/>
      <c r="Q11" s="174"/>
      <c r="R11" s="3" t="s">
        <v>115</v>
      </c>
      <c r="S11" s="3" t="s">
        <v>116</v>
      </c>
      <c r="T11" s="3" t="s">
        <v>117</v>
      </c>
    </row>
    <row r="12" spans="1:25" ht="144.75" customHeight="1" x14ac:dyDescent="0.3">
      <c r="P12" s="50" t="s">
        <v>14</v>
      </c>
      <c r="Q12" s="2" t="s">
        <v>109</v>
      </c>
      <c r="R12" s="3" t="s">
        <v>108</v>
      </c>
      <c r="S12" s="3" t="s">
        <v>107</v>
      </c>
      <c r="T12" s="3" t="s">
        <v>106</v>
      </c>
    </row>
    <row r="13" spans="1:25" ht="142.5" customHeight="1" x14ac:dyDescent="0.3">
      <c r="O13" s="1"/>
      <c r="P13" s="51" t="s">
        <v>66</v>
      </c>
      <c r="Q13" s="5" t="s">
        <v>101</v>
      </c>
      <c r="R13" s="3" t="s">
        <v>125</v>
      </c>
      <c r="S13" s="3" t="s">
        <v>125</v>
      </c>
      <c r="T13" s="3" t="s">
        <v>125</v>
      </c>
      <c r="U13" s="1"/>
      <c r="V13" s="1"/>
      <c r="W13" s="1"/>
      <c r="X13" s="1"/>
      <c r="Y13" s="1"/>
    </row>
    <row r="14" spans="1:25" ht="35.4" customHeight="1" x14ac:dyDescent="0.3">
      <c r="O14" s="1"/>
      <c r="P14" s="52" t="s">
        <v>82</v>
      </c>
      <c r="Q14" s="149" t="s">
        <v>167</v>
      </c>
      <c r="R14" s="150"/>
      <c r="S14" s="150"/>
      <c r="T14" s="151"/>
      <c r="U14" s="1"/>
      <c r="V14" s="1"/>
      <c r="W14" s="1"/>
      <c r="X14" s="1"/>
      <c r="Y14" s="1"/>
    </row>
    <row r="15" spans="1:25" ht="22.95" customHeight="1" x14ac:dyDescent="0.3">
      <c r="P15" s="75" t="s">
        <v>104</v>
      </c>
      <c r="Q15" s="152" t="s">
        <v>11</v>
      </c>
      <c r="R15" s="153"/>
      <c r="S15" s="154"/>
      <c r="T15" s="59" t="s">
        <v>122</v>
      </c>
    </row>
    <row r="16" spans="1:25" ht="78.599999999999994" customHeight="1" x14ac:dyDescent="0.3">
      <c r="P16" s="76" t="s">
        <v>68</v>
      </c>
      <c r="Q16" s="5" t="s">
        <v>102</v>
      </c>
      <c r="R16" s="161" t="s">
        <v>168</v>
      </c>
      <c r="S16" s="162"/>
      <c r="T16" s="123" t="s">
        <v>73</v>
      </c>
    </row>
    <row r="17" spans="16:20" ht="72" customHeight="1" x14ac:dyDescent="0.3">
      <c r="P17" s="76" t="s">
        <v>67</v>
      </c>
      <c r="Q17" s="5" t="s">
        <v>103</v>
      </c>
      <c r="R17" s="163"/>
      <c r="S17" s="164"/>
      <c r="T17" s="123" t="s">
        <v>74</v>
      </c>
    </row>
    <row r="18" spans="16:20" s="1" customFormat="1" ht="72" customHeight="1" x14ac:dyDescent="0.3">
      <c r="P18" s="76" t="s">
        <v>148</v>
      </c>
      <c r="Q18" s="5" t="s">
        <v>149</v>
      </c>
      <c r="R18" s="165"/>
      <c r="S18" s="166"/>
      <c r="T18" s="123" t="s">
        <v>150</v>
      </c>
    </row>
    <row r="19" spans="16:20" ht="27" customHeight="1" x14ac:dyDescent="0.3">
      <c r="P19" s="77" t="s">
        <v>110</v>
      </c>
      <c r="Q19" s="155" t="s">
        <v>111</v>
      </c>
      <c r="R19" s="156"/>
      <c r="S19" s="156"/>
      <c r="T19" s="157"/>
    </row>
    <row r="20" spans="16:20" ht="25.95" customHeight="1" x14ac:dyDescent="0.3">
      <c r="P20" s="53" t="s">
        <v>77</v>
      </c>
      <c r="Q20" s="158" t="s">
        <v>124</v>
      </c>
      <c r="R20" s="159"/>
      <c r="S20" s="159"/>
      <c r="T20" s="160"/>
    </row>
    <row r="48" spans="1:3" x14ac:dyDescent="0.3">
      <c r="A48" s="111"/>
      <c r="B48" s="111"/>
      <c r="C48" s="111"/>
    </row>
    <row r="49" spans="1:3" x14ac:dyDescent="0.3">
      <c r="A49" s="113"/>
      <c r="B49" s="114"/>
      <c r="C49" s="113"/>
    </row>
    <row r="50" spans="1:3" x14ac:dyDescent="0.3">
      <c r="A50" s="113"/>
      <c r="B50" s="114"/>
      <c r="C50" s="113"/>
    </row>
    <row r="51" spans="1:3" x14ac:dyDescent="0.3">
      <c r="A51" s="113"/>
      <c r="B51" s="114"/>
      <c r="C51" s="113"/>
    </row>
    <row r="56" spans="1:3" x14ac:dyDescent="0.3">
      <c r="A56" s="112"/>
      <c r="B56" s="112"/>
      <c r="C56" s="112"/>
    </row>
    <row r="57" spans="1:3" x14ac:dyDescent="0.3">
      <c r="A57" s="113"/>
      <c r="B57" s="116"/>
      <c r="C57" s="113"/>
    </row>
    <row r="58" spans="1:3" x14ac:dyDescent="0.3">
      <c r="A58" s="113"/>
      <c r="B58" s="116"/>
      <c r="C58" s="113"/>
    </row>
    <row r="59" spans="1:3" x14ac:dyDescent="0.3">
      <c r="A59" s="113"/>
      <c r="B59" s="116"/>
      <c r="C59" s="113"/>
    </row>
  </sheetData>
  <mergeCells count="10">
    <mergeCell ref="P1:T1"/>
    <mergeCell ref="Q6:T6"/>
    <mergeCell ref="P10:P11"/>
    <mergeCell ref="Q10:Q11"/>
    <mergeCell ref="R2:T2"/>
    <mergeCell ref="Q14:T14"/>
    <mergeCell ref="Q15:S15"/>
    <mergeCell ref="Q19:T19"/>
    <mergeCell ref="Q20:T20"/>
    <mergeCell ref="R16:S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F9DD-35E6-4D97-9831-866DDE1CB055}">
  <sheetPr>
    <tabColor theme="4"/>
  </sheetPr>
  <dimension ref="A1:AH132"/>
  <sheetViews>
    <sheetView workbookViewId="0">
      <pane xSplit="2" ySplit="2" topLeftCell="T3" activePane="bottomRight" state="frozen"/>
      <selection pane="topRight" activeCell="C1" sqref="C1"/>
      <selection pane="bottomLeft" activeCell="A3" sqref="A3"/>
      <selection pane="bottomRight" activeCell="W13" sqref="W13"/>
    </sheetView>
  </sheetViews>
  <sheetFormatPr defaultRowHeight="14.4" x14ac:dyDescent="0.3"/>
  <cols>
    <col min="1" max="1" width="10" style="14" bestFit="1" customWidth="1"/>
    <col min="2" max="2" width="20.88671875" style="18" bestFit="1" customWidth="1"/>
    <col min="3" max="3" width="24.33203125" style="27" bestFit="1" customWidth="1"/>
    <col min="4" max="4" width="15.109375" style="26" bestFit="1" customWidth="1"/>
    <col min="5" max="5" width="7.5546875" style="26" bestFit="1" customWidth="1"/>
    <col min="6" max="6" width="10" style="17" customWidth="1"/>
    <col min="7" max="7" width="24.6640625" style="26" bestFit="1" customWidth="1"/>
    <col min="8" max="8" width="25.6640625" style="26" bestFit="1" customWidth="1"/>
    <col min="9" max="9" width="24.33203125" style="26" bestFit="1" customWidth="1"/>
    <col min="10" max="10" width="23.109375" style="26" bestFit="1" customWidth="1"/>
    <col min="11" max="11" width="14.88671875" style="26" bestFit="1" customWidth="1"/>
    <col min="12" max="12" width="14.88671875" style="26" customWidth="1"/>
    <col min="13" max="13" width="16.88671875" style="17" bestFit="1" customWidth="1"/>
    <col min="14" max="14" width="21.109375" style="26" bestFit="1" customWidth="1"/>
    <col min="15" max="15" width="15" style="26" bestFit="1" customWidth="1"/>
    <col min="16" max="16" width="18.6640625" style="26" bestFit="1" customWidth="1"/>
    <col min="17" max="17" width="8" style="26" bestFit="1" customWidth="1"/>
    <col min="18" max="18" width="9.109375" style="1"/>
    <col min="19" max="19" width="14.33203125" customWidth="1"/>
    <col min="20" max="20" width="9.88671875" bestFit="1" customWidth="1"/>
    <col min="21" max="21" width="10.6640625" bestFit="1" customWidth="1"/>
    <col min="22" max="23" width="10.6640625" style="1" customWidth="1"/>
    <col min="26" max="26" width="13.109375" customWidth="1"/>
    <col min="27" max="27" width="9.88671875" bestFit="1" customWidth="1"/>
  </cols>
  <sheetData>
    <row r="1" spans="1:34" ht="15" customHeight="1" thickBot="1" x14ac:dyDescent="0.35">
      <c r="A1" s="200" t="s">
        <v>9</v>
      </c>
      <c r="B1" s="202" t="s">
        <v>10</v>
      </c>
      <c r="C1" s="204" t="s">
        <v>76</v>
      </c>
      <c r="D1" s="205"/>
      <c r="E1" s="205"/>
      <c r="F1" s="206"/>
      <c r="G1" s="207" t="s">
        <v>81</v>
      </c>
      <c r="H1" s="208"/>
      <c r="I1" s="208"/>
      <c r="J1" s="208"/>
      <c r="K1" s="208"/>
      <c r="L1" s="208"/>
      <c r="M1" s="209"/>
      <c r="N1" s="190" t="s">
        <v>104</v>
      </c>
      <c r="O1" s="191"/>
      <c r="P1" s="191"/>
      <c r="Q1" s="191"/>
      <c r="R1" s="192"/>
      <c r="S1" s="184" t="s">
        <v>137</v>
      </c>
      <c r="T1" s="187" t="s">
        <v>78</v>
      </c>
      <c r="U1" s="188"/>
      <c r="V1" s="188"/>
      <c r="W1" s="189"/>
      <c r="Z1" s="186" t="s">
        <v>156</v>
      </c>
      <c r="AA1" s="186"/>
      <c r="AC1" s="197" t="s">
        <v>163</v>
      </c>
      <c r="AD1" s="197"/>
      <c r="AE1" s="197"/>
      <c r="AF1" s="197"/>
      <c r="AG1" s="197"/>
      <c r="AH1" s="197"/>
    </row>
    <row r="2" spans="1:34" ht="34.799999999999997" customHeight="1" thickBot="1" x14ac:dyDescent="0.35">
      <c r="A2" s="201"/>
      <c r="B2" s="203"/>
      <c r="C2" s="98" t="s">
        <v>86</v>
      </c>
      <c r="D2" s="95" t="s">
        <v>87</v>
      </c>
      <c r="E2" s="96" t="s">
        <v>130</v>
      </c>
      <c r="F2" s="97" t="s">
        <v>88</v>
      </c>
      <c r="G2" s="28" t="s">
        <v>89</v>
      </c>
      <c r="H2" s="29" t="s">
        <v>90</v>
      </c>
      <c r="I2" s="29" t="s">
        <v>91</v>
      </c>
      <c r="J2" s="29" t="s">
        <v>92</v>
      </c>
      <c r="K2" s="29" t="s">
        <v>93</v>
      </c>
      <c r="L2" s="83" t="s">
        <v>129</v>
      </c>
      <c r="M2" s="19" t="s">
        <v>96</v>
      </c>
      <c r="N2" s="66" t="s">
        <v>94</v>
      </c>
      <c r="O2" s="60" t="s">
        <v>95</v>
      </c>
      <c r="P2" s="118" t="s">
        <v>147</v>
      </c>
      <c r="Q2" s="79" t="s">
        <v>128</v>
      </c>
      <c r="R2" s="67" t="s">
        <v>105</v>
      </c>
      <c r="S2" s="185"/>
      <c r="T2" s="140" t="s">
        <v>145</v>
      </c>
      <c r="U2" s="140" t="s">
        <v>160</v>
      </c>
      <c r="V2" s="142" t="s">
        <v>158</v>
      </c>
      <c r="W2" s="142" t="s">
        <v>159</v>
      </c>
      <c r="Z2" s="124" t="s">
        <v>155</v>
      </c>
      <c r="AA2" s="125" t="s">
        <v>2</v>
      </c>
      <c r="AC2" s="197"/>
      <c r="AD2" s="197"/>
      <c r="AE2" s="197"/>
      <c r="AF2" s="197"/>
      <c r="AG2" s="197"/>
      <c r="AH2" s="197"/>
    </row>
    <row r="3" spans="1:34" s="1" customFormat="1" ht="15" thickBot="1" x14ac:dyDescent="0.35">
      <c r="A3" s="198" t="s">
        <v>135</v>
      </c>
      <c r="B3" s="199"/>
      <c r="C3" s="99">
        <v>1</v>
      </c>
      <c r="D3" s="100">
        <v>1</v>
      </c>
      <c r="E3" s="101"/>
      <c r="F3" s="102"/>
      <c r="G3" s="103">
        <v>1</v>
      </c>
      <c r="H3" s="104">
        <v>1</v>
      </c>
      <c r="I3" s="104">
        <v>1</v>
      </c>
      <c r="J3" s="104">
        <v>1</v>
      </c>
      <c r="K3" s="104">
        <v>1</v>
      </c>
      <c r="L3" s="105"/>
      <c r="M3" s="106"/>
      <c r="N3" s="107">
        <v>1</v>
      </c>
      <c r="O3" s="108">
        <v>1</v>
      </c>
      <c r="P3" s="119"/>
      <c r="Q3" s="109"/>
      <c r="R3" s="110"/>
      <c r="S3" s="132"/>
      <c r="T3" s="133"/>
      <c r="U3" s="141"/>
      <c r="V3" s="135"/>
      <c r="W3" s="141"/>
      <c r="Z3" s="126" t="s">
        <v>118</v>
      </c>
      <c r="AA3" s="127" t="s">
        <v>12</v>
      </c>
    </row>
    <row r="4" spans="1:34" ht="15.6" x14ac:dyDescent="0.3">
      <c r="A4" s="8">
        <v>1</v>
      </c>
      <c r="B4" s="9" t="s">
        <v>15</v>
      </c>
      <c r="C4" s="33">
        <v>3</v>
      </c>
      <c r="D4" s="34">
        <v>3</v>
      </c>
      <c r="E4" s="87">
        <v>1</v>
      </c>
      <c r="F4" s="35">
        <f>IF($S$53="no",IF(SUM(C4:D4)=0,2,((C4*C$3)+(D4*D$3))/(COUNT(C4)*C$3+COUNT(D4)*D$3)),IF(SUM(C4:D4)=0,2,((C4*C$3)+(D4*D$3))/((COUNT(C4)*C$3+COUNT(D4)*D$3)+0.5*(COUNTBLANK(C4)*C$3+COUNTBLANK(D4)*D$3))))</f>
        <v>3</v>
      </c>
      <c r="G4" s="40">
        <v>3</v>
      </c>
      <c r="H4" s="41"/>
      <c r="I4" s="41">
        <v>3</v>
      </c>
      <c r="J4" s="41">
        <v>2</v>
      </c>
      <c r="K4" s="41"/>
      <c r="L4" s="84">
        <v>1</v>
      </c>
      <c r="M4" s="42">
        <f>IF($S$53="no",IF(SUM(G4:K4)=0,2,((G4*G$3)+(H4*H$3)+(I4*I$3)+(J4*J$3)+(K4*K$3))/(COUNT(G4)*G$3+COUNT(H4)*H$3+COUNT(I4)*I$3+COUNT(J4)*J$3+COUNT(K4)*K$3)),IF(SUM(G4:K4)=0,2,((G4*G$3)+(H4*H$3)+(I4*I$3)+(J4*J$3)+(K4*K$3))/((COUNT(G4)*G$3+COUNT(H4)*H$3+COUNT(I4)*I$3+COUNT(J4)*J$3+COUNT(K4)*K$3)+0.5*(COUNTBLANK(G4)*G$3+COUNTBLANK(H4)*H$3+COUNTBLANK(I4)*I$3+COUNTBLANK(J4)*J$3+COUNTBLANK(K4)*K$3))))</f>
        <v>2.6666666666666665</v>
      </c>
      <c r="N4" s="68"/>
      <c r="O4" s="61"/>
      <c r="P4" s="120"/>
      <c r="Q4" s="80">
        <v>1</v>
      </c>
      <c r="R4" s="72">
        <f>SUM(N4:P4)</f>
        <v>0</v>
      </c>
      <c r="S4" s="63">
        <f>IF(R4=0,SUM(F4,M4)/SUM(E4,L4),SUM(F4,M4,R4)/SUM(E4,L4,Q4))</f>
        <v>2.833333333333333</v>
      </c>
      <c r="T4" s="147" t="str">
        <f>IF((S4&lt;=1.7),"High",(IF((S4&lt;=2.4),"Medium","Low")))</f>
        <v>Low</v>
      </c>
      <c r="U4" s="137" t="str">
        <f>IF((S4&lt;=2),"High",(IF((S4&lt;=2.4),"Medium","Low")))</f>
        <v>Low</v>
      </c>
      <c r="V4" s="137" t="str">
        <f>IF((S4&lt;=AB$17),"High",(IF((S4&lt;=AB$15),"Medium","Low")))</f>
        <v>Low</v>
      </c>
      <c r="W4" s="90" t="str">
        <f>IF((S4&lt;=AB$23),"High",(IF((S4&lt;=AB$21),"Medium","Low")))</f>
        <v>Medium</v>
      </c>
      <c r="Z4" s="128" t="s">
        <v>119</v>
      </c>
      <c r="AA4" s="129" t="s">
        <v>164</v>
      </c>
    </row>
    <row r="5" spans="1:34" ht="16.2" thickBot="1" x14ac:dyDescent="0.35">
      <c r="A5" s="8">
        <v>2</v>
      </c>
      <c r="B5" s="9" t="s">
        <v>16</v>
      </c>
      <c r="C5" s="22"/>
      <c r="D5" s="21"/>
      <c r="E5" s="88">
        <v>1</v>
      </c>
      <c r="F5" s="32">
        <f t="shared" ref="F5:F52" si="0">IF($S$53="no",IF(SUM(C5:D5)=0,2,((C5*C$3)+(D5*D$3))/(COUNT(C5)*C$3+COUNT(D5)*D$3)),IF(SUM(C5:D5)=0,2,((C5*C$3)+(D5*D$3))/((COUNT(C5)*C$3+COUNT(D5)*D$3)+0.5*(COUNTBLANK(C5)*C$3+COUNTBLANK(D5)*D$3))))</f>
        <v>2</v>
      </c>
      <c r="G5" s="30">
        <v>3</v>
      </c>
      <c r="H5" s="31"/>
      <c r="I5" s="31">
        <v>3</v>
      </c>
      <c r="J5" s="31">
        <v>3</v>
      </c>
      <c r="K5" s="31"/>
      <c r="L5" s="85">
        <v>1</v>
      </c>
      <c r="M5" s="20">
        <f t="shared" ref="M5:M52" si="1">IF($S$53="no",IF(SUM(G5:K5)=0,2,((G5*G$3)+(H5*H$3)+(I5*I$3)+(J5*J$3)+(K5*K$3))/(COUNT(G5)*G$3+COUNT(H5)*H$3+COUNT(I5)*I$3+COUNT(J5)*J$3+COUNT(K5)*K$3)),IF(SUM(G5:K5)=0,2,((G5*G$3)+(H5*H$3)+(I5*I$3)+(J5*J$3)+(K5*K$3))/((COUNT(G5)*G$3+COUNT(H5)*H$3+COUNT(I5)*I$3+COUNT(J5)*J$3+COUNT(K5)*K$3)+0.5*(COUNTBLANK(G5)*G$3+COUNTBLANK(H5)*H$3+COUNTBLANK(I5)*I$3+COUNTBLANK(J5)*J$3+COUNTBLANK(K5)*K$3))))</f>
        <v>3</v>
      </c>
      <c r="N5" s="69"/>
      <c r="O5" s="62"/>
      <c r="P5" s="121"/>
      <c r="Q5" s="81">
        <v>1</v>
      </c>
      <c r="R5" s="73">
        <f t="shared" ref="R5:R52" si="2">SUM(N5:P5)</f>
        <v>0</v>
      </c>
      <c r="S5" s="64">
        <f t="shared" ref="S5:S6" si="3">IF(R5=0,SUM(F5,M5)/SUM(E5,L5),SUM(F5,M5,R5)/SUM(E5,L5,Q5))</f>
        <v>2.5</v>
      </c>
      <c r="T5" s="146" t="str">
        <f t="shared" ref="T5:T52" si="4">IF((S5&lt;=1.7),"High",(IF((S5&lt;=2.4),"Medium","Low")))</f>
        <v>Low</v>
      </c>
      <c r="U5" s="138" t="str">
        <f t="shared" ref="U5:U52" si="5">IF((S5&lt;=2),"High",(IF((S5&lt;=2.4),"Medium","Low")))</f>
        <v>Low</v>
      </c>
      <c r="V5" s="138" t="str">
        <f t="shared" ref="V5:V52" si="6">IF((S5&lt;=AB$17),"High",(IF((S5&lt;=AB$15),"Medium","Low")))</f>
        <v>Medium</v>
      </c>
      <c r="W5" s="91" t="str">
        <f t="shared" ref="W5:W52" si="7">IF((S5&lt;=AB$23),"High",(IF((S5&lt;=AB$21),"Medium","Low")))</f>
        <v>Medium</v>
      </c>
      <c r="Z5" s="130" t="s">
        <v>120</v>
      </c>
      <c r="AA5" s="131" t="s">
        <v>13</v>
      </c>
    </row>
    <row r="6" spans="1:34" ht="15.6" x14ac:dyDescent="0.3">
      <c r="A6" s="8">
        <v>3</v>
      </c>
      <c r="B6" s="10" t="s">
        <v>17</v>
      </c>
      <c r="C6" s="36">
        <v>1</v>
      </c>
      <c r="D6" s="34">
        <v>1</v>
      </c>
      <c r="E6" s="87">
        <v>1</v>
      </c>
      <c r="F6" s="35">
        <f t="shared" si="0"/>
        <v>1</v>
      </c>
      <c r="G6" s="40">
        <v>3</v>
      </c>
      <c r="H6" s="41"/>
      <c r="I6" s="41">
        <v>2</v>
      </c>
      <c r="J6" s="41">
        <v>2</v>
      </c>
      <c r="K6" s="41"/>
      <c r="L6" s="84">
        <v>1</v>
      </c>
      <c r="M6" s="42">
        <f t="shared" si="1"/>
        <v>2.3333333333333335</v>
      </c>
      <c r="N6" s="68"/>
      <c r="O6" s="61"/>
      <c r="P6" s="120"/>
      <c r="Q6" s="80">
        <v>1</v>
      </c>
      <c r="R6" s="72">
        <f t="shared" si="2"/>
        <v>0</v>
      </c>
      <c r="S6" s="63">
        <f t="shared" si="3"/>
        <v>1.6666666666666667</v>
      </c>
      <c r="T6" s="146" t="str">
        <f t="shared" si="4"/>
        <v>High</v>
      </c>
      <c r="U6" s="138" t="str">
        <f t="shared" si="5"/>
        <v>High</v>
      </c>
      <c r="V6" s="138" t="str">
        <f t="shared" si="6"/>
        <v>High</v>
      </c>
      <c r="W6" s="91" t="str">
        <f t="shared" si="7"/>
        <v>Medium</v>
      </c>
    </row>
    <row r="7" spans="1:34" ht="16.2" thickBot="1" x14ac:dyDescent="0.35">
      <c r="A7" s="8">
        <v>4</v>
      </c>
      <c r="B7" s="9" t="s">
        <v>18</v>
      </c>
      <c r="C7" s="22">
        <v>2</v>
      </c>
      <c r="D7" s="21">
        <v>3</v>
      </c>
      <c r="E7" s="88">
        <v>1</v>
      </c>
      <c r="F7" s="32">
        <f t="shared" si="0"/>
        <v>2.5</v>
      </c>
      <c r="G7" s="30">
        <v>3</v>
      </c>
      <c r="H7" s="31">
        <v>1</v>
      </c>
      <c r="I7" s="31">
        <v>2</v>
      </c>
      <c r="J7" s="31">
        <v>1</v>
      </c>
      <c r="K7" s="31">
        <v>3</v>
      </c>
      <c r="L7" s="85">
        <v>1</v>
      </c>
      <c r="M7" s="20">
        <f t="shared" si="1"/>
        <v>2</v>
      </c>
      <c r="N7" s="69"/>
      <c r="O7" s="62"/>
      <c r="P7" s="121"/>
      <c r="Q7" s="81">
        <v>1</v>
      </c>
      <c r="R7" s="73">
        <f t="shared" si="2"/>
        <v>0</v>
      </c>
      <c r="S7" s="64">
        <f>IF(R7=0,SUM(F7,M7)/SUM(E7,L7),SUM(F7,M7,R7)/SUM(E7,L7,Q7))</f>
        <v>2.25</v>
      </c>
      <c r="T7" s="146" t="str">
        <f t="shared" si="4"/>
        <v>Medium</v>
      </c>
      <c r="U7" s="138" t="str">
        <f t="shared" si="5"/>
        <v>Medium</v>
      </c>
      <c r="V7" s="138" t="str">
        <f t="shared" si="6"/>
        <v>Medium</v>
      </c>
      <c r="W7" s="91" t="str">
        <f t="shared" si="7"/>
        <v>Medium</v>
      </c>
      <c r="Z7" s="186" t="s">
        <v>157</v>
      </c>
      <c r="AA7" s="186"/>
      <c r="AB7" t="s">
        <v>161</v>
      </c>
    </row>
    <row r="8" spans="1:34" ht="16.2" thickBot="1" x14ac:dyDescent="0.35">
      <c r="A8" s="8">
        <v>5</v>
      </c>
      <c r="B8" s="9" t="s">
        <v>19</v>
      </c>
      <c r="C8" s="33">
        <v>1</v>
      </c>
      <c r="D8" s="34">
        <v>2</v>
      </c>
      <c r="E8" s="87">
        <v>1</v>
      </c>
      <c r="F8" s="35">
        <f t="shared" si="0"/>
        <v>1.5</v>
      </c>
      <c r="G8" s="40">
        <v>1</v>
      </c>
      <c r="H8" s="41">
        <v>3</v>
      </c>
      <c r="I8" s="41">
        <v>2</v>
      </c>
      <c r="J8" s="41">
        <v>3</v>
      </c>
      <c r="K8" s="41"/>
      <c r="L8" s="84">
        <v>1</v>
      </c>
      <c r="M8" s="42">
        <f t="shared" si="1"/>
        <v>2.25</v>
      </c>
      <c r="N8" s="68"/>
      <c r="O8" s="61">
        <v>1</v>
      </c>
      <c r="P8" s="120"/>
      <c r="Q8" s="80">
        <v>1</v>
      </c>
      <c r="R8" s="72">
        <f t="shared" si="2"/>
        <v>1</v>
      </c>
      <c r="S8" s="63">
        <f t="shared" ref="S8:S52" si="8">IF(R8=0,SUM(F8,M8)/SUM(E8,L8),SUM(F8,M8,R8)/SUM(E8,L8,Q8))</f>
        <v>1.5833333333333333</v>
      </c>
      <c r="T8" s="146" t="str">
        <f t="shared" si="4"/>
        <v>High</v>
      </c>
      <c r="U8" s="138" t="str">
        <f t="shared" si="5"/>
        <v>High</v>
      </c>
      <c r="V8" s="138" t="str">
        <f t="shared" si="6"/>
        <v>High</v>
      </c>
      <c r="W8" s="91" t="str">
        <f t="shared" si="7"/>
        <v>Medium</v>
      </c>
      <c r="Z8" s="124" t="s">
        <v>155</v>
      </c>
      <c r="AA8" s="125" t="s">
        <v>2</v>
      </c>
      <c r="AB8" t="s">
        <v>162</v>
      </c>
    </row>
    <row r="9" spans="1:34" ht="15.6" x14ac:dyDescent="0.3">
      <c r="A9" s="8">
        <v>6</v>
      </c>
      <c r="B9" s="9" t="s">
        <v>20</v>
      </c>
      <c r="C9" s="22">
        <v>1</v>
      </c>
      <c r="D9" s="21">
        <v>2</v>
      </c>
      <c r="E9" s="88">
        <v>1</v>
      </c>
      <c r="F9" s="32">
        <f t="shared" si="0"/>
        <v>1.5</v>
      </c>
      <c r="G9" s="30">
        <v>3</v>
      </c>
      <c r="H9" s="31">
        <v>2</v>
      </c>
      <c r="I9" s="31">
        <v>2</v>
      </c>
      <c r="J9" s="31">
        <v>2</v>
      </c>
      <c r="K9" s="31">
        <v>3</v>
      </c>
      <c r="L9" s="85">
        <v>1</v>
      </c>
      <c r="M9" s="20">
        <f t="shared" si="1"/>
        <v>2.4</v>
      </c>
      <c r="N9" s="69"/>
      <c r="O9" s="62"/>
      <c r="P9" s="121"/>
      <c r="Q9" s="81">
        <v>1</v>
      </c>
      <c r="R9" s="73">
        <f t="shared" si="2"/>
        <v>0</v>
      </c>
      <c r="S9" s="64">
        <f t="shared" si="8"/>
        <v>1.95</v>
      </c>
      <c r="T9" s="146" t="str">
        <f t="shared" si="4"/>
        <v>Medium</v>
      </c>
      <c r="U9" s="138" t="str">
        <f t="shared" si="5"/>
        <v>High</v>
      </c>
      <c r="V9" s="138" t="str">
        <f t="shared" si="6"/>
        <v>Medium</v>
      </c>
      <c r="W9" s="91" t="str">
        <f t="shared" si="7"/>
        <v>Medium</v>
      </c>
      <c r="Z9" s="126" t="s">
        <v>118</v>
      </c>
      <c r="AA9" s="127" t="s">
        <v>12</v>
      </c>
    </row>
    <row r="10" spans="1:34" ht="15.6" x14ac:dyDescent="0.3">
      <c r="A10" s="8">
        <v>7</v>
      </c>
      <c r="B10" s="9" t="s">
        <v>21</v>
      </c>
      <c r="C10" s="33">
        <v>1</v>
      </c>
      <c r="D10" s="34">
        <v>2</v>
      </c>
      <c r="E10" s="87">
        <v>1</v>
      </c>
      <c r="F10" s="35">
        <f t="shared" si="0"/>
        <v>1.5</v>
      </c>
      <c r="G10" s="40">
        <v>2</v>
      </c>
      <c r="H10" s="41">
        <v>3</v>
      </c>
      <c r="I10" s="41">
        <v>1</v>
      </c>
      <c r="J10" s="41">
        <v>3</v>
      </c>
      <c r="K10" s="41"/>
      <c r="L10" s="84">
        <v>1</v>
      </c>
      <c r="M10" s="42">
        <f t="shared" si="1"/>
        <v>2.25</v>
      </c>
      <c r="N10" s="68"/>
      <c r="O10" s="61"/>
      <c r="P10" s="120"/>
      <c r="Q10" s="80">
        <v>1</v>
      </c>
      <c r="R10" s="72">
        <f t="shared" si="2"/>
        <v>0</v>
      </c>
      <c r="S10" s="63">
        <f t="shared" si="8"/>
        <v>1.875</v>
      </c>
      <c r="T10" s="146" t="str">
        <f t="shared" si="4"/>
        <v>Medium</v>
      </c>
      <c r="U10" s="138" t="str">
        <f t="shared" si="5"/>
        <v>High</v>
      </c>
      <c r="V10" s="138" t="str">
        <f t="shared" si="6"/>
        <v>High</v>
      </c>
      <c r="W10" s="91" t="str">
        <f t="shared" si="7"/>
        <v>Medium</v>
      </c>
      <c r="Z10" s="128" t="s">
        <v>152</v>
      </c>
      <c r="AA10" s="129" t="s">
        <v>164</v>
      </c>
    </row>
    <row r="11" spans="1:34" ht="16.2" thickBot="1" x14ac:dyDescent="0.35">
      <c r="A11" s="8">
        <v>8</v>
      </c>
      <c r="B11" s="9" t="s">
        <v>22</v>
      </c>
      <c r="C11" s="22">
        <v>2</v>
      </c>
      <c r="D11" s="21">
        <v>3</v>
      </c>
      <c r="E11" s="88">
        <v>1</v>
      </c>
      <c r="F11" s="32">
        <f t="shared" si="0"/>
        <v>2.5</v>
      </c>
      <c r="G11" s="30">
        <v>2</v>
      </c>
      <c r="H11" s="31"/>
      <c r="I11" s="31">
        <v>2</v>
      </c>
      <c r="J11" s="31">
        <v>2</v>
      </c>
      <c r="K11" s="31">
        <v>3</v>
      </c>
      <c r="L11" s="85">
        <v>1</v>
      </c>
      <c r="M11" s="20">
        <f t="shared" si="1"/>
        <v>2.25</v>
      </c>
      <c r="N11" s="69"/>
      <c r="O11" s="62"/>
      <c r="P11" s="121"/>
      <c r="Q11" s="81">
        <v>1</v>
      </c>
      <c r="R11" s="73">
        <f t="shared" si="2"/>
        <v>0</v>
      </c>
      <c r="S11" s="64">
        <f t="shared" si="8"/>
        <v>2.375</v>
      </c>
      <c r="T11" s="146" t="str">
        <f t="shared" si="4"/>
        <v>Medium</v>
      </c>
      <c r="U11" s="138" t="str">
        <f t="shared" si="5"/>
        <v>Medium</v>
      </c>
      <c r="V11" s="138" t="str">
        <f t="shared" si="6"/>
        <v>Medium</v>
      </c>
      <c r="W11" s="91" t="str">
        <f t="shared" si="7"/>
        <v>Medium</v>
      </c>
      <c r="Z11" s="130" t="s">
        <v>151</v>
      </c>
      <c r="AA11" s="131" t="s">
        <v>13</v>
      </c>
    </row>
    <row r="12" spans="1:34" ht="15.6" x14ac:dyDescent="0.3">
      <c r="A12" s="8">
        <v>9</v>
      </c>
      <c r="B12" s="9" t="s">
        <v>23</v>
      </c>
      <c r="C12" s="33">
        <v>2</v>
      </c>
      <c r="D12" s="34">
        <v>3</v>
      </c>
      <c r="E12" s="87">
        <v>1</v>
      </c>
      <c r="F12" s="35">
        <f t="shared" si="0"/>
        <v>2.5</v>
      </c>
      <c r="G12" s="40">
        <v>3</v>
      </c>
      <c r="H12" s="41">
        <v>3</v>
      </c>
      <c r="I12" s="41">
        <v>2</v>
      </c>
      <c r="J12" s="41">
        <v>2</v>
      </c>
      <c r="K12" s="41">
        <v>1</v>
      </c>
      <c r="L12" s="84">
        <v>1</v>
      </c>
      <c r="M12" s="42">
        <f t="shared" si="1"/>
        <v>2.2000000000000002</v>
      </c>
      <c r="N12" s="68"/>
      <c r="O12" s="61"/>
      <c r="P12" s="120"/>
      <c r="Q12" s="80">
        <v>1</v>
      </c>
      <c r="R12" s="72">
        <f t="shared" si="2"/>
        <v>0</v>
      </c>
      <c r="S12" s="63">
        <f t="shared" si="8"/>
        <v>2.35</v>
      </c>
      <c r="T12" s="146" t="str">
        <f t="shared" si="4"/>
        <v>Medium</v>
      </c>
      <c r="U12" s="138" t="str">
        <f t="shared" si="5"/>
        <v>Medium</v>
      </c>
      <c r="V12" s="138" t="str">
        <f t="shared" si="6"/>
        <v>Medium</v>
      </c>
      <c r="W12" s="91" t="str">
        <f t="shared" si="7"/>
        <v>Medium</v>
      </c>
    </row>
    <row r="13" spans="1:34" ht="16.2" thickBot="1" x14ac:dyDescent="0.35">
      <c r="A13" s="8">
        <v>10</v>
      </c>
      <c r="B13" s="9" t="s">
        <v>24</v>
      </c>
      <c r="C13" s="22">
        <v>1</v>
      </c>
      <c r="D13" s="21">
        <v>1</v>
      </c>
      <c r="E13" s="88">
        <v>1</v>
      </c>
      <c r="F13" s="32">
        <f t="shared" si="0"/>
        <v>1</v>
      </c>
      <c r="G13" s="30">
        <v>1</v>
      </c>
      <c r="H13" s="31">
        <v>3</v>
      </c>
      <c r="I13" s="31">
        <v>3</v>
      </c>
      <c r="J13" s="31">
        <v>1</v>
      </c>
      <c r="K13" s="31"/>
      <c r="L13" s="85">
        <v>1</v>
      </c>
      <c r="M13" s="20">
        <f t="shared" si="1"/>
        <v>2</v>
      </c>
      <c r="N13" s="69"/>
      <c r="O13" s="62"/>
      <c r="P13" s="121"/>
      <c r="Q13" s="81">
        <v>1</v>
      </c>
      <c r="R13" s="73">
        <f t="shared" si="2"/>
        <v>0</v>
      </c>
      <c r="S13" s="64">
        <f t="shared" si="8"/>
        <v>1.5</v>
      </c>
      <c r="T13" s="146" t="str">
        <f t="shared" si="4"/>
        <v>High</v>
      </c>
      <c r="U13" s="138" t="str">
        <f t="shared" si="5"/>
        <v>High</v>
      </c>
      <c r="V13" s="138" t="str">
        <f t="shared" si="6"/>
        <v>High</v>
      </c>
      <c r="W13" s="91" t="str">
        <f t="shared" si="7"/>
        <v>High</v>
      </c>
      <c r="Z13" s="186" t="s">
        <v>158</v>
      </c>
      <c r="AA13" s="186"/>
    </row>
    <row r="14" spans="1:34" ht="16.2" thickBot="1" x14ac:dyDescent="0.35">
      <c r="A14" s="8">
        <v>11</v>
      </c>
      <c r="B14" s="9" t="s">
        <v>25</v>
      </c>
      <c r="C14" s="33">
        <v>1</v>
      </c>
      <c r="D14" s="34">
        <v>1</v>
      </c>
      <c r="E14" s="87">
        <v>1</v>
      </c>
      <c r="F14" s="35">
        <f t="shared" si="0"/>
        <v>1</v>
      </c>
      <c r="G14" s="40">
        <v>1</v>
      </c>
      <c r="H14" s="41"/>
      <c r="I14" s="41">
        <v>3</v>
      </c>
      <c r="J14" s="41">
        <v>3</v>
      </c>
      <c r="K14" s="41"/>
      <c r="L14" s="84">
        <v>1</v>
      </c>
      <c r="M14" s="42">
        <f t="shared" si="1"/>
        <v>2.3333333333333335</v>
      </c>
      <c r="N14" s="68"/>
      <c r="O14" s="61"/>
      <c r="P14" s="120"/>
      <c r="Q14" s="80">
        <v>1</v>
      </c>
      <c r="R14" s="72">
        <f t="shared" si="2"/>
        <v>0</v>
      </c>
      <c r="S14" s="63">
        <f t="shared" si="8"/>
        <v>1.6666666666666667</v>
      </c>
      <c r="T14" s="146" t="str">
        <f t="shared" si="4"/>
        <v>High</v>
      </c>
      <c r="U14" s="138" t="str">
        <f t="shared" si="5"/>
        <v>High</v>
      </c>
      <c r="V14" s="138" t="str">
        <f t="shared" si="6"/>
        <v>High</v>
      </c>
      <c r="W14" s="91" t="str">
        <f t="shared" si="7"/>
        <v>Medium</v>
      </c>
      <c r="Z14" s="124" t="s">
        <v>155</v>
      </c>
      <c r="AA14" s="125" t="s">
        <v>2</v>
      </c>
    </row>
    <row r="15" spans="1:34" ht="15.6" x14ac:dyDescent="0.3">
      <c r="A15" s="8">
        <v>12</v>
      </c>
      <c r="B15" s="9" t="s">
        <v>26</v>
      </c>
      <c r="C15" s="22">
        <v>1</v>
      </c>
      <c r="D15" s="21">
        <v>2</v>
      </c>
      <c r="E15" s="88">
        <v>1</v>
      </c>
      <c r="F15" s="32">
        <f t="shared" si="0"/>
        <v>1.5</v>
      </c>
      <c r="G15" s="30">
        <v>3</v>
      </c>
      <c r="H15" s="31">
        <v>3</v>
      </c>
      <c r="I15" s="31">
        <v>2</v>
      </c>
      <c r="J15" s="31">
        <v>1</v>
      </c>
      <c r="K15" s="31"/>
      <c r="L15" s="85">
        <v>1</v>
      </c>
      <c r="M15" s="20">
        <f t="shared" si="1"/>
        <v>2.25</v>
      </c>
      <c r="N15" s="69"/>
      <c r="O15" s="62"/>
      <c r="P15" s="121"/>
      <c r="Q15" s="81">
        <v>1</v>
      </c>
      <c r="R15" s="73">
        <f t="shared" si="2"/>
        <v>0</v>
      </c>
      <c r="S15" s="64">
        <f t="shared" si="8"/>
        <v>1.875</v>
      </c>
      <c r="T15" s="146" t="str">
        <f t="shared" si="4"/>
        <v>Medium</v>
      </c>
      <c r="U15" s="138" t="str">
        <f t="shared" si="5"/>
        <v>High</v>
      </c>
      <c r="V15" s="138" t="str">
        <f t="shared" si="6"/>
        <v>High</v>
      </c>
      <c r="W15" s="91" t="str">
        <f t="shared" si="7"/>
        <v>Medium</v>
      </c>
      <c r="Z15" s="136" t="str">
        <f>"&gt; "&amp; AB15</f>
        <v>&gt; 2.6</v>
      </c>
      <c r="AA15" s="127" t="s">
        <v>12</v>
      </c>
      <c r="AB15" s="145">
        <f>ROUND(AVERAGE(S$4:S$52)+_xlfn.STDEV.P(S$4:S$52),1)</f>
        <v>2.6</v>
      </c>
    </row>
    <row r="16" spans="1:34" ht="15.6" x14ac:dyDescent="0.3">
      <c r="A16" s="8">
        <v>13</v>
      </c>
      <c r="B16" s="9" t="s">
        <v>27</v>
      </c>
      <c r="C16" s="33">
        <v>1</v>
      </c>
      <c r="D16" s="34">
        <v>2</v>
      </c>
      <c r="E16" s="87">
        <v>1</v>
      </c>
      <c r="F16" s="35">
        <f t="shared" si="0"/>
        <v>1.5</v>
      </c>
      <c r="G16" s="40">
        <v>3</v>
      </c>
      <c r="H16" s="41">
        <v>1</v>
      </c>
      <c r="I16" s="41">
        <v>2</v>
      </c>
      <c r="J16" s="41">
        <v>2</v>
      </c>
      <c r="K16" s="41">
        <v>3</v>
      </c>
      <c r="L16" s="84">
        <v>1</v>
      </c>
      <c r="M16" s="42">
        <f t="shared" si="1"/>
        <v>2.2000000000000002</v>
      </c>
      <c r="N16" s="68">
        <v>1</v>
      </c>
      <c r="O16" s="61"/>
      <c r="P16" s="120">
        <v>1</v>
      </c>
      <c r="Q16" s="80">
        <v>1</v>
      </c>
      <c r="R16" s="72">
        <f t="shared" si="2"/>
        <v>2</v>
      </c>
      <c r="S16" s="63">
        <f t="shared" si="8"/>
        <v>1.9000000000000001</v>
      </c>
      <c r="T16" s="146" t="str">
        <f t="shared" si="4"/>
        <v>Medium</v>
      </c>
      <c r="U16" s="138" t="str">
        <f t="shared" si="5"/>
        <v>High</v>
      </c>
      <c r="V16" s="138" t="str">
        <f t="shared" si="6"/>
        <v>High</v>
      </c>
      <c r="W16" s="91" t="str">
        <f t="shared" si="7"/>
        <v>Medium</v>
      </c>
      <c r="Z16" s="128" t="str">
        <f>AB15 &amp;" ≤ R ≤ "&amp; AB17</f>
        <v>2.6 ≤ R ≤ 1.9</v>
      </c>
      <c r="AA16" s="129" t="s">
        <v>164</v>
      </c>
      <c r="AB16" s="145">
        <f>ROUND(AVERAGE(S$4:S$52),1)</f>
        <v>2.2000000000000002</v>
      </c>
    </row>
    <row r="17" spans="1:28" ht="16.2" thickBot="1" x14ac:dyDescent="0.35">
      <c r="A17" s="8">
        <v>14</v>
      </c>
      <c r="B17" s="9" t="s">
        <v>28</v>
      </c>
      <c r="C17" s="22">
        <v>2</v>
      </c>
      <c r="D17" s="21">
        <v>3</v>
      </c>
      <c r="E17" s="88">
        <v>1</v>
      </c>
      <c r="F17" s="32">
        <f t="shared" si="0"/>
        <v>2.5</v>
      </c>
      <c r="G17" s="30">
        <v>3</v>
      </c>
      <c r="H17" s="31">
        <v>3</v>
      </c>
      <c r="I17" s="31">
        <v>2</v>
      </c>
      <c r="J17" s="31">
        <v>3</v>
      </c>
      <c r="K17" s="31">
        <v>2</v>
      </c>
      <c r="L17" s="85">
        <v>1</v>
      </c>
      <c r="M17" s="20">
        <f t="shared" si="1"/>
        <v>2.6</v>
      </c>
      <c r="N17" s="69"/>
      <c r="O17" s="62"/>
      <c r="P17" s="121">
        <v>1</v>
      </c>
      <c r="Q17" s="81">
        <v>1</v>
      </c>
      <c r="R17" s="73">
        <f t="shared" si="2"/>
        <v>1</v>
      </c>
      <c r="S17" s="64">
        <f t="shared" si="8"/>
        <v>2.0333333333333332</v>
      </c>
      <c r="T17" s="146" t="str">
        <f t="shared" si="4"/>
        <v>Medium</v>
      </c>
      <c r="U17" s="138" t="str">
        <f t="shared" si="5"/>
        <v>Medium</v>
      </c>
      <c r="V17" s="138" t="str">
        <f t="shared" si="6"/>
        <v>Medium</v>
      </c>
      <c r="W17" s="91" t="str">
        <f t="shared" si="7"/>
        <v>Medium</v>
      </c>
      <c r="Z17" s="130" t="str">
        <f xml:space="preserve"> "R &lt; " &amp;AB17</f>
        <v>R &lt; 1.9</v>
      </c>
      <c r="AA17" s="131" t="s">
        <v>13</v>
      </c>
      <c r="AB17" s="145">
        <f>ROUND(AVERAGE(S$4:S$52)-_xlfn.STDEV.P(S$4:S$52),1)</f>
        <v>1.9</v>
      </c>
    </row>
    <row r="18" spans="1:28" ht="15.6" x14ac:dyDescent="0.3">
      <c r="A18" s="8">
        <v>15</v>
      </c>
      <c r="B18" s="9" t="s">
        <v>29</v>
      </c>
      <c r="C18" s="33">
        <v>1</v>
      </c>
      <c r="D18" s="34">
        <v>3</v>
      </c>
      <c r="E18" s="87">
        <v>1</v>
      </c>
      <c r="F18" s="35">
        <f t="shared" si="0"/>
        <v>2</v>
      </c>
      <c r="G18" s="40">
        <v>1</v>
      </c>
      <c r="H18" s="41">
        <v>1</v>
      </c>
      <c r="I18" s="41">
        <v>3</v>
      </c>
      <c r="J18" s="41">
        <v>2</v>
      </c>
      <c r="K18" s="41"/>
      <c r="L18" s="84">
        <v>1</v>
      </c>
      <c r="M18" s="42">
        <f t="shared" si="1"/>
        <v>1.75</v>
      </c>
      <c r="N18" s="68"/>
      <c r="O18" s="61"/>
      <c r="P18" s="120"/>
      <c r="Q18" s="80">
        <v>1</v>
      </c>
      <c r="R18" s="72">
        <f t="shared" si="2"/>
        <v>0</v>
      </c>
      <c r="S18" s="63">
        <f t="shared" si="8"/>
        <v>1.875</v>
      </c>
      <c r="T18" s="146" t="str">
        <f t="shared" si="4"/>
        <v>Medium</v>
      </c>
      <c r="U18" s="138" t="str">
        <f t="shared" si="5"/>
        <v>High</v>
      </c>
      <c r="V18" s="138" t="str">
        <f t="shared" si="6"/>
        <v>High</v>
      </c>
      <c r="W18" s="91" t="str">
        <f t="shared" si="7"/>
        <v>Medium</v>
      </c>
      <c r="AB18" s="145"/>
    </row>
    <row r="19" spans="1:28" ht="16.2" thickBot="1" x14ac:dyDescent="0.35">
      <c r="A19" s="8">
        <v>16</v>
      </c>
      <c r="B19" s="9" t="s">
        <v>30</v>
      </c>
      <c r="C19" s="22">
        <v>1</v>
      </c>
      <c r="D19" s="21">
        <v>3</v>
      </c>
      <c r="E19" s="88">
        <v>1</v>
      </c>
      <c r="F19" s="32">
        <f t="shared" si="0"/>
        <v>2</v>
      </c>
      <c r="G19" s="30">
        <v>3</v>
      </c>
      <c r="H19" s="31"/>
      <c r="I19" s="31">
        <v>2</v>
      </c>
      <c r="J19" s="31">
        <v>3</v>
      </c>
      <c r="K19" s="31">
        <v>3</v>
      </c>
      <c r="L19" s="85">
        <v>1</v>
      </c>
      <c r="M19" s="20">
        <f t="shared" si="1"/>
        <v>2.75</v>
      </c>
      <c r="N19" s="69"/>
      <c r="O19" s="62"/>
      <c r="P19" s="121"/>
      <c r="Q19" s="81">
        <v>1</v>
      </c>
      <c r="R19" s="73">
        <f t="shared" si="2"/>
        <v>0</v>
      </c>
      <c r="S19" s="64">
        <f t="shared" si="8"/>
        <v>2.375</v>
      </c>
      <c r="T19" s="146" t="str">
        <f t="shared" si="4"/>
        <v>Medium</v>
      </c>
      <c r="U19" s="138" t="str">
        <f t="shared" si="5"/>
        <v>Medium</v>
      </c>
      <c r="V19" s="138" t="str">
        <f t="shared" si="6"/>
        <v>Medium</v>
      </c>
      <c r="W19" s="91" t="str">
        <f t="shared" si="7"/>
        <v>Medium</v>
      </c>
      <c r="Z19" s="186" t="s">
        <v>159</v>
      </c>
      <c r="AA19" s="186"/>
      <c r="AB19" s="145"/>
    </row>
    <row r="20" spans="1:28" ht="16.2" thickBot="1" x14ac:dyDescent="0.35">
      <c r="A20" s="8">
        <v>17</v>
      </c>
      <c r="B20" s="9" t="s">
        <v>31</v>
      </c>
      <c r="C20" s="33">
        <v>1</v>
      </c>
      <c r="D20" s="34">
        <v>1</v>
      </c>
      <c r="E20" s="87">
        <v>1</v>
      </c>
      <c r="F20" s="35">
        <f t="shared" si="0"/>
        <v>1</v>
      </c>
      <c r="G20" s="40">
        <v>1</v>
      </c>
      <c r="H20" s="41">
        <v>3</v>
      </c>
      <c r="I20" s="41">
        <v>2</v>
      </c>
      <c r="J20" s="41">
        <v>3</v>
      </c>
      <c r="K20" s="41"/>
      <c r="L20" s="84">
        <v>1</v>
      </c>
      <c r="M20" s="42">
        <f t="shared" si="1"/>
        <v>2.25</v>
      </c>
      <c r="N20" s="68"/>
      <c r="O20" s="61"/>
      <c r="P20" s="120"/>
      <c r="Q20" s="80">
        <v>1</v>
      </c>
      <c r="R20" s="72">
        <f t="shared" si="2"/>
        <v>0</v>
      </c>
      <c r="S20" s="63">
        <f t="shared" si="8"/>
        <v>1.625</v>
      </c>
      <c r="T20" s="146" t="str">
        <f t="shared" si="4"/>
        <v>High</v>
      </c>
      <c r="U20" s="138" t="str">
        <f t="shared" si="5"/>
        <v>High</v>
      </c>
      <c r="V20" s="138" t="str">
        <f t="shared" si="6"/>
        <v>High</v>
      </c>
      <c r="W20" s="91" t="str">
        <f t="shared" si="7"/>
        <v>Medium</v>
      </c>
      <c r="Z20" s="124" t="s">
        <v>155</v>
      </c>
      <c r="AA20" s="125" t="s">
        <v>2</v>
      </c>
      <c r="AB20" s="145"/>
    </row>
    <row r="21" spans="1:28" ht="15.6" x14ac:dyDescent="0.3">
      <c r="A21" s="8">
        <v>18</v>
      </c>
      <c r="B21" s="9" t="s">
        <v>32</v>
      </c>
      <c r="C21" s="22">
        <v>2</v>
      </c>
      <c r="D21" s="21">
        <v>3</v>
      </c>
      <c r="E21" s="88">
        <v>1</v>
      </c>
      <c r="F21" s="32">
        <f t="shared" si="0"/>
        <v>2.5</v>
      </c>
      <c r="G21" s="30">
        <v>2</v>
      </c>
      <c r="H21" s="31">
        <v>3</v>
      </c>
      <c r="I21" s="31">
        <v>1</v>
      </c>
      <c r="J21" s="31">
        <v>2</v>
      </c>
      <c r="K21" s="31"/>
      <c r="L21" s="85">
        <v>1</v>
      </c>
      <c r="M21" s="20">
        <f t="shared" si="1"/>
        <v>2</v>
      </c>
      <c r="N21" s="69"/>
      <c r="O21" s="62"/>
      <c r="P21" s="121"/>
      <c r="Q21" s="81">
        <v>1</v>
      </c>
      <c r="R21" s="73">
        <f t="shared" si="2"/>
        <v>0</v>
      </c>
      <c r="S21" s="64">
        <f t="shared" si="8"/>
        <v>2.25</v>
      </c>
      <c r="T21" s="146" t="str">
        <f t="shared" si="4"/>
        <v>Medium</v>
      </c>
      <c r="U21" s="138" t="str">
        <f t="shared" si="5"/>
        <v>Medium</v>
      </c>
      <c r="V21" s="138" t="str">
        <f t="shared" si="6"/>
        <v>Medium</v>
      </c>
      <c r="W21" s="91" t="str">
        <f t="shared" si="7"/>
        <v>Medium</v>
      </c>
      <c r="Z21" s="136" t="str">
        <f>"&gt; "&amp; AB21</f>
        <v>&gt; 2.9</v>
      </c>
      <c r="AA21" s="127" t="s">
        <v>12</v>
      </c>
      <c r="AB21" s="145">
        <f>ROUND(AVERAGE(S$4:S$52)+2*_xlfn.STDEV.P(S$4:S$52),1)</f>
        <v>2.9</v>
      </c>
    </row>
    <row r="22" spans="1:28" ht="15.6" x14ac:dyDescent="0.3">
      <c r="A22" s="8">
        <v>19</v>
      </c>
      <c r="B22" s="9" t="s">
        <v>33</v>
      </c>
      <c r="C22" s="33">
        <v>1</v>
      </c>
      <c r="D22" s="34">
        <v>1</v>
      </c>
      <c r="E22" s="87">
        <v>1</v>
      </c>
      <c r="F22" s="35">
        <f t="shared" si="0"/>
        <v>1</v>
      </c>
      <c r="G22" s="40">
        <v>3</v>
      </c>
      <c r="H22" s="41"/>
      <c r="I22" s="41">
        <v>3</v>
      </c>
      <c r="J22" s="41">
        <v>3</v>
      </c>
      <c r="K22" s="41"/>
      <c r="L22" s="84">
        <v>1</v>
      </c>
      <c r="M22" s="42">
        <f t="shared" si="1"/>
        <v>3</v>
      </c>
      <c r="N22" s="68"/>
      <c r="O22" s="61"/>
      <c r="P22" s="120"/>
      <c r="Q22" s="80">
        <v>1</v>
      </c>
      <c r="R22" s="72">
        <f t="shared" si="2"/>
        <v>0</v>
      </c>
      <c r="S22" s="63">
        <f t="shared" si="8"/>
        <v>2</v>
      </c>
      <c r="T22" s="146" t="str">
        <f t="shared" si="4"/>
        <v>Medium</v>
      </c>
      <c r="U22" s="138" t="str">
        <f t="shared" si="5"/>
        <v>High</v>
      </c>
      <c r="V22" s="138" t="str">
        <f t="shared" si="6"/>
        <v>Medium</v>
      </c>
      <c r="W22" s="91" t="str">
        <f t="shared" si="7"/>
        <v>Medium</v>
      </c>
      <c r="Z22" s="128" t="str">
        <f>AB21 &amp;" ≤ R ≤ "&amp; AB23</f>
        <v>2.9 ≤ R ≤ 1.5</v>
      </c>
      <c r="AA22" s="129" t="s">
        <v>164</v>
      </c>
      <c r="AB22" s="145">
        <f>ROUND(AVERAGE(S$4:S$52),1)</f>
        <v>2.2000000000000002</v>
      </c>
    </row>
    <row r="23" spans="1:28" ht="16.2" thickBot="1" x14ac:dyDescent="0.35">
      <c r="A23" s="8">
        <v>20</v>
      </c>
      <c r="B23" s="9" t="s">
        <v>34</v>
      </c>
      <c r="C23" s="22">
        <v>1</v>
      </c>
      <c r="D23" s="21">
        <v>3</v>
      </c>
      <c r="E23" s="88">
        <v>1</v>
      </c>
      <c r="F23" s="32">
        <f t="shared" si="0"/>
        <v>2</v>
      </c>
      <c r="G23" s="30">
        <v>3</v>
      </c>
      <c r="H23" s="31">
        <v>3</v>
      </c>
      <c r="I23" s="31">
        <v>1</v>
      </c>
      <c r="J23" s="31">
        <v>1</v>
      </c>
      <c r="K23" s="31"/>
      <c r="L23" s="85">
        <v>1</v>
      </c>
      <c r="M23" s="20">
        <f t="shared" si="1"/>
        <v>2</v>
      </c>
      <c r="N23" s="69"/>
      <c r="O23" s="62"/>
      <c r="P23" s="121"/>
      <c r="Q23" s="81">
        <v>1</v>
      </c>
      <c r="R23" s="73">
        <f t="shared" si="2"/>
        <v>0</v>
      </c>
      <c r="S23" s="64">
        <f t="shared" si="8"/>
        <v>2</v>
      </c>
      <c r="T23" s="146" t="str">
        <f t="shared" si="4"/>
        <v>Medium</v>
      </c>
      <c r="U23" s="138" t="str">
        <f t="shared" si="5"/>
        <v>High</v>
      </c>
      <c r="V23" s="138" t="str">
        <f t="shared" si="6"/>
        <v>Medium</v>
      </c>
      <c r="W23" s="91" t="str">
        <f t="shared" si="7"/>
        <v>Medium</v>
      </c>
      <c r="Z23" s="130" t="str">
        <f xml:space="preserve"> "R &lt; " &amp;AB23</f>
        <v>R &lt; 1.5</v>
      </c>
      <c r="AA23" s="131" t="s">
        <v>13</v>
      </c>
      <c r="AB23" s="145">
        <f>ROUND(AVERAGE(S$4:S$52)-2*_xlfn.STDEV.P(S$4:S$52),1)</f>
        <v>1.5</v>
      </c>
    </row>
    <row r="24" spans="1:28" ht="15.6" x14ac:dyDescent="0.3">
      <c r="A24" s="8">
        <v>21</v>
      </c>
      <c r="B24" s="9" t="s">
        <v>35</v>
      </c>
      <c r="C24" s="33"/>
      <c r="D24" s="34"/>
      <c r="E24" s="87">
        <v>1</v>
      </c>
      <c r="F24" s="35">
        <f t="shared" si="0"/>
        <v>2</v>
      </c>
      <c r="G24" s="40">
        <v>1</v>
      </c>
      <c r="H24" s="41"/>
      <c r="I24" s="41">
        <v>3</v>
      </c>
      <c r="J24" s="41">
        <v>3</v>
      </c>
      <c r="K24" s="41"/>
      <c r="L24" s="84">
        <v>1</v>
      </c>
      <c r="M24" s="42">
        <f t="shared" si="1"/>
        <v>2.3333333333333335</v>
      </c>
      <c r="N24" s="68"/>
      <c r="O24" s="61"/>
      <c r="P24" s="120"/>
      <c r="Q24" s="80">
        <v>1</v>
      </c>
      <c r="R24" s="72">
        <f t="shared" si="2"/>
        <v>0</v>
      </c>
      <c r="S24" s="63">
        <f t="shared" si="8"/>
        <v>2.166666666666667</v>
      </c>
      <c r="T24" s="146" t="str">
        <f t="shared" si="4"/>
        <v>Medium</v>
      </c>
      <c r="U24" s="138" t="str">
        <f t="shared" si="5"/>
        <v>Medium</v>
      </c>
      <c r="V24" s="138" t="str">
        <f t="shared" si="6"/>
        <v>Medium</v>
      </c>
      <c r="W24" s="91" t="str">
        <f t="shared" si="7"/>
        <v>Medium</v>
      </c>
    </row>
    <row r="25" spans="1:28" ht="15.6" x14ac:dyDescent="0.3">
      <c r="A25" s="8">
        <v>22</v>
      </c>
      <c r="B25" s="9" t="s">
        <v>36</v>
      </c>
      <c r="C25" s="22">
        <v>1</v>
      </c>
      <c r="D25" s="21"/>
      <c r="E25" s="88">
        <v>1</v>
      </c>
      <c r="F25" s="32">
        <f t="shared" si="0"/>
        <v>1</v>
      </c>
      <c r="G25" s="30">
        <v>3</v>
      </c>
      <c r="H25" s="31"/>
      <c r="I25" s="31">
        <v>3</v>
      </c>
      <c r="J25" s="31">
        <v>3</v>
      </c>
      <c r="K25" s="31"/>
      <c r="L25" s="85">
        <v>1</v>
      </c>
      <c r="M25" s="20">
        <f t="shared" si="1"/>
        <v>3</v>
      </c>
      <c r="N25" s="69"/>
      <c r="O25" s="62"/>
      <c r="P25" s="121"/>
      <c r="Q25" s="81">
        <v>1</v>
      </c>
      <c r="R25" s="73">
        <f t="shared" si="2"/>
        <v>0</v>
      </c>
      <c r="S25" s="64">
        <f t="shared" si="8"/>
        <v>2</v>
      </c>
      <c r="T25" s="146" t="str">
        <f t="shared" si="4"/>
        <v>Medium</v>
      </c>
      <c r="U25" s="138" t="str">
        <f t="shared" si="5"/>
        <v>High</v>
      </c>
      <c r="V25" s="138" t="str">
        <f t="shared" si="6"/>
        <v>Medium</v>
      </c>
      <c r="W25" s="91" t="str">
        <f t="shared" si="7"/>
        <v>Medium</v>
      </c>
    </row>
    <row r="26" spans="1:28" ht="15.6" x14ac:dyDescent="0.3">
      <c r="A26" s="8">
        <v>23</v>
      </c>
      <c r="B26" s="9" t="s">
        <v>37</v>
      </c>
      <c r="C26" s="33">
        <v>1</v>
      </c>
      <c r="D26" s="34">
        <v>3</v>
      </c>
      <c r="E26" s="87">
        <v>1</v>
      </c>
      <c r="F26" s="35">
        <f t="shared" si="0"/>
        <v>2</v>
      </c>
      <c r="G26" s="40">
        <v>1</v>
      </c>
      <c r="H26" s="41"/>
      <c r="I26" s="41">
        <v>3</v>
      </c>
      <c r="J26" s="41">
        <v>3</v>
      </c>
      <c r="K26" s="41"/>
      <c r="L26" s="84">
        <v>1</v>
      </c>
      <c r="M26" s="42">
        <f t="shared" si="1"/>
        <v>2.3333333333333335</v>
      </c>
      <c r="N26" s="68"/>
      <c r="O26" s="61"/>
      <c r="P26" s="120"/>
      <c r="Q26" s="80">
        <v>1</v>
      </c>
      <c r="R26" s="72">
        <f t="shared" si="2"/>
        <v>0</v>
      </c>
      <c r="S26" s="63">
        <f t="shared" si="8"/>
        <v>2.166666666666667</v>
      </c>
      <c r="T26" s="146" t="str">
        <f t="shared" si="4"/>
        <v>Medium</v>
      </c>
      <c r="U26" s="138" t="str">
        <f t="shared" si="5"/>
        <v>Medium</v>
      </c>
      <c r="V26" s="138" t="str">
        <f t="shared" si="6"/>
        <v>Medium</v>
      </c>
      <c r="W26" s="91" t="str">
        <f t="shared" si="7"/>
        <v>Medium</v>
      </c>
    </row>
    <row r="27" spans="1:28" ht="15.6" x14ac:dyDescent="0.3">
      <c r="A27" s="8">
        <v>24</v>
      </c>
      <c r="B27" s="9" t="s">
        <v>38</v>
      </c>
      <c r="C27" s="22" t="s">
        <v>121</v>
      </c>
      <c r="D27" s="21" t="s">
        <v>121</v>
      </c>
      <c r="E27" s="88">
        <v>1</v>
      </c>
      <c r="F27" s="32">
        <f t="shared" si="0"/>
        <v>2</v>
      </c>
      <c r="G27" s="30">
        <v>3</v>
      </c>
      <c r="H27" s="31"/>
      <c r="I27" s="31">
        <v>3</v>
      </c>
      <c r="J27" s="31">
        <v>3</v>
      </c>
      <c r="K27" s="31"/>
      <c r="L27" s="85">
        <v>1</v>
      </c>
      <c r="M27" s="20">
        <f t="shared" si="1"/>
        <v>3</v>
      </c>
      <c r="N27" s="69"/>
      <c r="O27" s="62"/>
      <c r="P27" s="121"/>
      <c r="Q27" s="81">
        <v>1</v>
      </c>
      <c r="R27" s="73">
        <f t="shared" si="2"/>
        <v>0</v>
      </c>
      <c r="S27" s="64">
        <f t="shared" si="8"/>
        <v>2.5</v>
      </c>
      <c r="T27" s="146" t="str">
        <f t="shared" si="4"/>
        <v>Low</v>
      </c>
      <c r="U27" s="138" t="str">
        <f t="shared" si="5"/>
        <v>Low</v>
      </c>
      <c r="V27" s="138" t="str">
        <f t="shared" si="6"/>
        <v>Medium</v>
      </c>
      <c r="W27" s="91" t="str">
        <f t="shared" si="7"/>
        <v>Medium</v>
      </c>
    </row>
    <row r="28" spans="1:28" ht="15.6" x14ac:dyDescent="0.3">
      <c r="A28" s="8">
        <v>25</v>
      </c>
      <c r="B28" s="9" t="s">
        <v>39</v>
      </c>
      <c r="C28" s="33"/>
      <c r="D28" s="34">
        <v>1</v>
      </c>
      <c r="E28" s="87">
        <v>1</v>
      </c>
      <c r="F28" s="35">
        <f t="shared" si="0"/>
        <v>1</v>
      </c>
      <c r="G28" s="40">
        <v>3</v>
      </c>
      <c r="H28" s="41"/>
      <c r="I28" s="41">
        <v>3</v>
      </c>
      <c r="J28" s="41">
        <v>3</v>
      </c>
      <c r="K28" s="41"/>
      <c r="L28" s="84">
        <v>1</v>
      </c>
      <c r="M28" s="42">
        <f t="shared" si="1"/>
        <v>3</v>
      </c>
      <c r="N28" s="68"/>
      <c r="O28" s="61"/>
      <c r="P28" s="120"/>
      <c r="Q28" s="80">
        <v>1</v>
      </c>
      <c r="R28" s="72">
        <f t="shared" si="2"/>
        <v>0</v>
      </c>
      <c r="S28" s="63">
        <f t="shared" si="8"/>
        <v>2</v>
      </c>
      <c r="T28" s="146" t="str">
        <f t="shared" si="4"/>
        <v>Medium</v>
      </c>
      <c r="U28" s="138" t="str">
        <f t="shared" si="5"/>
        <v>High</v>
      </c>
      <c r="V28" s="138" t="str">
        <f t="shared" si="6"/>
        <v>Medium</v>
      </c>
      <c r="W28" s="91" t="str">
        <f t="shared" si="7"/>
        <v>Medium</v>
      </c>
    </row>
    <row r="29" spans="1:28" ht="15.6" x14ac:dyDescent="0.3">
      <c r="A29" s="8">
        <v>26</v>
      </c>
      <c r="B29" s="9" t="s">
        <v>40</v>
      </c>
      <c r="C29" s="22">
        <v>1</v>
      </c>
      <c r="D29" s="21"/>
      <c r="E29" s="88">
        <v>1</v>
      </c>
      <c r="F29" s="32">
        <f t="shared" si="0"/>
        <v>1</v>
      </c>
      <c r="G29" s="30">
        <v>2</v>
      </c>
      <c r="H29" s="31"/>
      <c r="I29" s="31">
        <v>3</v>
      </c>
      <c r="J29" s="31">
        <v>3</v>
      </c>
      <c r="K29" s="31"/>
      <c r="L29" s="85">
        <v>1</v>
      </c>
      <c r="M29" s="20">
        <f t="shared" si="1"/>
        <v>2.6666666666666665</v>
      </c>
      <c r="N29" s="69"/>
      <c r="O29" s="62"/>
      <c r="P29" s="121"/>
      <c r="Q29" s="81">
        <v>1</v>
      </c>
      <c r="R29" s="73">
        <f t="shared" si="2"/>
        <v>0</v>
      </c>
      <c r="S29" s="64">
        <f t="shared" si="8"/>
        <v>1.8333333333333333</v>
      </c>
      <c r="T29" s="146" t="str">
        <f t="shared" si="4"/>
        <v>Medium</v>
      </c>
      <c r="U29" s="138" t="str">
        <f t="shared" si="5"/>
        <v>High</v>
      </c>
      <c r="V29" s="138" t="str">
        <f t="shared" si="6"/>
        <v>High</v>
      </c>
      <c r="W29" s="91" t="str">
        <f t="shared" si="7"/>
        <v>Medium</v>
      </c>
    </row>
    <row r="30" spans="1:28" ht="15.6" x14ac:dyDescent="0.3">
      <c r="A30" s="8">
        <v>27</v>
      </c>
      <c r="B30" s="9" t="s">
        <v>41</v>
      </c>
      <c r="C30" s="33"/>
      <c r="D30" s="34"/>
      <c r="E30" s="87">
        <v>1</v>
      </c>
      <c r="F30" s="35">
        <f t="shared" si="0"/>
        <v>2</v>
      </c>
      <c r="G30" s="40">
        <v>2</v>
      </c>
      <c r="H30" s="41"/>
      <c r="I30" s="41">
        <v>3</v>
      </c>
      <c r="J30" s="41">
        <v>3</v>
      </c>
      <c r="K30" s="41"/>
      <c r="L30" s="84">
        <v>1</v>
      </c>
      <c r="M30" s="42">
        <f t="shared" si="1"/>
        <v>2.6666666666666665</v>
      </c>
      <c r="N30" s="68"/>
      <c r="O30" s="61"/>
      <c r="P30" s="120"/>
      <c r="Q30" s="80">
        <v>1</v>
      </c>
      <c r="R30" s="72">
        <f t="shared" si="2"/>
        <v>0</v>
      </c>
      <c r="S30" s="63">
        <f t="shared" si="8"/>
        <v>2.333333333333333</v>
      </c>
      <c r="T30" s="146" t="str">
        <f t="shared" si="4"/>
        <v>Medium</v>
      </c>
      <c r="U30" s="138" t="str">
        <f t="shared" si="5"/>
        <v>Medium</v>
      </c>
      <c r="V30" s="138" t="str">
        <f t="shared" si="6"/>
        <v>Medium</v>
      </c>
      <c r="W30" s="91" t="str">
        <f t="shared" si="7"/>
        <v>Medium</v>
      </c>
    </row>
    <row r="31" spans="1:28" ht="15.6" x14ac:dyDescent="0.3">
      <c r="A31" s="8">
        <v>28</v>
      </c>
      <c r="B31" s="9" t="s">
        <v>42</v>
      </c>
      <c r="C31" s="22"/>
      <c r="D31" s="21"/>
      <c r="E31" s="88">
        <v>1</v>
      </c>
      <c r="F31" s="32">
        <f t="shared" si="0"/>
        <v>2</v>
      </c>
      <c r="G31" s="30">
        <v>2</v>
      </c>
      <c r="H31" s="31"/>
      <c r="I31" s="31">
        <v>3</v>
      </c>
      <c r="J31" s="31">
        <v>3</v>
      </c>
      <c r="K31" s="31"/>
      <c r="L31" s="85">
        <v>1</v>
      </c>
      <c r="M31" s="20">
        <f t="shared" si="1"/>
        <v>2.6666666666666665</v>
      </c>
      <c r="N31" s="69"/>
      <c r="O31" s="62"/>
      <c r="P31" s="121"/>
      <c r="Q31" s="81">
        <v>1</v>
      </c>
      <c r="R31" s="73">
        <f t="shared" si="2"/>
        <v>0</v>
      </c>
      <c r="S31" s="64">
        <f t="shared" si="8"/>
        <v>2.333333333333333</v>
      </c>
      <c r="T31" s="146" t="str">
        <f t="shared" si="4"/>
        <v>Medium</v>
      </c>
      <c r="U31" s="138" t="str">
        <f t="shared" si="5"/>
        <v>Medium</v>
      </c>
      <c r="V31" s="138" t="str">
        <f t="shared" si="6"/>
        <v>Medium</v>
      </c>
      <c r="W31" s="91" t="str">
        <f t="shared" si="7"/>
        <v>Medium</v>
      </c>
    </row>
    <row r="32" spans="1:28" ht="15.6" x14ac:dyDescent="0.3">
      <c r="A32" s="8">
        <v>29</v>
      </c>
      <c r="B32" s="9" t="s">
        <v>43</v>
      </c>
      <c r="C32" s="33"/>
      <c r="D32" s="34"/>
      <c r="E32" s="87">
        <v>1</v>
      </c>
      <c r="F32" s="35">
        <f t="shared" si="0"/>
        <v>2</v>
      </c>
      <c r="G32" s="40">
        <v>1</v>
      </c>
      <c r="H32" s="41"/>
      <c r="I32" s="41">
        <v>3</v>
      </c>
      <c r="J32" s="41">
        <v>3</v>
      </c>
      <c r="K32" s="41"/>
      <c r="L32" s="84">
        <v>1</v>
      </c>
      <c r="M32" s="42">
        <f t="shared" si="1"/>
        <v>2.3333333333333335</v>
      </c>
      <c r="N32" s="68"/>
      <c r="O32" s="61"/>
      <c r="P32" s="120"/>
      <c r="Q32" s="80">
        <v>1</v>
      </c>
      <c r="R32" s="72">
        <f t="shared" si="2"/>
        <v>0</v>
      </c>
      <c r="S32" s="63">
        <f t="shared" si="8"/>
        <v>2.166666666666667</v>
      </c>
      <c r="T32" s="146" t="str">
        <f t="shared" si="4"/>
        <v>Medium</v>
      </c>
      <c r="U32" s="138" t="str">
        <f t="shared" si="5"/>
        <v>Medium</v>
      </c>
      <c r="V32" s="138" t="str">
        <f t="shared" si="6"/>
        <v>Medium</v>
      </c>
      <c r="W32" s="91" t="str">
        <f t="shared" si="7"/>
        <v>Medium</v>
      </c>
    </row>
    <row r="33" spans="1:23" ht="15.6" x14ac:dyDescent="0.3">
      <c r="A33" s="8">
        <v>30</v>
      </c>
      <c r="B33" s="9" t="s">
        <v>44</v>
      </c>
      <c r="C33" s="22"/>
      <c r="D33" s="21"/>
      <c r="E33" s="88">
        <v>1</v>
      </c>
      <c r="F33" s="32">
        <f t="shared" si="0"/>
        <v>2</v>
      </c>
      <c r="G33" s="30">
        <v>2</v>
      </c>
      <c r="H33" s="31"/>
      <c r="I33" s="31">
        <v>3</v>
      </c>
      <c r="J33" s="31">
        <v>3</v>
      </c>
      <c r="K33" s="31"/>
      <c r="L33" s="85">
        <v>1</v>
      </c>
      <c r="M33" s="20">
        <f t="shared" si="1"/>
        <v>2.6666666666666665</v>
      </c>
      <c r="N33" s="69"/>
      <c r="O33" s="62"/>
      <c r="P33" s="121"/>
      <c r="Q33" s="81">
        <v>1</v>
      </c>
      <c r="R33" s="73">
        <f t="shared" si="2"/>
        <v>0</v>
      </c>
      <c r="S33" s="64">
        <f t="shared" si="8"/>
        <v>2.333333333333333</v>
      </c>
      <c r="T33" s="146" t="str">
        <f t="shared" si="4"/>
        <v>Medium</v>
      </c>
      <c r="U33" s="138" t="str">
        <f t="shared" si="5"/>
        <v>Medium</v>
      </c>
      <c r="V33" s="138" t="str">
        <f t="shared" si="6"/>
        <v>Medium</v>
      </c>
      <c r="W33" s="91" t="str">
        <f t="shared" si="7"/>
        <v>Medium</v>
      </c>
    </row>
    <row r="34" spans="1:23" ht="15.6" x14ac:dyDescent="0.3">
      <c r="A34" s="8">
        <v>31</v>
      </c>
      <c r="B34" s="9" t="s">
        <v>45</v>
      </c>
      <c r="C34" s="33">
        <v>2</v>
      </c>
      <c r="D34" s="34">
        <v>2</v>
      </c>
      <c r="E34" s="87">
        <v>1</v>
      </c>
      <c r="F34" s="35">
        <f t="shared" si="0"/>
        <v>2</v>
      </c>
      <c r="G34" s="40">
        <v>2</v>
      </c>
      <c r="H34" s="41"/>
      <c r="I34" s="41">
        <v>2</v>
      </c>
      <c r="J34" s="41">
        <v>1</v>
      </c>
      <c r="K34" s="41"/>
      <c r="L34" s="84">
        <v>1</v>
      </c>
      <c r="M34" s="42">
        <f t="shared" si="1"/>
        <v>1.6666666666666667</v>
      </c>
      <c r="N34" s="68"/>
      <c r="O34" s="61"/>
      <c r="P34" s="120"/>
      <c r="Q34" s="80">
        <v>1</v>
      </c>
      <c r="R34" s="72">
        <f t="shared" si="2"/>
        <v>0</v>
      </c>
      <c r="S34" s="63">
        <f t="shared" si="8"/>
        <v>1.8333333333333335</v>
      </c>
      <c r="T34" s="146" t="str">
        <f t="shared" si="4"/>
        <v>Medium</v>
      </c>
      <c r="U34" s="138" t="str">
        <f t="shared" si="5"/>
        <v>High</v>
      </c>
      <c r="V34" s="138" t="str">
        <f t="shared" si="6"/>
        <v>High</v>
      </c>
      <c r="W34" s="91" t="str">
        <f t="shared" si="7"/>
        <v>Medium</v>
      </c>
    </row>
    <row r="35" spans="1:23" ht="15.6" x14ac:dyDescent="0.3">
      <c r="A35" s="8">
        <v>32</v>
      </c>
      <c r="B35" s="11" t="s">
        <v>46</v>
      </c>
      <c r="C35" s="23">
        <v>2</v>
      </c>
      <c r="D35" s="21">
        <v>3</v>
      </c>
      <c r="E35" s="88">
        <v>1</v>
      </c>
      <c r="F35" s="32">
        <f t="shared" si="0"/>
        <v>2.5</v>
      </c>
      <c r="G35" s="30">
        <v>3</v>
      </c>
      <c r="H35" s="31"/>
      <c r="I35" s="31">
        <v>3</v>
      </c>
      <c r="J35" s="31">
        <v>3</v>
      </c>
      <c r="K35" s="31"/>
      <c r="L35" s="85">
        <v>1</v>
      </c>
      <c r="M35" s="20">
        <f t="shared" si="1"/>
        <v>3</v>
      </c>
      <c r="N35" s="69"/>
      <c r="O35" s="62"/>
      <c r="P35" s="121"/>
      <c r="Q35" s="81">
        <v>1</v>
      </c>
      <c r="R35" s="73">
        <f t="shared" si="2"/>
        <v>0</v>
      </c>
      <c r="S35" s="64">
        <f t="shared" si="8"/>
        <v>2.75</v>
      </c>
      <c r="T35" s="146" t="str">
        <f t="shared" si="4"/>
        <v>Low</v>
      </c>
      <c r="U35" s="138" t="str">
        <f t="shared" si="5"/>
        <v>Low</v>
      </c>
      <c r="V35" s="138" t="str">
        <f t="shared" si="6"/>
        <v>Low</v>
      </c>
      <c r="W35" s="91" t="str">
        <f t="shared" si="7"/>
        <v>Medium</v>
      </c>
    </row>
    <row r="36" spans="1:23" ht="15.6" x14ac:dyDescent="0.3">
      <c r="A36" s="8">
        <v>33</v>
      </c>
      <c r="B36" s="11" t="s">
        <v>47</v>
      </c>
      <c r="C36" s="36">
        <v>2</v>
      </c>
      <c r="D36" s="34"/>
      <c r="E36" s="87">
        <v>1</v>
      </c>
      <c r="F36" s="35">
        <f t="shared" si="0"/>
        <v>2</v>
      </c>
      <c r="G36" s="40">
        <v>3</v>
      </c>
      <c r="H36" s="41"/>
      <c r="I36" s="41">
        <v>3</v>
      </c>
      <c r="J36" s="41">
        <v>3</v>
      </c>
      <c r="K36" s="41"/>
      <c r="L36" s="84">
        <v>1</v>
      </c>
      <c r="M36" s="42">
        <f t="shared" si="1"/>
        <v>3</v>
      </c>
      <c r="N36" s="68"/>
      <c r="O36" s="61"/>
      <c r="P36" s="120"/>
      <c r="Q36" s="80">
        <v>1</v>
      </c>
      <c r="R36" s="72">
        <f t="shared" si="2"/>
        <v>0</v>
      </c>
      <c r="S36" s="63">
        <f t="shared" si="8"/>
        <v>2.5</v>
      </c>
      <c r="T36" s="146" t="str">
        <f t="shared" si="4"/>
        <v>Low</v>
      </c>
      <c r="U36" s="138" t="str">
        <f t="shared" si="5"/>
        <v>Low</v>
      </c>
      <c r="V36" s="138" t="str">
        <f t="shared" si="6"/>
        <v>Medium</v>
      </c>
      <c r="W36" s="91" t="str">
        <f t="shared" si="7"/>
        <v>Medium</v>
      </c>
    </row>
    <row r="37" spans="1:23" ht="15.6" x14ac:dyDescent="0.3">
      <c r="A37" s="8">
        <v>34</v>
      </c>
      <c r="B37" s="11" t="s">
        <v>48</v>
      </c>
      <c r="C37" s="23" t="s">
        <v>121</v>
      </c>
      <c r="D37" s="21" t="s">
        <v>121</v>
      </c>
      <c r="E37" s="88">
        <v>1</v>
      </c>
      <c r="F37" s="32">
        <f t="shared" si="0"/>
        <v>2</v>
      </c>
      <c r="G37" s="30">
        <v>2</v>
      </c>
      <c r="H37" s="31"/>
      <c r="I37" s="31">
        <v>3</v>
      </c>
      <c r="J37" s="31">
        <v>3</v>
      </c>
      <c r="K37" s="31"/>
      <c r="L37" s="85">
        <v>1</v>
      </c>
      <c r="M37" s="20">
        <f t="shared" si="1"/>
        <v>2.6666666666666665</v>
      </c>
      <c r="N37" s="69"/>
      <c r="O37" s="62"/>
      <c r="P37" s="121"/>
      <c r="Q37" s="81">
        <v>1</v>
      </c>
      <c r="R37" s="73">
        <f t="shared" si="2"/>
        <v>0</v>
      </c>
      <c r="S37" s="64">
        <f t="shared" si="8"/>
        <v>2.333333333333333</v>
      </c>
      <c r="T37" s="146" t="str">
        <f t="shared" si="4"/>
        <v>Medium</v>
      </c>
      <c r="U37" s="138" t="str">
        <f t="shared" si="5"/>
        <v>Medium</v>
      </c>
      <c r="V37" s="138" t="str">
        <f t="shared" si="6"/>
        <v>Medium</v>
      </c>
      <c r="W37" s="91" t="str">
        <f t="shared" si="7"/>
        <v>Medium</v>
      </c>
    </row>
    <row r="38" spans="1:23" ht="15.6" x14ac:dyDescent="0.3">
      <c r="A38" s="8">
        <v>35</v>
      </c>
      <c r="B38" s="11" t="s">
        <v>49</v>
      </c>
      <c r="C38" s="33">
        <v>2</v>
      </c>
      <c r="D38" s="34">
        <v>2</v>
      </c>
      <c r="E38" s="87">
        <v>1</v>
      </c>
      <c r="F38" s="35">
        <f t="shared" si="0"/>
        <v>2</v>
      </c>
      <c r="G38" s="40">
        <v>3</v>
      </c>
      <c r="H38" s="41"/>
      <c r="I38" s="41">
        <v>3</v>
      </c>
      <c r="J38" s="41">
        <v>3</v>
      </c>
      <c r="K38" s="41"/>
      <c r="L38" s="84">
        <v>1</v>
      </c>
      <c r="M38" s="42">
        <f t="shared" si="1"/>
        <v>3</v>
      </c>
      <c r="N38" s="68"/>
      <c r="O38" s="61"/>
      <c r="P38" s="120"/>
      <c r="Q38" s="80">
        <v>1</v>
      </c>
      <c r="R38" s="72">
        <f t="shared" si="2"/>
        <v>0</v>
      </c>
      <c r="S38" s="63">
        <f t="shared" si="8"/>
        <v>2.5</v>
      </c>
      <c r="T38" s="146" t="str">
        <f t="shared" si="4"/>
        <v>Low</v>
      </c>
      <c r="U38" s="138" t="str">
        <f t="shared" si="5"/>
        <v>Low</v>
      </c>
      <c r="V38" s="138" t="str">
        <f t="shared" si="6"/>
        <v>Medium</v>
      </c>
      <c r="W38" s="91" t="str">
        <f t="shared" si="7"/>
        <v>Medium</v>
      </c>
    </row>
    <row r="39" spans="1:23" ht="15.6" x14ac:dyDescent="0.3">
      <c r="A39" s="8">
        <v>36</v>
      </c>
      <c r="B39" s="9" t="s">
        <v>50</v>
      </c>
      <c r="C39" s="22">
        <v>2</v>
      </c>
      <c r="D39" s="21">
        <v>2</v>
      </c>
      <c r="E39" s="88">
        <v>1</v>
      </c>
      <c r="F39" s="32">
        <f t="shared" si="0"/>
        <v>2</v>
      </c>
      <c r="G39" s="30">
        <v>3</v>
      </c>
      <c r="H39" s="31"/>
      <c r="I39" s="31">
        <v>3</v>
      </c>
      <c r="J39" s="31">
        <v>3</v>
      </c>
      <c r="K39" s="31"/>
      <c r="L39" s="85">
        <v>1</v>
      </c>
      <c r="M39" s="20">
        <f t="shared" si="1"/>
        <v>3</v>
      </c>
      <c r="N39" s="69"/>
      <c r="O39" s="62"/>
      <c r="P39" s="121"/>
      <c r="Q39" s="81">
        <v>1</v>
      </c>
      <c r="R39" s="73">
        <f t="shared" si="2"/>
        <v>0</v>
      </c>
      <c r="S39" s="64">
        <f t="shared" si="8"/>
        <v>2.5</v>
      </c>
      <c r="T39" s="146" t="str">
        <f t="shared" si="4"/>
        <v>Low</v>
      </c>
      <c r="U39" s="138" t="str">
        <f t="shared" si="5"/>
        <v>Low</v>
      </c>
      <c r="V39" s="138" t="str">
        <f t="shared" si="6"/>
        <v>Medium</v>
      </c>
      <c r="W39" s="91" t="str">
        <f t="shared" si="7"/>
        <v>Medium</v>
      </c>
    </row>
    <row r="40" spans="1:23" ht="15.6" x14ac:dyDescent="0.3">
      <c r="A40" s="8">
        <v>37</v>
      </c>
      <c r="B40" s="9" t="s">
        <v>51</v>
      </c>
      <c r="C40" s="33">
        <v>3</v>
      </c>
      <c r="D40" s="34"/>
      <c r="E40" s="87">
        <v>1</v>
      </c>
      <c r="F40" s="35">
        <f t="shared" si="0"/>
        <v>3</v>
      </c>
      <c r="G40" s="40">
        <v>3</v>
      </c>
      <c r="H40" s="41"/>
      <c r="I40" s="41">
        <v>3</v>
      </c>
      <c r="J40" s="41">
        <v>3</v>
      </c>
      <c r="K40" s="41"/>
      <c r="L40" s="84">
        <v>1</v>
      </c>
      <c r="M40" s="42">
        <f t="shared" si="1"/>
        <v>3</v>
      </c>
      <c r="N40" s="68"/>
      <c r="O40" s="61"/>
      <c r="P40" s="120"/>
      <c r="Q40" s="80">
        <v>1</v>
      </c>
      <c r="R40" s="72">
        <f t="shared" si="2"/>
        <v>0</v>
      </c>
      <c r="S40" s="63">
        <f t="shared" si="8"/>
        <v>3</v>
      </c>
      <c r="T40" s="146" t="str">
        <f t="shared" si="4"/>
        <v>Low</v>
      </c>
      <c r="U40" s="138" t="str">
        <f t="shared" si="5"/>
        <v>Low</v>
      </c>
      <c r="V40" s="138" t="str">
        <f t="shared" si="6"/>
        <v>Low</v>
      </c>
      <c r="W40" s="91" t="str">
        <f t="shared" si="7"/>
        <v>Low</v>
      </c>
    </row>
    <row r="41" spans="1:23" ht="15.6" x14ac:dyDescent="0.3">
      <c r="A41" s="8">
        <v>38</v>
      </c>
      <c r="B41" s="9" t="s">
        <v>52</v>
      </c>
      <c r="C41" s="22">
        <v>3</v>
      </c>
      <c r="D41" s="21">
        <v>2</v>
      </c>
      <c r="E41" s="88">
        <v>1</v>
      </c>
      <c r="F41" s="32">
        <f t="shared" si="0"/>
        <v>2.5</v>
      </c>
      <c r="G41" s="30">
        <v>1</v>
      </c>
      <c r="H41" s="31"/>
      <c r="I41" s="31">
        <v>3</v>
      </c>
      <c r="J41" s="31">
        <v>3</v>
      </c>
      <c r="K41" s="31"/>
      <c r="L41" s="85">
        <v>1</v>
      </c>
      <c r="M41" s="20">
        <f t="shared" si="1"/>
        <v>2.3333333333333335</v>
      </c>
      <c r="N41" s="69"/>
      <c r="O41" s="62"/>
      <c r="P41" s="121"/>
      <c r="Q41" s="81">
        <v>1</v>
      </c>
      <c r="R41" s="73">
        <f t="shared" si="2"/>
        <v>0</v>
      </c>
      <c r="S41" s="64">
        <f t="shared" si="8"/>
        <v>2.416666666666667</v>
      </c>
      <c r="T41" s="146" t="str">
        <f t="shared" si="4"/>
        <v>Low</v>
      </c>
      <c r="U41" s="138" t="str">
        <f t="shared" si="5"/>
        <v>Low</v>
      </c>
      <c r="V41" s="138" t="str">
        <f t="shared" si="6"/>
        <v>Medium</v>
      </c>
      <c r="W41" s="91" t="str">
        <f t="shared" si="7"/>
        <v>Medium</v>
      </c>
    </row>
    <row r="42" spans="1:23" ht="15.6" x14ac:dyDescent="0.3">
      <c r="A42" s="8">
        <v>39</v>
      </c>
      <c r="B42" s="9" t="s">
        <v>53</v>
      </c>
      <c r="C42" s="33">
        <v>2</v>
      </c>
      <c r="D42" s="34"/>
      <c r="E42" s="87">
        <v>1</v>
      </c>
      <c r="F42" s="35">
        <f t="shared" si="0"/>
        <v>2</v>
      </c>
      <c r="G42" s="40">
        <v>3</v>
      </c>
      <c r="H42" s="41"/>
      <c r="I42" s="41">
        <v>3</v>
      </c>
      <c r="J42" s="41">
        <v>3</v>
      </c>
      <c r="K42" s="41"/>
      <c r="L42" s="84">
        <v>1</v>
      </c>
      <c r="M42" s="42">
        <f t="shared" si="1"/>
        <v>3</v>
      </c>
      <c r="N42" s="68"/>
      <c r="O42" s="61"/>
      <c r="P42" s="120"/>
      <c r="Q42" s="80">
        <v>1</v>
      </c>
      <c r="R42" s="72">
        <f t="shared" si="2"/>
        <v>0</v>
      </c>
      <c r="S42" s="63">
        <f t="shared" si="8"/>
        <v>2.5</v>
      </c>
      <c r="T42" s="146" t="str">
        <f t="shared" si="4"/>
        <v>Low</v>
      </c>
      <c r="U42" s="138" t="str">
        <f t="shared" si="5"/>
        <v>Low</v>
      </c>
      <c r="V42" s="138" t="str">
        <f t="shared" si="6"/>
        <v>Medium</v>
      </c>
      <c r="W42" s="91" t="str">
        <f t="shared" si="7"/>
        <v>Medium</v>
      </c>
    </row>
    <row r="43" spans="1:23" ht="15.6" x14ac:dyDescent="0.3">
      <c r="A43" s="8">
        <v>40</v>
      </c>
      <c r="B43" s="9" t="s">
        <v>54</v>
      </c>
      <c r="C43" s="22">
        <v>3</v>
      </c>
      <c r="D43" s="21">
        <v>1</v>
      </c>
      <c r="E43" s="88">
        <v>1</v>
      </c>
      <c r="F43" s="32">
        <f t="shared" si="0"/>
        <v>2</v>
      </c>
      <c r="G43" s="30">
        <v>3</v>
      </c>
      <c r="H43" s="31"/>
      <c r="I43" s="31">
        <v>3</v>
      </c>
      <c r="J43" s="31">
        <v>3</v>
      </c>
      <c r="K43" s="31"/>
      <c r="L43" s="85">
        <v>1</v>
      </c>
      <c r="M43" s="20">
        <f t="shared" si="1"/>
        <v>3</v>
      </c>
      <c r="N43" s="69"/>
      <c r="O43" s="62"/>
      <c r="P43" s="121"/>
      <c r="Q43" s="81">
        <v>1</v>
      </c>
      <c r="R43" s="73">
        <f t="shared" si="2"/>
        <v>0</v>
      </c>
      <c r="S43" s="64">
        <f t="shared" si="8"/>
        <v>2.5</v>
      </c>
      <c r="T43" s="146" t="str">
        <f t="shared" si="4"/>
        <v>Low</v>
      </c>
      <c r="U43" s="138" t="str">
        <f t="shared" si="5"/>
        <v>Low</v>
      </c>
      <c r="V43" s="138" t="str">
        <f t="shared" si="6"/>
        <v>Medium</v>
      </c>
      <c r="W43" s="91" t="str">
        <f t="shared" si="7"/>
        <v>Medium</v>
      </c>
    </row>
    <row r="44" spans="1:23" ht="15.6" x14ac:dyDescent="0.3">
      <c r="A44" s="8">
        <v>41</v>
      </c>
      <c r="B44" s="9" t="s">
        <v>55</v>
      </c>
      <c r="C44" s="33">
        <v>3</v>
      </c>
      <c r="D44" s="34"/>
      <c r="E44" s="87">
        <v>1</v>
      </c>
      <c r="F44" s="35">
        <f t="shared" si="0"/>
        <v>3</v>
      </c>
      <c r="G44" s="40">
        <v>3</v>
      </c>
      <c r="H44" s="41"/>
      <c r="I44" s="41">
        <v>3</v>
      </c>
      <c r="J44" s="41">
        <v>3</v>
      </c>
      <c r="K44" s="41"/>
      <c r="L44" s="84">
        <v>1</v>
      </c>
      <c r="M44" s="42">
        <f t="shared" si="1"/>
        <v>3</v>
      </c>
      <c r="N44" s="68"/>
      <c r="O44" s="61"/>
      <c r="P44" s="120"/>
      <c r="Q44" s="80">
        <v>1</v>
      </c>
      <c r="R44" s="72">
        <f t="shared" si="2"/>
        <v>0</v>
      </c>
      <c r="S44" s="63">
        <f t="shared" si="8"/>
        <v>3</v>
      </c>
      <c r="T44" s="146" t="str">
        <f t="shared" si="4"/>
        <v>Low</v>
      </c>
      <c r="U44" s="138" t="str">
        <f t="shared" si="5"/>
        <v>Low</v>
      </c>
      <c r="V44" s="138" t="str">
        <f t="shared" si="6"/>
        <v>Low</v>
      </c>
      <c r="W44" s="91" t="str">
        <f t="shared" si="7"/>
        <v>Low</v>
      </c>
    </row>
    <row r="45" spans="1:23" ht="15.6" x14ac:dyDescent="0.3">
      <c r="A45" s="8">
        <v>42</v>
      </c>
      <c r="B45" s="9" t="s">
        <v>56</v>
      </c>
      <c r="C45" s="22">
        <v>1</v>
      </c>
      <c r="D45" s="21">
        <v>2</v>
      </c>
      <c r="E45" s="88">
        <v>1</v>
      </c>
      <c r="F45" s="32">
        <f t="shared" si="0"/>
        <v>1.5</v>
      </c>
      <c r="G45" s="30">
        <v>3</v>
      </c>
      <c r="H45" s="31"/>
      <c r="I45" s="31">
        <v>3</v>
      </c>
      <c r="J45" s="31">
        <v>3</v>
      </c>
      <c r="K45" s="31"/>
      <c r="L45" s="85">
        <v>1</v>
      </c>
      <c r="M45" s="20">
        <f t="shared" si="1"/>
        <v>3</v>
      </c>
      <c r="N45" s="69"/>
      <c r="O45" s="62"/>
      <c r="P45" s="121"/>
      <c r="Q45" s="81">
        <v>1</v>
      </c>
      <c r="R45" s="73">
        <f t="shared" si="2"/>
        <v>0</v>
      </c>
      <c r="S45" s="64">
        <f t="shared" si="8"/>
        <v>2.25</v>
      </c>
      <c r="T45" s="146" t="str">
        <f t="shared" si="4"/>
        <v>Medium</v>
      </c>
      <c r="U45" s="138" t="str">
        <f t="shared" si="5"/>
        <v>Medium</v>
      </c>
      <c r="V45" s="138" t="str">
        <f t="shared" si="6"/>
        <v>Medium</v>
      </c>
      <c r="W45" s="91" t="str">
        <f t="shared" si="7"/>
        <v>Medium</v>
      </c>
    </row>
    <row r="46" spans="1:23" ht="15.6" x14ac:dyDescent="0.3">
      <c r="A46" s="8">
        <v>43</v>
      </c>
      <c r="B46" s="9" t="s">
        <v>57</v>
      </c>
      <c r="C46" s="33"/>
      <c r="D46" s="34">
        <v>2</v>
      </c>
      <c r="E46" s="87">
        <v>1</v>
      </c>
      <c r="F46" s="35">
        <f t="shared" si="0"/>
        <v>2</v>
      </c>
      <c r="G46" s="40">
        <v>1</v>
      </c>
      <c r="H46" s="41"/>
      <c r="I46" s="41">
        <v>3</v>
      </c>
      <c r="J46" s="41">
        <v>3</v>
      </c>
      <c r="K46" s="41"/>
      <c r="L46" s="84">
        <v>1</v>
      </c>
      <c r="M46" s="42">
        <f t="shared" si="1"/>
        <v>2.3333333333333335</v>
      </c>
      <c r="N46" s="68"/>
      <c r="O46" s="61"/>
      <c r="P46" s="120"/>
      <c r="Q46" s="80">
        <v>1</v>
      </c>
      <c r="R46" s="72">
        <f t="shared" si="2"/>
        <v>0</v>
      </c>
      <c r="S46" s="63">
        <f t="shared" si="8"/>
        <v>2.166666666666667</v>
      </c>
      <c r="T46" s="146" t="str">
        <f t="shared" si="4"/>
        <v>Medium</v>
      </c>
      <c r="U46" s="138" t="str">
        <f t="shared" si="5"/>
        <v>Medium</v>
      </c>
      <c r="V46" s="138" t="str">
        <f t="shared" si="6"/>
        <v>Medium</v>
      </c>
      <c r="W46" s="91" t="str">
        <f t="shared" si="7"/>
        <v>Medium</v>
      </c>
    </row>
    <row r="47" spans="1:23" ht="15.6" x14ac:dyDescent="0.3">
      <c r="A47" s="8">
        <v>44</v>
      </c>
      <c r="B47" s="9" t="s">
        <v>58</v>
      </c>
      <c r="C47" s="22">
        <v>2</v>
      </c>
      <c r="D47" s="21">
        <v>1</v>
      </c>
      <c r="E47" s="88">
        <v>1</v>
      </c>
      <c r="F47" s="32">
        <f t="shared" si="0"/>
        <v>1.5</v>
      </c>
      <c r="G47" s="30">
        <v>2</v>
      </c>
      <c r="H47" s="31"/>
      <c r="I47" s="31">
        <v>3</v>
      </c>
      <c r="J47" s="31">
        <v>3</v>
      </c>
      <c r="K47" s="31"/>
      <c r="L47" s="85">
        <v>1</v>
      </c>
      <c r="M47" s="20">
        <f t="shared" si="1"/>
        <v>2.6666666666666665</v>
      </c>
      <c r="N47" s="69"/>
      <c r="O47" s="62"/>
      <c r="P47" s="121"/>
      <c r="Q47" s="81">
        <v>1</v>
      </c>
      <c r="R47" s="73">
        <f t="shared" si="2"/>
        <v>0</v>
      </c>
      <c r="S47" s="64">
        <f t="shared" si="8"/>
        <v>2.083333333333333</v>
      </c>
      <c r="T47" s="146" t="str">
        <f t="shared" si="4"/>
        <v>Medium</v>
      </c>
      <c r="U47" s="138" t="str">
        <f t="shared" si="5"/>
        <v>Medium</v>
      </c>
      <c r="V47" s="138" t="str">
        <f t="shared" si="6"/>
        <v>Medium</v>
      </c>
      <c r="W47" s="91" t="str">
        <f t="shared" si="7"/>
        <v>Medium</v>
      </c>
    </row>
    <row r="48" spans="1:23" ht="15.6" x14ac:dyDescent="0.3">
      <c r="A48" s="8">
        <v>45</v>
      </c>
      <c r="B48" s="9" t="s">
        <v>59</v>
      </c>
      <c r="C48" s="33"/>
      <c r="D48" s="34"/>
      <c r="E48" s="87">
        <v>1</v>
      </c>
      <c r="F48" s="35">
        <f t="shared" si="0"/>
        <v>2</v>
      </c>
      <c r="G48" s="40">
        <v>2</v>
      </c>
      <c r="H48" s="41"/>
      <c r="I48" s="41">
        <v>3</v>
      </c>
      <c r="J48" s="41">
        <v>3</v>
      </c>
      <c r="K48" s="41"/>
      <c r="L48" s="84">
        <v>1</v>
      </c>
      <c r="M48" s="42">
        <f t="shared" si="1"/>
        <v>2.6666666666666665</v>
      </c>
      <c r="N48" s="68"/>
      <c r="O48" s="61"/>
      <c r="P48" s="120"/>
      <c r="Q48" s="80">
        <v>1</v>
      </c>
      <c r="R48" s="72">
        <f t="shared" si="2"/>
        <v>0</v>
      </c>
      <c r="S48" s="63">
        <f t="shared" si="8"/>
        <v>2.333333333333333</v>
      </c>
      <c r="T48" s="146" t="str">
        <f t="shared" si="4"/>
        <v>Medium</v>
      </c>
      <c r="U48" s="138" t="str">
        <f t="shared" si="5"/>
        <v>Medium</v>
      </c>
      <c r="V48" s="138" t="str">
        <f t="shared" si="6"/>
        <v>Medium</v>
      </c>
      <c r="W48" s="91" t="str">
        <f t="shared" si="7"/>
        <v>Medium</v>
      </c>
    </row>
    <row r="49" spans="1:23" ht="15.6" x14ac:dyDescent="0.3">
      <c r="A49" s="8">
        <v>46</v>
      </c>
      <c r="B49" s="9" t="s">
        <v>60</v>
      </c>
      <c r="C49" s="22">
        <v>3</v>
      </c>
      <c r="D49" s="21">
        <v>2</v>
      </c>
      <c r="E49" s="88">
        <v>1</v>
      </c>
      <c r="F49" s="32">
        <f t="shared" si="0"/>
        <v>2.5</v>
      </c>
      <c r="G49" s="30">
        <v>3</v>
      </c>
      <c r="H49" s="31"/>
      <c r="I49" s="31">
        <v>3</v>
      </c>
      <c r="J49" s="31">
        <v>3</v>
      </c>
      <c r="K49" s="31"/>
      <c r="L49" s="85">
        <v>1</v>
      </c>
      <c r="M49" s="20">
        <f t="shared" si="1"/>
        <v>3</v>
      </c>
      <c r="N49" s="69"/>
      <c r="O49" s="62"/>
      <c r="P49" s="121"/>
      <c r="Q49" s="81">
        <v>1</v>
      </c>
      <c r="R49" s="73">
        <f t="shared" si="2"/>
        <v>0</v>
      </c>
      <c r="S49" s="64">
        <f t="shared" si="8"/>
        <v>2.75</v>
      </c>
      <c r="T49" s="146" t="str">
        <f t="shared" si="4"/>
        <v>Low</v>
      </c>
      <c r="U49" s="138" t="str">
        <f t="shared" si="5"/>
        <v>Low</v>
      </c>
      <c r="V49" s="138" t="str">
        <f t="shared" si="6"/>
        <v>Low</v>
      </c>
      <c r="W49" s="91" t="str">
        <f t="shared" si="7"/>
        <v>Medium</v>
      </c>
    </row>
    <row r="50" spans="1:23" ht="15.6" x14ac:dyDescent="0.3">
      <c r="A50" s="8">
        <v>47</v>
      </c>
      <c r="B50" s="9" t="s">
        <v>61</v>
      </c>
      <c r="C50" s="33">
        <v>3</v>
      </c>
      <c r="D50" s="34"/>
      <c r="E50" s="87">
        <v>1</v>
      </c>
      <c r="F50" s="35">
        <f t="shared" si="0"/>
        <v>3</v>
      </c>
      <c r="G50" s="40">
        <v>1</v>
      </c>
      <c r="H50" s="41"/>
      <c r="I50" s="41">
        <v>3</v>
      </c>
      <c r="J50" s="41">
        <v>3</v>
      </c>
      <c r="K50" s="41"/>
      <c r="L50" s="84">
        <v>1</v>
      </c>
      <c r="M50" s="42">
        <f t="shared" si="1"/>
        <v>2.3333333333333335</v>
      </c>
      <c r="N50" s="68"/>
      <c r="O50" s="61"/>
      <c r="P50" s="120"/>
      <c r="Q50" s="80">
        <v>1</v>
      </c>
      <c r="R50" s="72">
        <f t="shared" si="2"/>
        <v>0</v>
      </c>
      <c r="S50" s="63">
        <f t="shared" si="8"/>
        <v>2.666666666666667</v>
      </c>
      <c r="T50" s="146" t="str">
        <f t="shared" si="4"/>
        <v>Low</v>
      </c>
      <c r="U50" s="138" t="str">
        <f t="shared" si="5"/>
        <v>Low</v>
      </c>
      <c r="V50" s="138" t="str">
        <f t="shared" si="6"/>
        <v>Low</v>
      </c>
      <c r="W50" s="91" t="str">
        <f t="shared" si="7"/>
        <v>Medium</v>
      </c>
    </row>
    <row r="51" spans="1:23" ht="15.6" x14ac:dyDescent="0.3">
      <c r="A51" s="8">
        <v>48</v>
      </c>
      <c r="B51" s="9" t="s">
        <v>62</v>
      </c>
      <c r="C51" s="22">
        <v>3</v>
      </c>
      <c r="D51" s="21">
        <v>3</v>
      </c>
      <c r="E51" s="88">
        <v>1</v>
      </c>
      <c r="F51" s="32">
        <f t="shared" si="0"/>
        <v>3</v>
      </c>
      <c r="G51" s="30">
        <v>3</v>
      </c>
      <c r="H51" s="31"/>
      <c r="I51" s="31">
        <v>1</v>
      </c>
      <c r="J51" s="31">
        <v>1</v>
      </c>
      <c r="K51" s="31"/>
      <c r="L51" s="85">
        <v>1</v>
      </c>
      <c r="M51" s="20">
        <f t="shared" si="1"/>
        <v>1.6666666666666667</v>
      </c>
      <c r="N51" s="69"/>
      <c r="O51" s="62"/>
      <c r="P51" s="121"/>
      <c r="Q51" s="81">
        <v>1</v>
      </c>
      <c r="R51" s="73">
        <f t="shared" si="2"/>
        <v>0</v>
      </c>
      <c r="S51" s="64">
        <f t="shared" si="8"/>
        <v>2.3333333333333335</v>
      </c>
      <c r="T51" s="146" t="str">
        <f t="shared" si="4"/>
        <v>Medium</v>
      </c>
      <c r="U51" s="138" t="str">
        <f t="shared" si="5"/>
        <v>Medium</v>
      </c>
      <c r="V51" s="138" t="str">
        <f t="shared" si="6"/>
        <v>Medium</v>
      </c>
      <c r="W51" s="91" t="str">
        <f t="shared" si="7"/>
        <v>Medium</v>
      </c>
    </row>
    <row r="52" spans="1:23" ht="16.2" thickBot="1" x14ac:dyDescent="0.35">
      <c r="A52" s="12">
        <v>49</v>
      </c>
      <c r="B52" s="13" t="s">
        <v>63</v>
      </c>
      <c r="C52" s="37">
        <v>3</v>
      </c>
      <c r="D52" s="38">
        <v>3</v>
      </c>
      <c r="E52" s="89">
        <v>1</v>
      </c>
      <c r="F52" s="39">
        <f t="shared" si="0"/>
        <v>3</v>
      </c>
      <c r="G52" s="43">
        <v>2</v>
      </c>
      <c r="H52" s="44"/>
      <c r="I52" s="44">
        <v>2</v>
      </c>
      <c r="J52" s="44">
        <v>1</v>
      </c>
      <c r="K52" s="44"/>
      <c r="L52" s="86">
        <v>1</v>
      </c>
      <c r="M52" s="45">
        <f t="shared" si="1"/>
        <v>1.6666666666666667</v>
      </c>
      <c r="N52" s="70"/>
      <c r="O52" s="71"/>
      <c r="P52" s="122"/>
      <c r="Q52" s="82">
        <v>1</v>
      </c>
      <c r="R52" s="74">
        <f t="shared" si="2"/>
        <v>0</v>
      </c>
      <c r="S52" s="65">
        <f t="shared" si="8"/>
        <v>2.3333333333333335</v>
      </c>
      <c r="T52" s="148" t="str">
        <f t="shared" si="4"/>
        <v>Medium</v>
      </c>
      <c r="U52" s="139" t="str">
        <f t="shared" si="5"/>
        <v>Medium</v>
      </c>
      <c r="V52" s="139" t="str">
        <f t="shared" si="6"/>
        <v>Medium</v>
      </c>
      <c r="W52" s="92" t="str">
        <f t="shared" si="7"/>
        <v>Medium</v>
      </c>
    </row>
    <row r="53" spans="1:23" ht="15" thickBot="1" x14ac:dyDescent="0.35">
      <c r="B53" s="15"/>
      <c r="C53" s="24"/>
      <c r="D53" s="25"/>
      <c r="E53" s="25"/>
      <c r="F53" s="16"/>
      <c r="O53" s="193" t="s">
        <v>132</v>
      </c>
      <c r="P53" s="194"/>
      <c r="Q53" s="195"/>
      <c r="R53" s="196"/>
      <c r="S53" s="94" t="s">
        <v>133</v>
      </c>
    </row>
    <row r="54" spans="1:23" ht="14.4" customHeight="1" x14ac:dyDescent="0.3">
      <c r="B54" s="15"/>
      <c r="C54" s="24"/>
      <c r="D54" s="25"/>
      <c r="E54" s="25"/>
      <c r="F54" s="16"/>
      <c r="O54" s="175" t="s">
        <v>127</v>
      </c>
      <c r="P54" s="176"/>
      <c r="Q54" s="176"/>
      <c r="R54" s="176"/>
      <c r="S54" s="177"/>
    </row>
    <row r="55" spans="1:23" x14ac:dyDescent="0.3">
      <c r="B55" s="15"/>
      <c r="C55" s="24"/>
      <c r="D55" s="25"/>
      <c r="E55" s="25"/>
      <c r="F55" s="16"/>
      <c r="O55" s="178"/>
      <c r="P55" s="179"/>
      <c r="Q55" s="179"/>
      <c r="R55" s="179"/>
      <c r="S55" s="180"/>
    </row>
    <row r="56" spans="1:23" x14ac:dyDescent="0.3">
      <c r="B56" s="15"/>
      <c r="C56" s="24"/>
      <c r="O56" s="178"/>
      <c r="P56" s="179"/>
      <c r="Q56" s="179"/>
      <c r="R56" s="179"/>
      <c r="S56" s="180"/>
    </row>
    <row r="57" spans="1:23" ht="15" thickBot="1" x14ac:dyDescent="0.35">
      <c r="B57" s="15"/>
      <c r="C57" s="24"/>
      <c r="O57" s="181"/>
      <c r="P57" s="182"/>
      <c r="Q57" s="182"/>
      <c r="R57" s="182"/>
      <c r="S57" s="183"/>
    </row>
    <row r="58" spans="1:23" x14ac:dyDescent="0.3">
      <c r="B58" s="15"/>
      <c r="C58" s="24"/>
      <c r="O58" s="93"/>
      <c r="P58" s="93"/>
      <c r="Q58" s="93"/>
      <c r="R58" s="93"/>
    </row>
    <row r="59" spans="1:23" x14ac:dyDescent="0.3">
      <c r="B59" s="15"/>
      <c r="C59" s="24"/>
      <c r="O59" s="93"/>
      <c r="P59" s="93"/>
      <c r="Q59" s="93"/>
      <c r="R59" s="93"/>
    </row>
    <row r="60" spans="1:23" x14ac:dyDescent="0.3">
      <c r="B60" s="15"/>
      <c r="C60" s="24"/>
      <c r="O60" s="93"/>
      <c r="P60" s="93"/>
      <c r="Q60" s="93"/>
      <c r="R60" s="93"/>
    </row>
    <row r="61" spans="1:23" x14ac:dyDescent="0.3">
      <c r="B61" s="15"/>
      <c r="C61" s="24"/>
      <c r="O61" s="93"/>
      <c r="P61" s="93"/>
      <c r="Q61" s="93"/>
      <c r="R61" s="93"/>
    </row>
    <row r="62" spans="1:23" x14ac:dyDescent="0.3">
      <c r="B62" s="15"/>
      <c r="C62" s="24"/>
    </row>
    <row r="63" spans="1:23" x14ac:dyDescent="0.3">
      <c r="B63" s="15"/>
      <c r="C63" s="24"/>
    </row>
    <row r="64" spans="1:23" x14ac:dyDescent="0.3">
      <c r="B64" s="15"/>
      <c r="C64" s="24"/>
    </row>
    <row r="65" spans="2:3" x14ac:dyDescent="0.3">
      <c r="B65" s="15"/>
      <c r="C65" s="24"/>
    </row>
    <row r="66" spans="2:3" x14ac:dyDescent="0.3">
      <c r="B66" s="15"/>
      <c r="C66" s="24"/>
    </row>
    <row r="67" spans="2:3" x14ac:dyDescent="0.3">
      <c r="B67" s="15"/>
      <c r="C67" s="24"/>
    </row>
    <row r="68" spans="2:3" x14ac:dyDescent="0.3">
      <c r="B68" s="15"/>
      <c r="C68" s="24"/>
    </row>
    <row r="69" spans="2:3" x14ac:dyDescent="0.3">
      <c r="B69" s="15"/>
      <c r="C69" s="24"/>
    </row>
    <row r="70" spans="2:3" x14ac:dyDescent="0.3">
      <c r="B70" s="15"/>
      <c r="C70" s="24"/>
    </row>
    <row r="71" spans="2:3" x14ac:dyDescent="0.3">
      <c r="B71" s="15"/>
      <c r="C71" s="24"/>
    </row>
    <row r="72" spans="2:3" x14ac:dyDescent="0.3">
      <c r="B72" s="15"/>
      <c r="C72" s="24"/>
    </row>
    <row r="73" spans="2:3" x14ac:dyDescent="0.3">
      <c r="B73" s="15"/>
      <c r="C73" s="24"/>
    </row>
    <row r="74" spans="2:3" x14ac:dyDescent="0.3">
      <c r="B74" s="15"/>
      <c r="C74" s="24"/>
    </row>
    <row r="75" spans="2:3" x14ac:dyDescent="0.3">
      <c r="B75" s="15"/>
      <c r="C75" s="24"/>
    </row>
    <row r="76" spans="2:3" x14ac:dyDescent="0.3">
      <c r="B76" s="15"/>
      <c r="C76" s="24"/>
    </row>
    <row r="77" spans="2:3" x14ac:dyDescent="0.3">
      <c r="B77" s="15"/>
      <c r="C77" s="24"/>
    </row>
    <row r="78" spans="2:3" x14ac:dyDescent="0.3">
      <c r="B78" s="15"/>
      <c r="C78" s="24"/>
    </row>
    <row r="79" spans="2:3" x14ac:dyDescent="0.3">
      <c r="B79" s="15"/>
      <c r="C79" s="24"/>
    </row>
    <row r="80" spans="2:3" x14ac:dyDescent="0.3">
      <c r="B80" s="15"/>
      <c r="C80" s="24"/>
    </row>
    <row r="81" spans="2:3" x14ac:dyDescent="0.3">
      <c r="B81" s="15"/>
      <c r="C81" s="24"/>
    </row>
    <row r="82" spans="2:3" x14ac:dyDescent="0.3">
      <c r="B82" s="15"/>
      <c r="C82" s="24"/>
    </row>
    <row r="83" spans="2:3" x14ac:dyDescent="0.3">
      <c r="B83" s="15"/>
      <c r="C83" s="24"/>
    </row>
    <row r="84" spans="2:3" x14ac:dyDescent="0.3">
      <c r="B84" s="15"/>
      <c r="C84" s="24"/>
    </row>
    <row r="85" spans="2:3" x14ac:dyDescent="0.3">
      <c r="B85" s="15"/>
      <c r="C85" s="24"/>
    </row>
    <row r="86" spans="2:3" x14ac:dyDescent="0.3">
      <c r="B86" s="15"/>
      <c r="C86" s="24"/>
    </row>
    <row r="87" spans="2:3" x14ac:dyDescent="0.3">
      <c r="B87" s="15"/>
      <c r="C87" s="24"/>
    </row>
    <row r="88" spans="2:3" x14ac:dyDescent="0.3">
      <c r="B88" s="15"/>
      <c r="C88" s="24"/>
    </row>
    <row r="89" spans="2:3" x14ac:dyDescent="0.3">
      <c r="B89" s="15"/>
      <c r="C89" s="24"/>
    </row>
    <row r="90" spans="2:3" x14ac:dyDescent="0.3">
      <c r="B90" s="15"/>
      <c r="C90" s="24"/>
    </row>
    <row r="91" spans="2:3" x14ac:dyDescent="0.3">
      <c r="B91" s="15"/>
      <c r="C91" s="24"/>
    </row>
    <row r="92" spans="2:3" x14ac:dyDescent="0.3">
      <c r="B92" s="15"/>
      <c r="C92" s="24"/>
    </row>
    <row r="93" spans="2:3" x14ac:dyDescent="0.3">
      <c r="B93" s="15"/>
      <c r="C93" s="24"/>
    </row>
    <row r="94" spans="2:3" x14ac:dyDescent="0.3">
      <c r="B94" s="15"/>
      <c r="C94" s="24"/>
    </row>
    <row r="95" spans="2:3" x14ac:dyDescent="0.3">
      <c r="B95" s="15"/>
      <c r="C95" s="24"/>
    </row>
    <row r="96" spans="2:3" x14ac:dyDescent="0.3">
      <c r="B96" s="15"/>
      <c r="C96" s="24"/>
    </row>
    <row r="97" spans="2:3" x14ac:dyDescent="0.3">
      <c r="B97" s="15"/>
      <c r="C97" s="24"/>
    </row>
    <row r="98" spans="2:3" x14ac:dyDescent="0.3">
      <c r="B98" s="15"/>
      <c r="C98" s="24"/>
    </row>
    <row r="99" spans="2:3" x14ac:dyDescent="0.3">
      <c r="B99" s="15"/>
      <c r="C99" s="24"/>
    </row>
    <row r="100" spans="2:3" x14ac:dyDescent="0.3">
      <c r="B100" s="15"/>
      <c r="C100" s="24"/>
    </row>
    <row r="101" spans="2:3" x14ac:dyDescent="0.3">
      <c r="B101" s="15"/>
      <c r="C101" s="24"/>
    </row>
    <row r="102" spans="2:3" x14ac:dyDescent="0.3">
      <c r="B102" s="15"/>
      <c r="C102" s="24"/>
    </row>
    <row r="103" spans="2:3" x14ac:dyDescent="0.3">
      <c r="B103" s="15"/>
      <c r="C103" s="24"/>
    </row>
    <row r="104" spans="2:3" x14ac:dyDescent="0.3">
      <c r="B104" s="15"/>
      <c r="C104" s="24"/>
    </row>
    <row r="105" spans="2:3" x14ac:dyDescent="0.3">
      <c r="B105" s="15"/>
      <c r="C105" s="24"/>
    </row>
    <row r="106" spans="2:3" x14ac:dyDescent="0.3">
      <c r="B106" s="15"/>
      <c r="C106" s="24"/>
    </row>
    <row r="107" spans="2:3" x14ac:dyDescent="0.3">
      <c r="B107" s="15"/>
      <c r="C107" s="24"/>
    </row>
    <row r="108" spans="2:3" x14ac:dyDescent="0.3">
      <c r="B108" s="15"/>
      <c r="C108" s="24"/>
    </row>
    <row r="109" spans="2:3" x14ac:dyDescent="0.3">
      <c r="B109" s="15"/>
      <c r="C109" s="24"/>
    </row>
    <row r="110" spans="2:3" x14ac:dyDescent="0.3">
      <c r="B110" s="15"/>
      <c r="C110" s="24"/>
    </row>
    <row r="111" spans="2:3" x14ac:dyDescent="0.3">
      <c r="B111" s="15"/>
      <c r="C111" s="24"/>
    </row>
    <row r="112" spans="2:3" x14ac:dyDescent="0.3">
      <c r="B112" s="15"/>
      <c r="C112" s="24"/>
    </row>
    <row r="113" spans="2:3" x14ac:dyDescent="0.3">
      <c r="B113" s="15"/>
      <c r="C113" s="24"/>
    </row>
    <row r="114" spans="2:3" x14ac:dyDescent="0.3">
      <c r="B114" s="15"/>
      <c r="C114" s="24"/>
    </row>
    <row r="115" spans="2:3" x14ac:dyDescent="0.3">
      <c r="B115" s="15"/>
      <c r="C115" s="24"/>
    </row>
    <row r="116" spans="2:3" x14ac:dyDescent="0.3">
      <c r="B116" s="15"/>
      <c r="C116" s="24"/>
    </row>
    <row r="117" spans="2:3" x14ac:dyDescent="0.3">
      <c r="B117" s="15"/>
      <c r="C117" s="24"/>
    </row>
    <row r="118" spans="2:3" x14ac:dyDescent="0.3">
      <c r="B118" s="15"/>
      <c r="C118" s="24"/>
    </row>
    <row r="119" spans="2:3" x14ac:dyDescent="0.3">
      <c r="B119" s="15"/>
      <c r="C119" s="24"/>
    </row>
    <row r="120" spans="2:3" x14ac:dyDescent="0.3">
      <c r="B120" s="15"/>
      <c r="C120" s="24"/>
    </row>
    <row r="121" spans="2:3" x14ac:dyDescent="0.3">
      <c r="B121" s="15"/>
      <c r="C121" s="24"/>
    </row>
    <row r="122" spans="2:3" x14ac:dyDescent="0.3">
      <c r="B122" s="15"/>
      <c r="C122" s="24"/>
    </row>
    <row r="123" spans="2:3" x14ac:dyDescent="0.3">
      <c r="B123" s="15"/>
      <c r="C123" s="24"/>
    </row>
    <row r="124" spans="2:3" x14ac:dyDescent="0.3">
      <c r="B124" s="15"/>
      <c r="C124" s="24"/>
    </row>
    <row r="125" spans="2:3" x14ac:dyDescent="0.3">
      <c r="B125" s="15"/>
      <c r="C125" s="24"/>
    </row>
    <row r="126" spans="2:3" x14ac:dyDescent="0.3">
      <c r="B126" s="15"/>
      <c r="C126" s="24"/>
    </row>
    <row r="127" spans="2:3" x14ac:dyDescent="0.3">
      <c r="B127" s="15"/>
      <c r="C127" s="24"/>
    </row>
    <row r="128" spans="2:3" x14ac:dyDescent="0.3">
      <c r="B128" s="15"/>
      <c r="C128" s="24"/>
    </row>
    <row r="129" spans="2:3" x14ac:dyDescent="0.3">
      <c r="B129" s="15"/>
      <c r="C129" s="24"/>
    </row>
    <row r="130" spans="2:3" x14ac:dyDescent="0.3">
      <c r="B130" s="15"/>
      <c r="C130" s="24"/>
    </row>
    <row r="131" spans="2:3" x14ac:dyDescent="0.3">
      <c r="B131" s="15"/>
      <c r="C131" s="24"/>
    </row>
    <row r="132" spans="2:3" x14ac:dyDescent="0.3">
      <c r="B132" s="15"/>
      <c r="C132" s="24"/>
    </row>
  </sheetData>
  <mergeCells count="15">
    <mergeCell ref="AC1:AH2"/>
    <mergeCell ref="A3:B3"/>
    <mergeCell ref="A1:A2"/>
    <mergeCell ref="B1:B2"/>
    <mergeCell ref="C1:F1"/>
    <mergeCell ref="G1:M1"/>
    <mergeCell ref="O54:S57"/>
    <mergeCell ref="S1:S2"/>
    <mergeCell ref="Z13:AA13"/>
    <mergeCell ref="Z19:AA19"/>
    <mergeCell ref="T1:W1"/>
    <mergeCell ref="N1:R1"/>
    <mergeCell ref="Z1:AA1"/>
    <mergeCell ref="Z7:AA7"/>
    <mergeCell ref="O53:R53"/>
  </mergeCells>
  <conditionalFormatting sqref="T4:T52">
    <cfRule type="containsText" dxfId="11" priority="7" stopIfTrue="1" operator="containsText" text="High">
      <formula>NOT(ISERROR(SEARCH("High",T4)))</formula>
    </cfRule>
    <cfRule type="containsText" dxfId="10" priority="8" stopIfTrue="1" operator="containsText" text="Medium">
      <formula>NOT(ISERROR(SEARCH("Medium",T4)))</formula>
    </cfRule>
    <cfRule type="containsText" dxfId="9" priority="9" stopIfTrue="1" operator="containsText" text="Low">
      <formula>NOT(ISERROR(SEARCH("Low",T4)))</formula>
    </cfRule>
  </conditionalFormatting>
  <conditionalFormatting sqref="U4:W52">
    <cfRule type="containsText" dxfId="8" priority="1" stopIfTrue="1" operator="containsText" text="High">
      <formula>NOT(ISERROR(SEARCH("High",U4)))</formula>
    </cfRule>
    <cfRule type="containsText" dxfId="7" priority="2" stopIfTrue="1" operator="containsText" text="Medium">
      <formula>NOT(ISERROR(SEARCH("Medium",U4)))</formula>
    </cfRule>
    <cfRule type="containsText" dxfId="6" priority="3" stopIfTrue="1" operator="containsText" text="Low">
      <formula>NOT(ISERROR(SEARCH("Low",U4)))</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7DE7-9393-440A-98DF-619E2BAC5D10}">
  <dimension ref="A1:W62"/>
  <sheetViews>
    <sheetView topLeftCell="A40" workbookViewId="0">
      <selection activeCell="G6" sqref="G6"/>
    </sheetView>
  </sheetViews>
  <sheetFormatPr defaultRowHeight="14.4" x14ac:dyDescent="0.3"/>
  <cols>
    <col min="1" max="1" width="20.88671875" bestFit="1" customWidth="1"/>
    <col min="2" max="2" width="10.6640625" bestFit="1" customWidth="1"/>
    <col min="3" max="3" width="11" customWidth="1"/>
    <col min="4" max="5" width="11" style="1" customWidth="1"/>
    <col min="7" max="7" width="13.88671875" customWidth="1"/>
    <col min="8" max="8" width="10.33203125" bestFit="1" customWidth="1"/>
    <col min="9" max="9" width="13.88671875" bestFit="1" customWidth="1"/>
    <col min="21" max="21" width="11" bestFit="1" customWidth="1"/>
    <col min="22" max="22" width="10.33203125" bestFit="1" customWidth="1"/>
    <col min="23" max="23" width="13.88671875" bestFit="1" customWidth="1"/>
  </cols>
  <sheetData>
    <row r="1" spans="1:23" s="1" customFormat="1" x14ac:dyDescent="0.3">
      <c r="A1" s="167" t="s">
        <v>153</v>
      </c>
      <c r="B1" s="167"/>
      <c r="C1" s="167"/>
      <c r="D1" s="167"/>
      <c r="E1" s="134"/>
      <c r="G1" s="167" t="s">
        <v>156</v>
      </c>
      <c r="H1" s="167"/>
      <c r="I1" s="167"/>
      <c r="U1" s="167" t="s">
        <v>154</v>
      </c>
      <c r="V1" s="167"/>
      <c r="W1" s="167"/>
    </row>
    <row r="2" spans="1:23" s="1" customFormat="1" ht="15" customHeight="1" x14ac:dyDescent="0.3">
      <c r="A2" s="210" t="s">
        <v>97</v>
      </c>
      <c r="B2" s="167" t="s">
        <v>146</v>
      </c>
      <c r="C2" s="167"/>
      <c r="D2" s="167"/>
      <c r="E2" s="167"/>
      <c r="G2" s="117" t="s">
        <v>134</v>
      </c>
      <c r="H2" s="117" t="s">
        <v>136</v>
      </c>
      <c r="I2" s="117" t="s">
        <v>144</v>
      </c>
      <c r="U2" s="117" t="s">
        <v>134</v>
      </c>
      <c r="V2" s="117" t="s">
        <v>136</v>
      </c>
      <c r="W2" s="117" t="s">
        <v>144</v>
      </c>
    </row>
    <row r="3" spans="1:23" s="1" customFormat="1" ht="15" thickBot="1" x14ac:dyDescent="0.35">
      <c r="A3" s="210"/>
      <c r="B3" s="115" t="s">
        <v>145</v>
      </c>
      <c r="C3" s="115" t="s">
        <v>160</v>
      </c>
      <c r="D3" s="117" t="s">
        <v>158</v>
      </c>
      <c r="E3" s="134" t="s">
        <v>159</v>
      </c>
      <c r="G3" s="113" t="str">
        <f>'Species Scores Default Mod'!Z5</f>
        <v>R &lt; 1.7</v>
      </c>
      <c r="H3" s="114">
        <f>COUNTIF($B$4:$B$52,$I3)/COUNTA($B$4:$B$52)</f>
        <v>0.10204081632653061</v>
      </c>
      <c r="I3" s="113" t="s">
        <v>13</v>
      </c>
      <c r="U3" s="113" t="s">
        <v>138</v>
      </c>
      <c r="V3" s="114">
        <f>COUNTIF($D$4:$D$52,"High")/49</f>
        <v>0.22448979591836735</v>
      </c>
      <c r="W3" s="113" t="s">
        <v>141</v>
      </c>
    </row>
    <row r="4" spans="1:23" ht="16.2" thickBot="1" x14ac:dyDescent="0.35">
      <c r="A4" t="s">
        <v>15</v>
      </c>
      <c r="B4" s="90" t="str">
        <f>'Species Scores Default Mod'!T4</f>
        <v>Low</v>
      </c>
      <c r="C4" s="90" t="str">
        <f>'Species Scores Default Mod'!U4</f>
        <v>Low</v>
      </c>
      <c r="D4" s="90" t="str">
        <f>'Species Scores Default Mod'!V4</f>
        <v>Low</v>
      </c>
      <c r="E4" s="90" t="str">
        <f>'Species Scores Default Mod'!W4</f>
        <v>Medium</v>
      </c>
      <c r="G4" s="113" t="str">
        <f>'Species Scores Default Mod'!Z4</f>
        <v>1.7 ≤ R ≤ 2.4</v>
      </c>
      <c r="H4" s="114">
        <f t="shared" ref="H4:H5" si="0">COUNTIF($B$4:$B$52,$I4)/COUNTA($B$4:$B$52)</f>
        <v>0.61224489795918369</v>
      </c>
      <c r="I4" s="113" t="s">
        <v>164</v>
      </c>
      <c r="U4" s="113" t="s">
        <v>139</v>
      </c>
      <c r="V4" s="114">
        <f>COUNTIF($D$4:$D$52,"Moderate")/49</f>
        <v>0</v>
      </c>
      <c r="W4" s="113" t="s">
        <v>142</v>
      </c>
    </row>
    <row r="5" spans="1:23" ht="16.2" thickBot="1" x14ac:dyDescent="0.35">
      <c r="A5" t="s">
        <v>16</v>
      </c>
      <c r="B5" s="90" t="str">
        <f>'Species Scores Default Mod'!T5</f>
        <v>Low</v>
      </c>
      <c r="C5" s="90" t="str">
        <f>'Species Scores Default Mod'!U5</f>
        <v>Low</v>
      </c>
      <c r="D5" s="90" t="str">
        <f>'Species Scores Default Mod'!V5</f>
        <v>Medium</v>
      </c>
      <c r="E5" s="90" t="str">
        <f>'Species Scores Default Mod'!W5</f>
        <v>Medium</v>
      </c>
      <c r="G5" s="113" t="str">
        <f>'Species Scores Default Mod'!Z3</f>
        <v>&gt; 2.4</v>
      </c>
      <c r="H5" s="114">
        <f t="shared" si="0"/>
        <v>0.2857142857142857</v>
      </c>
      <c r="I5" s="113" t="s">
        <v>12</v>
      </c>
      <c r="U5" s="113" t="s">
        <v>140</v>
      </c>
      <c r="V5" s="114">
        <f>COUNTIF($D$4:$D$52,"Low")/49</f>
        <v>0.12244897959183673</v>
      </c>
      <c r="W5" s="113" t="s">
        <v>143</v>
      </c>
    </row>
    <row r="6" spans="1:23" ht="16.2" thickBot="1" x14ac:dyDescent="0.35">
      <c r="A6" t="s">
        <v>17</v>
      </c>
      <c r="B6" s="90" t="str">
        <f>'Species Scores Default Mod'!T6</f>
        <v>High</v>
      </c>
      <c r="C6" s="90" t="str">
        <f>'Species Scores Default Mod'!U6</f>
        <v>High</v>
      </c>
      <c r="D6" s="90" t="str">
        <f>'Species Scores Default Mod'!V6</f>
        <v>High</v>
      </c>
      <c r="E6" s="90" t="str">
        <f>'Species Scores Default Mod'!W6</f>
        <v>Medium</v>
      </c>
    </row>
    <row r="7" spans="1:23" ht="16.2" thickBot="1" x14ac:dyDescent="0.35">
      <c r="A7" t="s">
        <v>18</v>
      </c>
      <c r="B7" s="90" t="str">
        <f>'Species Scores Default Mod'!T7</f>
        <v>Medium</v>
      </c>
      <c r="C7" s="90" t="str">
        <f>'Species Scores Default Mod'!U7</f>
        <v>Medium</v>
      </c>
      <c r="D7" s="90" t="str">
        <f>'Species Scores Default Mod'!V7</f>
        <v>Medium</v>
      </c>
      <c r="E7" s="90" t="str">
        <f>'Species Scores Default Mod'!W7</f>
        <v>Medium</v>
      </c>
    </row>
    <row r="8" spans="1:23" ht="16.2" thickBot="1" x14ac:dyDescent="0.35">
      <c r="A8" t="s">
        <v>19</v>
      </c>
      <c r="B8" s="90" t="str">
        <f>'Species Scores Default Mod'!T8</f>
        <v>High</v>
      </c>
      <c r="C8" s="90" t="str">
        <f>'Species Scores Default Mod'!U8</f>
        <v>High</v>
      </c>
      <c r="D8" s="90" t="str">
        <f>'Species Scores Default Mod'!V8</f>
        <v>High</v>
      </c>
      <c r="E8" s="90" t="str">
        <f>'Species Scores Default Mod'!W8</f>
        <v>Medium</v>
      </c>
    </row>
    <row r="9" spans="1:23" ht="16.2" thickBot="1" x14ac:dyDescent="0.35">
      <c r="A9" t="s">
        <v>20</v>
      </c>
      <c r="B9" s="90" t="str">
        <f>'Species Scores Default Mod'!T9</f>
        <v>Medium</v>
      </c>
      <c r="C9" s="90" t="str">
        <f>'Species Scores Default Mod'!U9</f>
        <v>High</v>
      </c>
      <c r="D9" s="90" t="str">
        <f>'Species Scores Default Mod'!V9</f>
        <v>Medium</v>
      </c>
      <c r="E9" s="90" t="str">
        <f>'Species Scores Default Mod'!W9</f>
        <v>Medium</v>
      </c>
    </row>
    <row r="10" spans="1:23" ht="16.2" thickBot="1" x14ac:dyDescent="0.35">
      <c r="A10" t="s">
        <v>21</v>
      </c>
      <c r="B10" s="90" t="str">
        <f>'Species Scores Default Mod'!T10</f>
        <v>Medium</v>
      </c>
      <c r="C10" s="90" t="str">
        <f>'Species Scores Default Mod'!U10</f>
        <v>High</v>
      </c>
      <c r="D10" s="90" t="str">
        <f>'Species Scores Default Mod'!V10</f>
        <v>High</v>
      </c>
      <c r="E10" s="90" t="str">
        <f>'Species Scores Default Mod'!W10</f>
        <v>Medium</v>
      </c>
    </row>
    <row r="11" spans="1:23" ht="16.2" thickBot="1" x14ac:dyDescent="0.35">
      <c r="A11" t="s">
        <v>22</v>
      </c>
      <c r="B11" s="90" t="str">
        <f>'Species Scores Default Mod'!T11</f>
        <v>Medium</v>
      </c>
      <c r="C11" s="90" t="str">
        <f>'Species Scores Default Mod'!U11</f>
        <v>Medium</v>
      </c>
      <c r="D11" s="90" t="str">
        <f>'Species Scores Default Mod'!V11</f>
        <v>Medium</v>
      </c>
      <c r="E11" s="90" t="str">
        <f>'Species Scores Default Mod'!W11</f>
        <v>Medium</v>
      </c>
    </row>
    <row r="12" spans="1:23" ht="16.2" thickBot="1" x14ac:dyDescent="0.35">
      <c r="A12" t="s">
        <v>23</v>
      </c>
      <c r="B12" s="90" t="str">
        <f>'Species Scores Default Mod'!T12</f>
        <v>Medium</v>
      </c>
      <c r="C12" s="90" t="str">
        <f>'Species Scores Default Mod'!U12</f>
        <v>Medium</v>
      </c>
      <c r="D12" s="90" t="str">
        <f>'Species Scores Default Mod'!V12</f>
        <v>Medium</v>
      </c>
      <c r="E12" s="90" t="str">
        <f>'Species Scores Default Mod'!W12</f>
        <v>Medium</v>
      </c>
    </row>
    <row r="13" spans="1:23" ht="16.2" thickBot="1" x14ac:dyDescent="0.35">
      <c r="A13" t="s">
        <v>24</v>
      </c>
      <c r="B13" s="90" t="str">
        <f>'Species Scores Default Mod'!T13</f>
        <v>High</v>
      </c>
      <c r="C13" s="90" t="str">
        <f>'Species Scores Default Mod'!U13</f>
        <v>High</v>
      </c>
      <c r="D13" s="90" t="str">
        <f>'Species Scores Default Mod'!V13</f>
        <v>High</v>
      </c>
      <c r="E13" s="90" t="str">
        <f>'Species Scores Default Mod'!W13</f>
        <v>High</v>
      </c>
    </row>
    <row r="14" spans="1:23" ht="16.2" thickBot="1" x14ac:dyDescent="0.35">
      <c r="A14" t="s">
        <v>25</v>
      </c>
      <c r="B14" s="90" t="str">
        <f>'Species Scores Default Mod'!T14</f>
        <v>High</v>
      </c>
      <c r="C14" s="90" t="str">
        <f>'Species Scores Default Mod'!U14</f>
        <v>High</v>
      </c>
      <c r="D14" s="90" t="str">
        <f>'Species Scores Default Mod'!V14</f>
        <v>High</v>
      </c>
      <c r="E14" s="90" t="str">
        <f>'Species Scores Default Mod'!W14</f>
        <v>Medium</v>
      </c>
    </row>
    <row r="15" spans="1:23" ht="16.2" thickBot="1" x14ac:dyDescent="0.35">
      <c r="A15" t="s">
        <v>26</v>
      </c>
      <c r="B15" s="90" t="str">
        <f>'Species Scores Default Mod'!T15</f>
        <v>Medium</v>
      </c>
      <c r="C15" s="90" t="str">
        <f>'Species Scores Default Mod'!U15</f>
        <v>High</v>
      </c>
      <c r="D15" s="90" t="str">
        <f>'Species Scores Default Mod'!V15</f>
        <v>High</v>
      </c>
      <c r="E15" s="90" t="str">
        <f>'Species Scores Default Mod'!W15</f>
        <v>Medium</v>
      </c>
    </row>
    <row r="16" spans="1:23" ht="16.2" thickBot="1" x14ac:dyDescent="0.35">
      <c r="A16" t="s">
        <v>27</v>
      </c>
      <c r="B16" s="90" t="str">
        <f>'Species Scores Default Mod'!T16</f>
        <v>Medium</v>
      </c>
      <c r="C16" s="90" t="str">
        <f>'Species Scores Default Mod'!U16</f>
        <v>High</v>
      </c>
      <c r="D16" s="90" t="str">
        <f>'Species Scores Default Mod'!V16</f>
        <v>High</v>
      </c>
      <c r="E16" s="90" t="str">
        <f>'Species Scores Default Mod'!W16</f>
        <v>Medium</v>
      </c>
    </row>
    <row r="17" spans="1:9" ht="16.2" thickBot="1" x14ac:dyDescent="0.35">
      <c r="A17" t="s">
        <v>28</v>
      </c>
      <c r="B17" s="90" t="str">
        <f>'Species Scores Default Mod'!T17</f>
        <v>Medium</v>
      </c>
      <c r="C17" s="90" t="str">
        <f>'Species Scores Default Mod'!U17</f>
        <v>Medium</v>
      </c>
      <c r="D17" s="90" t="str">
        <f>'Species Scores Default Mod'!V17</f>
        <v>Medium</v>
      </c>
      <c r="E17" s="90" t="str">
        <f>'Species Scores Default Mod'!W17</f>
        <v>Medium</v>
      </c>
      <c r="G17" s="167" t="s">
        <v>160</v>
      </c>
      <c r="H17" s="167"/>
      <c r="I17" s="167"/>
    </row>
    <row r="18" spans="1:9" ht="16.2" thickBot="1" x14ac:dyDescent="0.35">
      <c r="A18" t="s">
        <v>29</v>
      </c>
      <c r="B18" s="90" t="str">
        <f>'Species Scores Default Mod'!T18</f>
        <v>Medium</v>
      </c>
      <c r="C18" s="90" t="str">
        <f>'Species Scores Default Mod'!U18</f>
        <v>High</v>
      </c>
      <c r="D18" s="90" t="str">
        <f>'Species Scores Default Mod'!V18</f>
        <v>High</v>
      </c>
      <c r="E18" s="90" t="str">
        <f>'Species Scores Default Mod'!W18</f>
        <v>Medium</v>
      </c>
      <c r="G18" s="117" t="s">
        <v>134</v>
      </c>
      <c r="H18" s="117" t="s">
        <v>136</v>
      </c>
      <c r="I18" s="117" t="s">
        <v>144</v>
      </c>
    </row>
    <row r="19" spans="1:9" ht="16.2" thickBot="1" x14ac:dyDescent="0.35">
      <c r="A19" t="s">
        <v>30</v>
      </c>
      <c r="B19" s="90" t="str">
        <f>'Species Scores Default Mod'!T19</f>
        <v>Medium</v>
      </c>
      <c r="C19" s="90" t="str">
        <f>'Species Scores Default Mod'!U19</f>
        <v>Medium</v>
      </c>
      <c r="D19" s="90" t="str">
        <f>'Species Scores Default Mod'!V19</f>
        <v>Medium</v>
      </c>
      <c r="E19" s="90" t="str">
        <f>'Species Scores Default Mod'!W19</f>
        <v>Medium</v>
      </c>
      <c r="G19" s="113" t="str">
        <f>'Species Scores Default Mod'!Z11</f>
        <v>R &lt; 2</v>
      </c>
      <c r="H19" s="114">
        <f>COUNTIF($C$4:$C$52,$I19)/COUNTA($C$4:$C$52)</f>
        <v>0.32653061224489793</v>
      </c>
      <c r="I19" s="113" t="s">
        <v>13</v>
      </c>
    </row>
    <row r="20" spans="1:9" ht="16.2" thickBot="1" x14ac:dyDescent="0.35">
      <c r="A20" t="s">
        <v>31</v>
      </c>
      <c r="B20" s="90" t="str">
        <f>'Species Scores Default Mod'!T20</f>
        <v>High</v>
      </c>
      <c r="C20" s="90" t="str">
        <f>'Species Scores Default Mod'!U20</f>
        <v>High</v>
      </c>
      <c r="D20" s="90" t="str">
        <f>'Species Scores Default Mod'!V20</f>
        <v>High</v>
      </c>
      <c r="E20" s="90" t="str">
        <f>'Species Scores Default Mod'!W20</f>
        <v>Medium</v>
      </c>
      <c r="G20" s="113" t="str">
        <f>'Species Scores Default Mod'!Z10</f>
        <v>2 ≤ R ≤ 2.4</v>
      </c>
      <c r="H20" s="114">
        <f t="shared" ref="H20:H21" si="1">COUNTIF($C$4:$C$52,$I20)/COUNTA($C$4:$C$52)</f>
        <v>0.38775510204081631</v>
      </c>
      <c r="I20" s="113" t="s">
        <v>164</v>
      </c>
    </row>
    <row r="21" spans="1:9" ht="16.2" thickBot="1" x14ac:dyDescent="0.35">
      <c r="A21" t="s">
        <v>32</v>
      </c>
      <c r="B21" s="90" t="str">
        <f>'Species Scores Default Mod'!T21</f>
        <v>Medium</v>
      </c>
      <c r="C21" s="90" t="str">
        <f>'Species Scores Default Mod'!U21</f>
        <v>Medium</v>
      </c>
      <c r="D21" s="90" t="str">
        <f>'Species Scores Default Mod'!V21</f>
        <v>Medium</v>
      </c>
      <c r="E21" s="90" t="str">
        <f>'Species Scores Default Mod'!W21</f>
        <v>Medium</v>
      </c>
      <c r="G21" s="113" t="str">
        <f>'Species Scores Default Mod'!Z9</f>
        <v>&gt; 2.4</v>
      </c>
      <c r="H21" s="114">
        <f t="shared" si="1"/>
        <v>0.2857142857142857</v>
      </c>
      <c r="I21" s="113" t="s">
        <v>12</v>
      </c>
    </row>
    <row r="22" spans="1:9" ht="16.2" thickBot="1" x14ac:dyDescent="0.35">
      <c r="A22" t="s">
        <v>33</v>
      </c>
      <c r="B22" s="90" t="str">
        <f>'Species Scores Default Mod'!T22</f>
        <v>Medium</v>
      </c>
      <c r="C22" s="90" t="str">
        <f>'Species Scores Default Mod'!U22</f>
        <v>High</v>
      </c>
      <c r="D22" s="90" t="str">
        <f>'Species Scores Default Mod'!V22</f>
        <v>Medium</v>
      </c>
      <c r="E22" s="90" t="str">
        <f>'Species Scores Default Mod'!W22</f>
        <v>Medium</v>
      </c>
    </row>
    <row r="23" spans="1:9" ht="16.2" thickBot="1" x14ac:dyDescent="0.35">
      <c r="A23" t="s">
        <v>34</v>
      </c>
      <c r="B23" s="90" t="str">
        <f>'Species Scores Default Mod'!T23</f>
        <v>Medium</v>
      </c>
      <c r="C23" s="90" t="str">
        <f>'Species Scores Default Mod'!U23</f>
        <v>High</v>
      </c>
      <c r="D23" s="90" t="str">
        <f>'Species Scores Default Mod'!V23</f>
        <v>Medium</v>
      </c>
      <c r="E23" s="90" t="str">
        <f>'Species Scores Default Mod'!W23</f>
        <v>Medium</v>
      </c>
    </row>
    <row r="24" spans="1:9" ht="16.2" thickBot="1" x14ac:dyDescent="0.35">
      <c r="A24" t="s">
        <v>35</v>
      </c>
      <c r="B24" s="90" t="str">
        <f>'Species Scores Default Mod'!T24</f>
        <v>Medium</v>
      </c>
      <c r="C24" s="90" t="str">
        <f>'Species Scores Default Mod'!U24</f>
        <v>Medium</v>
      </c>
      <c r="D24" s="90" t="str">
        <f>'Species Scores Default Mod'!V24</f>
        <v>Medium</v>
      </c>
      <c r="E24" s="90" t="str">
        <f>'Species Scores Default Mod'!W24</f>
        <v>Medium</v>
      </c>
    </row>
    <row r="25" spans="1:9" ht="16.2" thickBot="1" x14ac:dyDescent="0.35">
      <c r="A25" t="s">
        <v>36</v>
      </c>
      <c r="B25" s="90" t="str">
        <f>'Species Scores Default Mod'!T25</f>
        <v>Medium</v>
      </c>
      <c r="C25" s="90" t="str">
        <f>'Species Scores Default Mod'!U25</f>
        <v>High</v>
      </c>
      <c r="D25" s="90" t="str">
        <f>'Species Scores Default Mod'!V25</f>
        <v>Medium</v>
      </c>
      <c r="E25" s="90" t="str">
        <f>'Species Scores Default Mod'!W25</f>
        <v>Medium</v>
      </c>
    </row>
    <row r="26" spans="1:9" ht="16.2" thickBot="1" x14ac:dyDescent="0.35">
      <c r="A26" t="s">
        <v>37</v>
      </c>
      <c r="B26" s="90" t="str">
        <f>'Species Scores Default Mod'!T26</f>
        <v>Medium</v>
      </c>
      <c r="C26" s="90" t="str">
        <f>'Species Scores Default Mod'!U26</f>
        <v>Medium</v>
      </c>
      <c r="D26" s="90" t="str">
        <f>'Species Scores Default Mod'!V26</f>
        <v>Medium</v>
      </c>
      <c r="E26" s="90" t="str">
        <f>'Species Scores Default Mod'!W26</f>
        <v>Medium</v>
      </c>
    </row>
    <row r="27" spans="1:9" ht="16.2" thickBot="1" x14ac:dyDescent="0.35">
      <c r="A27" t="s">
        <v>38</v>
      </c>
      <c r="B27" s="90" t="str">
        <f>'Species Scores Default Mod'!T27</f>
        <v>Low</v>
      </c>
      <c r="C27" s="90" t="str">
        <f>'Species Scores Default Mod'!U27</f>
        <v>Low</v>
      </c>
      <c r="D27" s="90" t="str">
        <f>'Species Scores Default Mod'!V27</f>
        <v>Medium</v>
      </c>
      <c r="E27" s="90" t="str">
        <f>'Species Scores Default Mod'!W27</f>
        <v>Medium</v>
      </c>
    </row>
    <row r="28" spans="1:9" ht="16.2" thickBot="1" x14ac:dyDescent="0.35">
      <c r="A28" t="s">
        <v>39</v>
      </c>
      <c r="B28" s="90" t="str">
        <f>'Species Scores Default Mod'!T28</f>
        <v>Medium</v>
      </c>
      <c r="C28" s="90" t="str">
        <f>'Species Scores Default Mod'!U28</f>
        <v>High</v>
      </c>
      <c r="D28" s="90" t="str">
        <f>'Species Scores Default Mod'!V28</f>
        <v>Medium</v>
      </c>
      <c r="E28" s="90" t="str">
        <f>'Species Scores Default Mod'!W28</f>
        <v>Medium</v>
      </c>
    </row>
    <row r="29" spans="1:9" ht="16.2" thickBot="1" x14ac:dyDescent="0.35">
      <c r="A29" t="s">
        <v>40</v>
      </c>
      <c r="B29" s="90" t="str">
        <f>'Species Scores Default Mod'!T29</f>
        <v>Medium</v>
      </c>
      <c r="C29" s="90" t="str">
        <f>'Species Scores Default Mod'!U29</f>
        <v>High</v>
      </c>
      <c r="D29" s="90" t="str">
        <f>'Species Scores Default Mod'!V29</f>
        <v>High</v>
      </c>
      <c r="E29" s="90" t="str">
        <f>'Species Scores Default Mod'!W29</f>
        <v>Medium</v>
      </c>
    </row>
    <row r="30" spans="1:9" ht="16.2" thickBot="1" x14ac:dyDescent="0.35">
      <c r="A30" t="s">
        <v>41</v>
      </c>
      <c r="B30" s="90" t="str">
        <f>'Species Scores Default Mod'!T30</f>
        <v>Medium</v>
      </c>
      <c r="C30" s="90" t="str">
        <f>'Species Scores Default Mod'!U30</f>
        <v>Medium</v>
      </c>
      <c r="D30" s="90" t="str">
        <f>'Species Scores Default Mod'!V30</f>
        <v>Medium</v>
      </c>
      <c r="E30" s="90" t="str">
        <f>'Species Scores Default Mod'!W30</f>
        <v>Medium</v>
      </c>
    </row>
    <row r="31" spans="1:9" ht="16.2" thickBot="1" x14ac:dyDescent="0.35">
      <c r="A31" t="s">
        <v>42</v>
      </c>
      <c r="B31" s="90" t="str">
        <f>'Species Scores Default Mod'!T31</f>
        <v>Medium</v>
      </c>
      <c r="C31" s="90" t="str">
        <f>'Species Scores Default Mod'!U31</f>
        <v>Medium</v>
      </c>
      <c r="D31" s="90" t="str">
        <f>'Species Scores Default Mod'!V31</f>
        <v>Medium</v>
      </c>
      <c r="E31" s="90" t="str">
        <f>'Species Scores Default Mod'!W31</f>
        <v>Medium</v>
      </c>
    </row>
    <row r="32" spans="1:9" ht="16.2" thickBot="1" x14ac:dyDescent="0.35">
      <c r="A32" t="s">
        <v>43</v>
      </c>
      <c r="B32" s="90" t="str">
        <f>'Species Scores Default Mod'!T32</f>
        <v>Medium</v>
      </c>
      <c r="C32" s="90" t="str">
        <f>'Species Scores Default Mod'!U32</f>
        <v>Medium</v>
      </c>
      <c r="D32" s="90" t="str">
        <f>'Species Scores Default Mod'!V32</f>
        <v>Medium</v>
      </c>
      <c r="E32" s="90" t="str">
        <f>'Species Scores Default Mod'!W32</f>
        <v>Medium</v>
      </c>
    </row>
    <row r="33" spans="1:9" ht="16.2" thickBot="1" x14ac:dyDescent="0.35">
      <c r="A33" t="s">
        <v>44</v>
      </c>
      <c r="B33" s="90" t="str">
        <f>'Species Scores Default Mod'!T33</f>
        <v>Medium</v>
      </c>
      <c r="C33" s="90" t="str">
        <f>'Species Scores Default Mod'!U33</f>
        <v>Medium</v>
      </c>
      <c r="D33" s="90" t="str">
        <f>'Species Scores Default Mod'!V33</f>
        <v>Medium</v>
      </c>
      <c r="E33" s="90" t="str">
        <f>'Species Scores Default Mod'!W33</f>
        <v>Medium</v>
      </c>
      <c r="G33" s="167" t="s">
        <v>158</v>
      </c>
      <c r="H33" s="167"/>
      <c r="I33" s="167"/>
    </row>
    <row r="34" spans="1:9" ht="16.2" thickBot="1" x14ac:dyDescent="0.35">
      <c r="A34" t="s">
        <v>45</v>
      </c>
      <c r="B34" s="90" t="str">
        <f>'Species Scores Default Mod'!T34</f>
        <v>Medium</v>
      </c>
      <c r="C34" s="90" t="str">
        <f>'Species Scores Default Mod'!U34</f>
        <v>High</v>
      </c>
      <c r="D34" s="90" t="str">
        <f>'Species Scores Default Mod'!V34</f>
        <v>High</v>
      </c>
      <c r="E34" s="90" t="str">
        <f>'Species Scores Default Mod'!W34</f>
        <v>Medium</v>
      </c>
      <c r="G34" s="134" t="s">
        <v>134</v>
      </c>
      <c r="H34" s="134" t="s">
        <v>136</v>
      </c>
      <c r="I34" s="134" t="s">
        <v>144</v>
      </c>
    </row>
    <row r="35" spans="1:9" ht="16.2" thickBot="1" x14ac:dyDescent="0.35">
      <c r="A35" t="s">
        <v>46</v>
      </c>
      <c r="B35" s="90" t="str">
        <f>'Species Scores Default Mod'!T35</f>
        <v>Low</v>
      </c>
      <c r="C35" s="90" t="str">
        <f>'Species Scores Default Mod'!U35</f>
        <v>Low</v>
      </c>
      <c r="D35" s="90" t="str">
        <f>'Species Scores Default Mod'!V35</f>
        <v>Low</v>
      </c>
      <c r="E35" s="90" t="str">
        <f>'Species Scores Default Mod'!W35</f>
        <v>Medium</v>
      </c>
      <c r="G35" s="113" t="str">
        <f>'Species Scores Default Mod'!Z17</f>
        <v>R &lt; 1.9</v>
      </c>
      <c r="H35" s="114">
        <f>COUNTIF($D$4:$D$52,$I35)/COUNTA($D$4:$D$52)</f>
        <v>0.22448979591836735</v>
      </c>
      <c r="I35" s="113" t="s">
        <v>13</v>
      </c>
    </row>
    <row r="36" spans="1:9" ht="16.2" thickBot="1" x14ac:dyDescent="0.35">
      <c r="A36" t="s">
        <v>47</v>
      </c>
      <c r="B36" s="90" t="str">
        <f>'Species Scores Default Mod'!T36</f>
        <v>Low</v>
      </c>
      <c r="C36" s="90" t="str">
        <f>'Species Scores Default Mod'!U36</f>
        <v>Low</v>
      </c>
      <c r="D36" s="90" t="str">
        <f>'Species Scores Default Mod'!V36</f>
        <v>Medium</v>
      </c>
      <c r="E36" s="90" t="str">
        <f>'Species Scores Default Mod'!W36</f>
        <v>Medium</v>
      </c>
      <c r="G36" s="113" t="str">
        <f>'Species Scores Default Mod'!Z16</f>
        <v>2.6 ≤ R ≤ 1.9</v>
      </c>
      <c r="H36" s="114">
        <f t="shared" ref="H36:H37" si="2">COUNTIF($D$4:$D$52,$I36)/COUNTA($D$4:$D$52)</f>
        <v>0.65306122448979587</v>
      </c>
      <c r="I36" s="113" t="s">
        <v>164</v>
      </c>
    </row>
    <row r="37" spans="1:9" ht="16.2" thickBot="1" x14ac:dyDescent="0.35">
      <c r="A37" t="s">
        <v>48</v>
      </c>
      <c r="B37" s="90" t="str">
        <f>'Species Scores Default Mod'!T37</f>
        <v>Medium</v>
      </c>
      <c r="C37" s="90" t="str">
        <f>'Species Scores Default Mod'!U37</f>
        <v>Medium</v>
      </c>
      <c r="D37" s="90" t="str">
        <f>'Species Scores Default Mod'!V37</f>
        <v>Medium</v>
      </c>
      <c r="E37" s="90" t="str">
        <f>'Species Scores Default Mod'!W37</f>
        <v>Medium</v>
      </c>
      <c r="G37" s="113" t="str">
        <f>'Species Scores Default Mod'!Z17</f>
        <v>R &lt; 1.9</v>
      </c>
      <c r="H37" s="114">
        <f t="shared" si="2"/>
        <v>0.12244897959183673</v>
      </c>
      <c r="I37" s="113" t="s">
        <v>12</v>
      </c>
    </row>
    <row r="38" spans="1:9" ht="16.2" thickBot="1" x14ac:dyDescent="0.35">
      <c r="A38" t="s">
        <v>49</v>
      </c>
      <c r="B38" s="90" t="str">
        <f>'Species Scores Default Mod'!T38</f>
        <v>Low</v>
      </c>
      <c r="C38" s="90" t="str">
        <f>'Species Scores Default Mod'!U38</f>
        <v>Low</v>
      </c>
      <c r="D38" s="90" t="str">
        <f>'Species Scores Default Mod'!V38</f>
        <v>Medium</v>
      </c>
      <c r="E38" s="90" t="str">
        <f>'Species Scores Default Mod'!W38</f>
        <v>Medium</v>
      </c>
      <c r="G38" s="1"/>
      <c r="H38" s="1"/>
      <c r="I38" s="1"/>
    </row>
    <row r="39" spans="1:9" ht="16.2" thickBot="1" x14ac:dyDescent="0.35">
      <c r="A39" t="s">
        <v>50</v>
      </c>
      <c r="B39" s="90" t="str">
        <f>'Species Scores Default Mod'!T39</f>
        <v>Low</v>
      </c>
      <c r="C39" s="90" t="str">
        <f>'Species Scores Default Mod'!U39</f>
        <v>Low</v>
      </c>
      <c r="D39" s="90" t="str">
        <f>'Species Scores Default Mod'!V39</f>
        <v>Medium</v>
      </c>
      <c r="E39" s="90" t="str">
        <f>'Species Scores Default Mod'!W39</f>
        <v>Medium</v>
      </c>
      <c r="G39" s="1"/>
      <c r="H39" s="1"/>
      <c r="I39" s="1"/>
    </row>
    <row r="40" spans="1:9" ht="16.2" thickBot="1" x14ac:dyDescent="0.35">
      <c r="A40" t="s">
        <v>51</v>
      </c>
      <c r="B40" s="90" t="str">
        <f>'Species Scores Default Mod'!T40</f>
        <v>Low</v>
      </c>
      <c r="C40" s="90" t="str">
        <f>'Species Scores Default Mod'!U40</f>
        <v>Low</v>
      </c>
      <c r="D40" s="90" t="str">
        <f>'Species Scores Default Mod'!V40</f>
        <v>Low</v>
      </c>
      <c r="E40" s="90" t="str">
        <f>'Species Scores Default Mod'!W40</f>
        <v>Low</v>
      </c>
      <c r="G40" s="1"/>
      <c r="H40" s="1"/>
      <c r="I40" s="1"/>
    </row>
    <row r="41" spans="1:9" ht="16.2" thickBot="1" x14ac:dyDescent="0.35">
      <c r="A41" t="s">
        <v>52</v>
      </c>
      <c r="B41" s="90" t="str">
        <f>'Species Scores Default Mod'!T41</f>
        <v>Low</v>
      </c>
      <c r="C41" s="90" t="str">
        <f>'Species Scores Default Mod'!U41</f>
        <v>Low</v>
      </c>
      <c r="D41" s="90" t="str">
        <f>'Species Scores Default Mod'!V41</f>
        <v>Medium</v>
      </c>
      <c r="E41" s="90" t="str">
        <f>'Species Scores Default Mod'!W41</f>
        <v>Medium</v>
      </c>
      <c r="G41" s="1"/>
      <c r="H41" s="1"/>
      <c r="I41" s="1"/>
    </row>
    <row r="42" spans="1:9" ht="16.2" thickBot="1" x14ac:dyDescent="0.35">
      <c r="A42" t="s">
        <v>53</v>
      </c>
      <c r="B42" s="90" t="str">
        <f>'Species Scores Default Mod'!T42</f>
        <v>Low</v>
      </c>
      <c r="C42" s="90" t="str">
        <f>'Species Scores Default Mod'!U42</f>
        <v>Low</v>
      </c>
      <c r="D42" s="90" t="str">
        <f>'Species Scores Default Mod'!V42</f>
        <v>Medium</v>
      </c>
      <c r="E42" s="90" t="str">
        <f>'Species Scores Default Mod'!W42</f>
        <v>Medium</v>
      </c>
      <c r="G42" s="1"/>
      <c r="H42" s="1"/>
      <c r="I42" s="1"/>
    </row>
    <row r="43" spans="1:9" ht="16.2" thickBot="1" x14ac:dyDescent="0.35">
      <c r="A43" t="s">
        <v>54</v>
      </c>
      <c r="B43" s="90" t="str">
        <f>'Species Scores Default Mod'!T43</f>
        <v>Low</v>
      </c>
      <c r="C43" s="90" t="str">
        <f>'Species Scores Default Mod'!U43</f>
        <v>Low</v>
      </c>
      <c r="D43" s="90" t="str">
        <f>'Species Scores Default Mod'!V43</f>
        <v>Medium</v>
      </c>
      <c r="E43" s="90" t="str">
        <f>'Species Scores Default Mod'!W43</f>
        <v>Medium</v>
      </c>
      <c r="G43" s="1"/>
      <c r="H43" s="1"/>
      <c r="I43" s="1"/>
    </row>
    <row r="44" spans="1:9" ht="16.2" thickBot="1" x14ac:dyDescent="0.35">
      <c r="A44" t="s">
        <v>55</v>
      </c>
      <c r="B44" s="90" t="str">
        <f>'Species Scores Default Mod'!T44</f>
        <v>Low</v>
      </c>
      <c r="C44" s="90" t="str">
        <f>'Species Scores Default Mod'!U44</f>
        <v>Low</v>
      </c>
      <c r="D44" s="90" t="str">
        <f>'Species Scores Default Mod'!V44</f>
        <v>Low</v>
      </c>
      <c r="E44" s="90" t="str">
        <f>'Species Scores Default Mod'!W44</f>
        <v>Low</v>
      </c>
      <c r="G44" s="1"/>
      <c r="H44" s="1"/>
      <c r="I44" s="1"/>
    </row>
    <row r="45" spans="1:9" ht="16.2" thickBot="1" x14ac:dyDescent="0.35">
      <c r="A45" t="s">
        <v>56</v>
      </c>
      <c r="B45" s="90" t="str">
        <f>'Species Scores Default Mod'!T45</f>
        <v>Medium</v>
      </c>
      <c r="C45" s="90" t="str">
        <f>'Species Scores Default Mod'!U45</f>
        <v>Medium</v>
      </c>
      <c r="D45" s="90" t="str">
        <f>'Species Scores Default Mod'!V45</f>
        <v>Medium</v>
      </c>
      <c r="E45" s="90" t="str">
        <f>'Species Scores Default Mod'!W45</f>
        <v>Medium</v>
      </c>
      <c r="G45" s="1"/>
      <c r="H45" s="1"/>
      <c r="I45" s="1"/>
    </row>
    <row r="46" spans="1:9" ht="16.2" thickBot="1" x14ac:dyDescent="0.35">
      <c r="A46" t="s">
        <v>57</v>
      </c>
      <c r="B46" s="90" t="str">
        <f>'Species Scores Default Mod'!T46</f>
        <v>Medium</v>
      </c>
      <c r="C46" s="90" t="str">
        <f>'Species Scores Default Mod'!U46</f>
        <v>Medium</v>
      </c>
      <c r="D46" s="90" t="str">
        <f>'Species Scores Default Mod'!V46</f>
        <v>Medium</v>
      </c>
      <c r="E46" s="90" t="str">
        <f>'Species Scores Default Mod'!W46</f>
        <v>Medium</v>
      </c>
      <c r="G46" s="1"/>
      <c r="H46" s="1"/>
      <c r="I46" s="1"/>
    </row>
    <row r="47" spans="1:9" ht="16.2" thickBot="1" x14ac:dyDescent="0.35">
      <c r="A47" t="s">
        <v>58</v>
      </c>
      <c r="B47" s="90" t="str">
        <f>'Species Scores Default Mod'!T47</f>
        <v>Medium</v>
      </c>
      <c r="C47" s="90" t="str">
        <f>'Species Scores Default Mod'!U47</f>
        <v>Medium</v>
      </c>
      <c r="D47" s="90" t="str">
        <f>'Species Scores Default Mod'!V47</f>
        <v>Medium</v>
      </c>
      <c r="E47" s="90" t="str">
        <f>'Species Scores Default Mod'!W47</f>
        <v>Medium</v>
      </c>
      <c r="G47" s="1"/>
      <c r="H47" s="1"/>
      <c r="I47" s="1"/>
    </row>
    <row r="48" spans="1:9" ht="16.2" thickBot="1" x14ac:dyDescent="0.35">
      <c r="A48" t="s">
        <v>59</v>
      </c>
      <c r="B48" s="90" t="str">
        <f>'Species Scores Default Mod'!T48</f>
        <v>Medium</v>
      </c>
      <c r="C48" s="90" t="str">
        <f>'Species Scores Default Mod'!U48</f>
        <v>Medium</v>
      </c>
      <c r="D48" s="90" t="str">
        <f>'Species Scores Default Mod'!V48</f>
        <v>Medium</v>
      </c>
      <c r="E48" s="90" t="str">
        <f>'Species Scores Default Mod'!W48</f>
        <v>Medium</v>
      </c>
      <c r="G48" s="1"/>
      <c r="H48" s="1"/>
      <c r="I48" s="1"/>
    </row>
    <row r="49" spans="1:18" ht="16.2" thickBot="1" x14ac:dyDescent="0.35">
      <c r="A49" t="s">
        <v>60</v>
      </c>
      <c r="B49" s="90" t="str">
        <f>'Species Scores Default Mod'!T49</f>
        <v>Low</v>
      </c>
      <c r="C49" s="90" t="str">
        <f>'Species Scores Default Mod'!U49</f>
        <v>Low</v>
      </c>
      <c r="D49" s="90" t="str">
        <f>'Species Scores Default Mod'!V49</f>
        <v>Low</v>
      </c>
      <c r="E49" s="90" t="str">
        <f>'Species Scores Default Mod'!W49</f>
        <v>Medium</v>
      </c>
      <c r="G49" s="167" t="s">
        <v>159</v>
      </c>
      <c r="H49" s="167"/>
      <c r="I49" s="167"/>
      <c r="J49" s="1"/>
      <c r="K49" s="1"/>
      <c r="L49" s="1"/>
      <c r="M49" s="1"/>
      <c r="N49" s="1"/>
      <c r="O49" s="1"/>
      <c r="P49" s="1"/>
      <c r="Q49" s="1"/>
      <c r="R49" s="1"/>
    </row>
    <row r="50" spans="1:18" ht="16.2" thickBot="1" x14ac:dyDescent="0.35">
      <c r="A50" t="s">
        <v>61</v>
      </c>
      <c r="B50" s="90" t="str">
        <f>'Species Scores Default Mod'!T50</f>
        <v>Low</v>
      </c>
      <c r="C50" s="90" t="str">
        <f>'Species Scores Default Mod'!U50</f>
        <v>Low</v>
      </c>
      <c r="D50" s="90" t="str">
        <f>'Species Scores Default Mod'!V50</f>
        <v>Low</v>
      </c>
      <c r="E50" s="90" t="str">
        <f>'Species Scores Default Mod'!W50</f>
        <v>Medium</v>
      </c>
      <c r="G50" s="134" t="s">
        <v>134</v>
      </c>
      <c r="H50" s="134" t="s">
        <v>136</v>
      </c>
      <c r="I50" s="134" t="s">
        <v>144</v>
      </c>
      <c r="J50" s="1"/>
      <c r="K50" s="1"/>
      <c r="L50" s="1"/>
      <c r="M50" s="1"/>
      <c r="N50" s="1"/>
      <c r="O50" s="1"/>
      <c r="P50" s="1"/>
      <c r="Q50" s="1"/>
      <c r="R50" s="1"/>
    </row>
    <row r="51" spans="1:18" ht="16.2" thickBot="1" x14ac:dyDescent="0.35">
      <c r="A51" t="s">
        <v>62</v>
      </c>
      <c r="B51" s="90" t="str">
        <f>'Species Scores Default Mod'!T51</f>
        <v>Medium</v>
      </c>
      <c r="C51" s="90" t="str">
        <f>'Species Scores Default Mod'!U51</f>
        <v>Medium</v>
      </c>
      <c r="D51" s="90" t="str">
        <f>'Species Scores Default Mod'!V51</f>
        <v>Medium</v>
      </c>
      <c r="E51" s="90" t="str">
        <f>'Species Scores Default Mod'!W51</f>
        <v>Medium</v>
      </c>
      <c r="G51" s="113" t="str">
        <f>'Species Scores Default Mod'!Z23</f>
        <v>R &lt; 1.5</v>
      </c>
      <c r="H51" s="114">
        <f>COUNTIF($E$4:$E$52,$I51)/COUNTA($E$4:$E$52)</f>
        <v>2.0408163265306121E-2</v>
      </c>
      <c r="I51" s="113" t="s">
        <v>13</v>
      </c>
      <c r="J51" s="1"/>
      <c r="K51" s="1"/>
      <c r="L51" s="1"/>
      <c r="M51" s="1"/>
      <c r="N51" s="1"/>
      <c r="O51" s="1"/>
      <c r="P51" s="1"/>
      <c r="Q51" s="1"/>
      <c r="R51" s="1"/>
    </row>
    <row r="52" spans="1:18" ht="16.2" thickBot="1" x14ac:dyDescent="0.35">
      <c r="A52" t="s">
        <v>63</v>
      </c>
      <c r="B52" s="143" t="str">
        <f>'Species Scores Default Mod'!T52</f>
        <v>Medium</v>
      </c>
      <c r="C52" s="143" t="str">
        <f>'Species Scores Default Mod'!U52</f>
        <v>Medium</v>
      </c>
      <c r="D52" s="143" t="str">
        <f>'Species Scores Default Mod'!V52</f>
        <v>Medium</v>
      </c>
      <c r="E52" s="143" t="str">
        <f>'Species Scores Default Mod'!W52</f>
        <v>Medium</v>
      </c>
      <c r="G52" s="113" t="str">
        <f>'Species Scores Default Mod'!Z22</f>
        <v>2.9 ≤ R ≤ 1.5</v>
      </c>
      <c r="H52" s="114">
        <f t="shared" ref="H52:H53" si="3">COUNTIF($E$4:$E$52,$I52)/COUNTA($E$4:$E$52)</f>
        <v>0.93877551020408168</v>
      </c>
      <c r="I52" s="113" t="s">
        <v>164</v>
      </c>
      <c r="J52" s="1"/>
      <c r="K52" s="1"/>
      <c r="L52" s="1"/>
      <c r="M52" s="1"/>
      <c r="N52" s="1"/>
      <c r="O52" s="1"/>
      <c r="P52" s="1"/>
      <c r="Q52" s="1"/>
      <c r="R52" s="1"/>
    </row>
    <row r="53" spans="1:18" x14ac:dyDescent="0.3">
      <c r="G53" s="144" t="str">
        <f>'Species Scores Default Mod'!Z21</f>
        <v>&gt; 2.9</v>
      </c>
      <c r="H53" s="114">
        <f t="shared" si="3"/>
        <v>4.0816326530612242E-2</v>
      </c>
      <c r="I53" s="113" t="s">
        <v>12</v>
      </c>
      <c r="J53" s="1"/>
      <c r="K53" s="1"/>
      <c r="L53" s="1"/>
      <c r="M53" s="1"/>
      <c r="N53" s="1"/>
      <c r="O53" s="1"/>
      <c r="P53" s="1"/>
      <c r="Q53" s="1"/>
      <c r="R53" s="1"/>
    </row>
    <row r="54" spans="1:18" x14ac:dyDescent="0.3">
      <c r="G54" s="1"/>
      <c r="H54" s="1"/>
      <c r="I54" s="1"/>
      <c r="J54" s="1"/>
      <c r="K54" s="1"/>
      <c r="L54" s="1"/>
      <c r="M54" s="1"/>
      <c r="N54" s="1"/>
      <c r="O54" s="1"/>
      <c r="P54" s="1"/>
      <c r="Q54" s="1"/>
      <c r="R54" s="1"/>
    </row>
    <row r="55" spans="1:18" x14ac:dyDescent="0.3">
      <c r="G55" s="1"/>
      <c r="H55" s="1"/>
      <c r="I55" s="1"/>
      <c r="J55" s="1"/>
      <c r="K55" s="1"/>
      <c r="L55" s="1"/>
      <c r="M55" s="1"/>
      <c r="N55" s="1"/>
      <c r="O55" s="1"/>
      <c r="P55" s="1"/>
      <c r="Q55" s="1"/>
      <c r="R55" s="1"/>
    </row>
    <row r="56" spans="1:18" x14ac:dyDescent="0.3">
      <c r="G56" s="1"/>
      <c r="H56" s="1"/>
      <c r="I56" s="1"/>
      <c r="J56" s="1"/>
      <c r="K56" s="1"/>
      <c r="L56" s="1"/>
      <c r="M56" s="1"/>
      <c r="N56" s="1"/>
      <c r="O56" s="1"/>
      <c r="P56" s="1"/>
      <c r="Q56" s="1"/>
      <c r="R56" s="1"/>
    </row>
    <row r="57" spans="1:18" x14ac:dyDescent="0.3">
      <c r="G57" s="1"/>
      <c r="H57" s="1"/>
      <c r="I57" s="1"/>
      <c r="J57" s="1"/>
      <c r="K57" s="1"/>
      <c r="L57" s="1"/>
      <c r="M57" s="1"/>
      <c r="N57" s="1"/>
      <c r="O57" s="1"/>
      <c r="P57" s="1"/>
      <c r="Q57" s="1"/>
      <c r="R57" s="1"/>
    </row>
    <row r="58" spans="1:18" x14ac:dyDescent="0.3">
      <c r="G58" s="1"/>
      <c r="H58" s="1"/>
      <c r="I58" s="1"/>
      <c r="J58" s="1"/>
      <c r="K58" s="1"/>
      <c r="L58" s="1"/>
      <c r="M58" s="1"/>
      <c r="N58" s="1"/>
      <c r="O58" s="1"/>
      <c r="P58" s="1"/>
      <c r="Q58" s="1"/>
      <c r="R58" s="1"/>
    </row>
    <row r="59" spans="1:18" x14ac:dyDescent="0.3">
      <c r="G59" s="1"/>
      <c r="H59" s="1"/>
      <c r="I59" s="1"/>
      <c r="J59" s="1"/>
      <c r="K59" s="1"/>
      <c r="L59" s="1"/>
      <c r="M59" s="1"/>
      <c r="N59" s="1"/>
      <c r="O59" s="1"/>
      <c r="P59" s="1"/>
      <c r="Q59" s="1"/>
      <c r="R59" s="1"/>
    </row>
    <row r="60" spans="1:18" x14ac:dyDescent="0.3">
      <c r="G60" s="1"/>
      <c r="H60" s="1"/>
      <c r="I60" s="1"/>
      <c r="J60" s="1"/>
      <c r="K60" s="1"/>
      <c r="L60" s="1"/>
      <c r="M60" s="1"/>
      <c r="N60" s="1"/>
      <c r="O60" s="1"/>
      <c r="P60" s="1"/>
      <c r="Q60" s="1"/>
      <c r="R60" s="1"/>
    </row>
    <row r="61" spans="1:18" x14ac:dyDescent="0.3">
      <c r="G61" s="1"/>
      <c r="H61" s="1"/>
      <c r="I61" s="1"/>
      <c r="J61" s="1"/>
      <c r="K61" s="1"/>
      <c r="L61" s="1"/>
      <c r="M61" s="1"/>
      <c r="N61" s="1"/>
      <c r="O61" s="1"/>
      <c r="P61" s="1"/>
      <c r="Q61" s="1"/>
      <c r="R61" s="1"/>
    </row>
    <row r="62" spans="1:18" x14ac:dyDescent="0.3">
      <c r="G62" s="1"/>
      <c r="H62" s="1"/>
      <c r="I62" s="1"/>
      <c r="J62" s="1"/>
      <c r="K62" s="1"/>
      <c r="L62" s="1"/>
      <c r="M62" s="1"/>
      <c r="N62" s="1"/>
      <c r="O62" s="1"/>
      <c r="P62" s="1"/>
      <c r="Q62" s="1"/>
      <c r="R62" s="1"/>
    </row>
  </sheetData>
  <mergeCells count="8">
    <mergeCell ref="A2:A3"/>
    <mergeCell ref="A1:D1"/>
    <mergeCell ref="U1:W1"/>
    <mergeCell ref="G33:I33"/>
    <mergeCell ref="G49:I49"/>
    <mergeCell ref="G1:I1"/>
    <mergeCell ref="G17:I17"/>
    <mergeCell ref="B2:E2"/>
  </mergeCells>
  <conditionalFormatting sqref="B5:E52">
    <cfRule type="containsText" dxfId="5" priority="28" stopIfTrue="1" operator="containsText" text="High">
      <formula>NOT(ISERROR(SEARCH("High",B5)))</formula>
    </cfRule>
    <cfRule type="containsText" dxfId="4" priority="29" stopIfTrue="1" operator="containsText" text="Medium">
      <formula>NOT(ISERROR(SEARCH("Medium",B5)))</formula>
    </cfRule>
    <cfRule type="containsText" dxfId="3" priority="30" stopIfTrue="1" operator="containsText" text="Low">
      <formula>NOT(ISERROR(SEARCH("Low",B5)))</formula>
    </cfRule>
  </conditionalFormatting>
  <conditionalFormatting sqref="B4:E52">
    <cfRule type="containsText" dxfId="2" priority="25" stopIfTrue="1" operator="containsText" text="High">
      <formula>NOT(ISERROR(SEARCH("High",B4)))</formula>
    </cfRule>
    <cfRule type="containsText" dxfId="1" priority="26" stopIfTrue="1" operator="containsText" text="Medium">
      <formula>NOT(ISERROR(SEARCH("Medium",B4)))</formula>
    </cfRule>
    <cfRule type="containsText" dxfId="0" priority="27" stopIfTrue="1" operator="containsText" text="Low">
      <formula>NOT(ISERROR(SEARCH("Low",B4)))</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Species Scores Default Mod</vt:lpstr>
      <vt:lpstr>All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Karr;kkarredf@gmail.com</dc:creator>
  <cp:lastModifiedBy>Mike Schmidtke</cp:lastModifiedBy>
  <cp:lastPrinted>2011-03-23T23:42:11Z</cp:lastPrinted>
  <dcterms:created xsi:type="dcterms:W3CDTF">2011-02-07T22:31:57Z</dcterms:created>
  <dcterms:modified xsi:type="dcterms:W3CDTF">2021-10-12T13:57:13Z</dcterms:modified>
</cp:coreProperties>
</file>