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12.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drawings/drawing13.xml" ContentType="application/vnd.openxmlformats-officedocument.drawingml.chartshapes+xml"/>
  <Override PartName="/xl/charts/chart22.xml" ContentType="application/vnd.openxmlformats-officedocument.drawingml.chart+xml"/>
  <Override PartName="/xl/drawings/drawing14.xml" ContentType="application/vnd.openxmlformats-officedocument.drawingml.chartshapes+xml"/>
  <Override PartName="/xl/charts/chart23.xml" ContentType="application/vnd.openxmlformats-officedocument.drawingml.chart+xml"/>
  <Override PartName="/xl/drawings/drawing15.xml" ContentType="application/vnd.openxmlformats-officedocument.drawingml.chartshapes+xml"/>
  <Override PartName="/xl/charts/chart24.xml" ContentType="application/vnd.openxmlformats-officedocument.drawingml.chart+xml"/>
  <Override PartName="/xl/drawings/drawing16.xml" ContentType="application/vnd.openxmlformats-officedocument.drawingml.chartshapes+xml"/>
  <Override PartName="/xl/charts/chart25.xml" ContentType="application/vnd.openxmlformats-officedocument.drawingml.chart+xml"/>
  <Override PartName="/xl/drawings/drawing17.xml" ContentType="application/vnd.openxmlformats-officedocument.drawingml.chartshapes+xml"/>
  <Override PartName="/xl/charts/chart26.xml" ContentType="application/vnd.openxmlformats-officedocument.drawingml.chart+xml"/>
  <Override PartName="/xl/drawings/drawing18.xml" ContentType="application/vnd.openxmlformats-officedocument.drawingml.chartshapes+xml"/>
  <Override PartName="/xl/charts/chart27.xml" ContentType="application/vnd.openxmlformats-officedocument.drawingml.chart+xml"/>
  <Override PartName="/xl/drawings/drawing19.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drawings/drawing20.xml" ContentType="application/vnd.openxmlformats-officedocument.drawingml.chartshapes+xml"/>
  <Override PartName="/xl/charts/chart33.xml" ContentType="application/vnd.openxmlformats-officedocument.drawingml.chart+xml"/>
  <Override PartName="/xl/drawings/drawing21.xml" ContentType="application/vnd.openxmlformats-officedocument.drawingml.chartshapes+xml"/>
  <Override PartName="/xl/charts/chart34.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drawings/drawing24.xml" ContentType="application/vnd.openxmlformats-officedocument.drawingml.chartshapes+xml"/>
  <Override PartName="/xl/charts/chart40.xml" ContentType="application/vnd.openxmlformats-officedocument.drawingml.chart+xml"/>
  <Override PartName="/xl/drawings/drawing25.xml" ContentType="application/vnd.openxmlformats-officedocument.drawingml.chartshapes+xml"/>
  <Override PartName="/xl/charts/chart41.xml" ContentType="application/vnd.openxmlformats-officedocument.drawingml.chart+xml"/>
  <Override PartName="/xl/drawings/drawing26.xml" ContentType="application/vnd.openxmlformats-officedocument.drawingml.chartshapes+xml"/>
  <Override PartName="/xl/drawings/drawing27.xml" ContentType="application/vnd.openxmlformats-officedocument.drawing+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drawings/drawing28.xml" ContentType="application/vnd.openxmlformats-officedocument.drawingml.chartshapes+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drawings/drawing29.xml" ContentType="application/vnd.openxmlformats-officedocument.drawingml.chartshapes+xml"/>
  <Override PartName="/xl/charts/chart48.xml" ContentType="application/vnd.openxmlformats-officedocument.drawingml.chart+xml"/>
  <Override PartName="/xl/charts/chart49.xml" ContentType="application/vnd.openxmlformats-officedocument.drawingml.chart+xml"/>
  <Override PartName="/xl/drawings/drawing30.xml" ContentType="application/vnd.openxmlformats-officedocument.drawingml.chartshapes+xml"/>
  <Override PartName="/xl/charts/chart50.xml" ContentType="application/vnd.openxmlformats-officedocument.drawingml.chart+xml"/>
  <Override PartName="/xl/drawings/drawing31.xml" ContentType="application/vnd.openxmlformats-officedocument.drawingml.chartshapes+xml"/>
  <Override PartName="/xl/drawings/drawing32.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drawings/drawing33.xml" ContentType="application/vnd.openxmlformats-officedocument.drawingml.chartshapes+xml"/>
  <Override PartName="/xl/charts/chart59.xml" ContentType="application/vnd.openxmlformats-officedocument.drawingml.chart+xml"/>
  <Override PartName="/xl/drawings/drawing34.xml" ContentType="application/vnd.openxmlformats-officedocument.drawingml.chartshapes+xml"/>
  <Override PartName="/xl/charts/chart60.xml" ContentType="application/vnd.openxmlformats-officedocument.drawingml.chart+xml"/>
  <Override PartName="/xl/drawings/drawing35.xml" ContentType="application/vnd.openxmlformats-officedocument.drawingml.chartshapes+xml"/>
  <Override PartName="/xl/charts/chart61.xml" ContentType="application/vnd.openxmlformats-officedocument.drawingml.chart+xml"/>
  <Override PartName="/xl/drawings/drawing36.xml" ContentType="application/vnd.openxmlformats-officedocument.drawingml.chartshapes+xml"/>
  <Override PartName="/xl/charts/chart62.xml" ContentType="application/vnd.openxmlformats-officedocument.drawingml.chart+xml"/>
  <Override PartName="/xl/drawings/drawing37.xml" ContentType="application/vnd.openxmlformats-officedocument.drawingml.chartshapes+xml"/>
  <Override PartName="/xl/charts/chart63.xml" ContentType="application/vnd.openxmlformats-officedocument.drawingml.chart+xml"/>
  <Override PartName="/xl/drawings/drawing38.xml" ContentType="application/vnd.openxmlformats-officedocument.drawingml.chartshapes+xml"/>
  <Override PartName="/xl/drawings/drawing39.xml" ContentType="application/vnd.openxmlformats-officedocument.drawing+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drawings/drawing40.xml" ContentType="application/vnd.openxmlformats-officedocument.drawingml.chartshapes+xml"/>
  <Override PartName="/xl/charts/chart71.xml" ContentType="application/vnd.openxmlformats-officedocument.drawingml.chart+xml"/>
  <Override PartName="/xl/drawings/drawing41.xml" ContentType="application/vnd.openxmlformats-officedocument.drawingml.chartshapes+xml"/>
  <Override PartName="/xl/charts/chart72.xml" ContentType="application/vnd.openxmlformats-officedocument.drawingml.chart+xml"/>
  <Override PartName="/xl/drawings/drawing42.xml" ContentType="application/vnd.openxmlformats-officedocument.drawingml.chartshapes+xml"/>
  <Override PartName="/xl/charts/chart73.xml" ContentType="application/vnd.openxmlformats-officedocument.drawingml.chart+xml"/>
  <Override PartName="/xl/drawings/drawing43.xml" ContentType="application/vnd.openxmlformats-officedocument.drawingml.chartshapes+xml"/>
  <Override PartName="/xl/charts/chart74.xml" ContentType="application/vnd.openxmlformats-officedocument.drawingml.chart+xml"/>
  <Override PartName="/xl/drawings/drawing44.xml" ContentType="application/vnd.openxmlformats-officedocument.drawingml.chartshapes+xml"/>
  <Override PartName="/xl/drawings/drawing45.xml" ContentType="application/vnd.openxmlformats-officedocument.drawing+xml"/>
  <Override PartName="/xl/charts/chart75.xml" ContentType="application/vnd.openxmlformats-officedocument.drawingml.chart+xml"/>
  <Override PartName="/xl/drawings/drawing46.xml" ContentType="application/vnd.openxmlformats-officedocument.drawingml.chartshapes+xml"/>
  <Override PartName="/xl/charts/chart76.xml" ContentType="application/vnd.openxmlformats-officedocument.drawingml.chart+xml"/>
  <Override PartName="/xl/drawings/drawing47.xml" ContentType="application/vnd.openxmlformats-officedocument.drawing+xml"/>
  <Override PartName="/xl/charts/chart77.xml" ContentType="application/vnd.openxmlformats-officedocument.drawingml.chart+xml"/>
  <Override PartName="/xl/drawings/drawing48.xml" ContentType="application/vnd.openxmlformats-officedocument.drawingml.chartshapes+xml"/>
  <Override PartName="/xl/charts/chart7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24226"/>
  <mc:AlternateContent xmlns:mc="http://schemas.openxmlformats.org/markup-compatibility/2006">
    <mc:Choice Requires="x15">
      <x15ac:absPath xmlns:x15ac="http://schemas.microsoft.com/office/spreadsheetml/2010/11/ac" url="C:\Users\Mikee\SAFMC\SSC\Oct 2020\BB\"/>
    </mc:Choice>
  </mc:AlternateContent>
  <xr:revisionPtr revIDLastSave="0" documentId="13_ncr:1_{467208D3-28BF-4408-A420-C8C2FA1148AE}" xr6:coauthVersionLast="45" xr6:coauthVersionMax="45" xr10:uidLastSave="{00000000-0000-0000-0000-000000000000}"/>
  <bookViews>
    <workbookView xWindow="4335" yWindow="3480" windowWidth="18900" windowHeight="10905" xr2:uid="{00000000-000D-0000-FFFF-FFFF00000000}"/>
  </bookViews>
  <sheets>
    <sheet name="Info" sheetId="109" r:id="rId1"/>
    <sheet name="A Spadefish" sheetId="2" r:id="rId2"/>
    <sheet name="Bar Jack" sheetId="69" r:id="rId3"/>
    <sheet name="Black Grouper" sheetId="91" r:id="rId4"/>
    <sheet name="Gray Triggerfish" sheetId="9" r:id="rId5"/>
    <sheet name="GA-NC Hogfish" sheetId="79" r:id="rId6"/>
    <sheet name="Scamp" sheetId="17" r:id="rId7"/>
    <sheet name="Deepwater Complex" sheetId="51" r:id="rId8"/>
    <sheet name="Jacks Complex" sheetId="52" r:id="rId9"/>
    <sheet name="Snappers Complex" sheetId="53" r:id="rId10"/>
    <sheet name="Grunts Complex" sheetId="54" r:id="rId11"/>
    <sheet name="Shallow-Water Complex" sheetId="55" r:id="rId12"/>
    <sheet name="Porgy Complex" sheetId="56" r:id="rId13"/>
    <sheet name="Dolphin" sheetId="81" r:id="rId14"/>
    <sheet name="Wahoo" sheetId="82" r:id="rId15"/>
    <sheet name="ORCS Categories" sheetId="90" r:id="rId16"/>
    <sheet name="Rec Closures" sheetId="111" r:id="rId17"/>
    <sheet name="Comm Closures" sheetId="112"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0" i="55" l="1"/>
  <c r="B40" i="55"/>
  <c r="C39" i="55"/>
  <c r="B39" i="55"/>
  <c r="C37" i="82"/>
  <c r="C36" i="82"/>
  <c r="C35" i="81"/>
  <c r="E40" i="54"/>
  <c r="D40" i="54"/>
  <c r="B40" i="54"/>
  <c r="E39" i="54"/>
  <c r="D39" i="54"/>
  <c r="B39" i="54"/>
  <c r="C40" i="53"/>
  <c r="D40" i="53"/>
  <c r="B40" i="53"/>
  <c r="C39" i="53"/>
  <c r="D39" i="53"/>
  <c r="B39" i="53"/>
  <c r="G31" i="52"/>
  <c r="G32" i="52"/>
  <c r="G33" i="52"/>
  <c r="G34" i="52"/>
  <c r="G35" i="52"/>
  <c r="G30" i="52"/>
  <c r="B44" i="52"/>
  <c r="B45" i="52"/>
  <c r="B46" i="52"/>
  <c r="B47" i="52"/>
  <c r="C41" i="51"/>
  <c r="B41" i="51"/>
  <c r="C40" i="51"/>
  <c r="B40" i="51"/>
  <c r="C38" i="51"/>
  <c r="B38" i="51"/>
  <c r="C38" i="69"/>
  <c r="C42" i="69"/>
  <c r="J39" i="79"/>
  <c r="J38" i="79"/>
  <c r="H29" i="91"/>
  <c r="H30" i="91"/>
  <c r="H31" i="91"/>
  <c r="H32" i="91"/>
  <c r="H33" i="91"/>
  <c r="H34" i="91"/>
  <c r="H28" i="91"/>
  <c r="F31" i="69"/>
  <c r="F32" i="69"/>
  <c r="F30" i="69"/>
  <c r="J38" i="69"/>
  <c r="J38" i="2"/>
  <c r="I36" i="56" l="1"/>
  <c r="F47" i="52"/>
  <c r="F43" i="52"/>
  <c r="D39" i="17" l="1"/>
  <c r="B32" i="17"/>
  <c r="D36" i="17"/>
  <c r="BQ4" i="52" l="1"/>
  <c r="BQ6" i="52"/>
  <c r="BQ7" i="52"/>
  <c r="BQ8" i="52"/>
  <c r="BQ9" i="52"/>
  <c r="BQ10" i="52"/>
  <c r="BQ12" i="52"/>
  <c r="BQ16" i="52"/>
  <c r="BQ17" i="52"/>
  <c r="BQ19" i="52"/>
  <c r="BQ20" i="52"/>
  <c r="BQ21" i="52"/>
  <c r="BQ22" i="52"/>
  <c r="BQ24" i="52"/>
  <c r="BQ25" i="52"/>
  <c r="BQ26" i="52"/>
  <c r="BQ27" i="52"/>
  <c r="BQ28" i="52"/>
  <c r="BQ29" i="52"/>
  <c r="BQ30" i="52"/>
  <c r="BQ2" i="52"/>
  <c r="G454" i="112" l="1"/>
  <c r="G453" i="112"/>
  <c r="G452" i="112"/>
  <c r="G442" i="112"/>
  <c r="G441" i="112"/>
  <c r="E430" i="112"/>
  <c r="E429" i="112"/>
  <c r="E428" i="112"/>
  <c r="E427" i="112"/>
  <c r="E426" i="112"/>
  <c r="E425" i="112"/>
  <c r="E424" i="112"/>
  <c r="E423" i="112"/>
  <c r="E422" i="112"/>
  <c r="E421" i="112"/>
  <c r="E420" i="112"/>
  <c r="E419" i="112"/>
  <c r="E418" i="112"/>
  <c r="E417" i="112"/>
  <c r="E416" i="112"/>
  <c r="E415" i="112"/>
  <c r="E414" i="112"/>
  <c r="E413" i="112"/>
  <c r="F412" i="112"/>
  <c r="H411" i="112"/>
  <c r="J411" i="112" s="1"/>
  <c r="F411" i="112"/>
  <c r="F410" i="112"/>
  <c r="J409" i="112"/>
  <c r="I409" i="112"/>
  <c r="H409" i="112"/>
  <c r="F409" i="112"/>
  <c r="G377" i="112"/>
  <c r="G376" i="112"/>
  <c r="G375" i="112"/>
  <c r="G374" i="112"/>
  <c r="G373" i="112"/>
  <c r="G372" i="112"/>
  <c r="G371" i="112"/>
  <c r="G370" i="112"/>
  <c r="G369" i="112"/>
  <c r="G351" i="112"/>
  <c r="G350" i="112"/>
  <c r="G339" i="112"/>
  <c r="G338" i="112"/>
  <c r="G327" i="112"/>
  <c r="G326" i="112"/>
  <c r="G315" i="112"/>
  <c r="G314" i="112"/>
  <c r="G300" i="112"/>
  <c r="G299" i="112"/>
  <c r="G281" i="112"/>
  <c r="G280" i="112"/>
  <c r="G270" i="112"/>
  <c r="G269" i="112"/>
  <c r="G259" i="112"/>
  <c r="G258" i="112"/>
  <c r="G247" i="112"/>
  <c r="G246" i="112"/>
  <c r="I225" i="112"/>
  <c r="H225" i="112"/>
  <c r="J225" i="112" s="1"/>
  <c r="I223" i="112"/>
  <c r="H223" i="112"/>
  <c r="J223" i="112" s="1"/>
  <c r="G222" i="112"/>
  <c r="G221" i="112"/>
  <c r="I220" i="112"/>
  <c r="H220" i="112"/>
  <c r="G220" i="112"/>
  <c r="G219" i="112"/>
  <c r="G218" i="112"/>
  <c r="I217" i="112"/>
  <c r="H217" i="112"/>
  <c r="G217" i="112"/>
  <c r="G216" i="112"/>
  <c r="G215" i="112"/>
  <c r="I214" i="112"/>
  <c r="H214" i="112"/>
  <c r="G214" i="112"/>
  <c r="G204" i="112"/>
  <c r="G203" i="112"/>
  <c r="G189" i="112"/>
  <c r="G188" i="112"/>
  <c r="G183" i="112"/>
  <c r="G182" i="112"/>
  <c r="G172" i="112"/>
  <c r="G171" i="112"/>
  <c r="G156" i="112"/>
  <c r="G155" i="112"/>
  <c r="G154" i="112"/>
  <c r="F139" i="112"/>
  <c r="I138" i="112"/>
  <c r="H138" i="112"/>
  <c r="J138" i="112" s="1"/>
  <c r="F138" i="112"/>
  <c r="F137" i="112"/>
  <c r="I136" i="112"/>
  <c r="J136" i="112" s="1"/>
  <c r="H136" i="112"/>
  <c r="F136" i="112"/>
  <c r="G114" i="112"/>
  <c r="G113" i="112"/>
  <c r="G112" i="112"/>
  <c r="G111" i="112"/>
  <c r="G94" i="112"/>
  <c r="G93" i="112"/>
  <c r="G83" i="112"/>
  <c r="G82" i="112"/>
  <c r="G70" i="112"/>
  <c r="G69" i="112"/>
  <c r="G59" i="112"/>
  <c r="G58" i="112"/>
  <c r="G43" i="112"/>
  <c r="G42" i="112"/>
  <c r="G32" i="112"/>
  <c r="G31" i="112"/>
  <c r="G21" i="112"/>
  <c r="G20" i="112"/>
  <c r="G10" i="112"/>
  <c r="G9" i="112"/>
  <c r="J214" i="112" l="1"/>
  <c r="J220" i="112"/>
  <c r="J217" i="112"/>
  <c r="J40" i="79" l="1"/>
  <c r="J36" i="79"/>
  <c r="F34" i="91" l="1"/>
  <c r="C34" i="91"/>
  <c r="F33" i="91"/>
  <c r="C33" i="91"/>
  <c r="F32" i="91"/>
  <c r="F36" i="91" s="1"/>
  <c r="C32" i="91"/>
  <c r="F31" i="91"/>
  <c r="C31" i="91"/>
  <c r="F30" i="91"/>
  <c r="C30" i="91"/>
  <c r="F29" i="91"/>
  <c r="C29" i="91"/>
  <c r="F28" i="91"/>
  <c r="C28" i="91"/>
  <c r="F27" i="91"/>
  <c r="C27" i="91"/>
  <c r="F26" i="91"/>
  <c r="C26" i="91"/>
  <c r="F25" i="91"/>
  <c r="C25" i="91"/>
  <c r="F24" i="91"/>
  <c r="C24" i="91"/>
  <c r="F23" i="91"/>
  <c r="C23" i="91"/>
  <c r="F22" i="91"/>
  <c r="C22" i="91"/>
  <c r="F21" i="91"/>
  <c r="C21" i="91"/>
  <c r="F20" i="91"/>
  <c r="C20" i="91"/>
  <c r="F19" i="91"/>
  <c r="C19" i="91"/>
  <c r="F18" i="91"/>
  <c r="C18" i="91"/>
  <c r="F17" i="91"/>
  <c r="C17" i="91"/>
  <c r="F16" i="91"/>
  <c r="C16" i="91"/>
  <c r="F15" i="91"/>
  <c r="C15" i="91"/>
  <c r="F14" i="91"/>
  <c r="C14" i="91"/>
  <c r="F13" i="91"/>
  <c r="C13" i="91"/>
  <c r="F12" i="91"/>
  <c r="C12" i="91"/>
  <c r="F11" i="91"/>
  <c r="C11" i="91"/>
  <c r="F10" i="91"/>
  <c r="C10" i="91"/>
  <c r="F9" i="91"/>
  <c r="C9" i="91"/>
  <c r="F8" i="91"/>
  <c r="C8" i="91"/>
  <c r="F7" i="91"/>
  <c r="C7" i="91"/>
  <c r="F6" i="91"/>
  <c r="C6" i="91"/>
  <c r="F5" i="91"/>
  <c r="C5" i="91"/>
  <c r="F4" i="91"/>
  <c r="C4" i="91"/>
  <c r="F3" i="91"/>
  <c r="C3" i="91"/>
  <c r="A23" i="91" l="1"/>
  <c r="A19" i="91"/>
  <c r="C36" i="91"/>
  <c r="A16" i="91"/>
  <c r="C35" i="91"/>
  <c r="A20" i="91"/>
  <c r="A24" i="91"/>
  <c r="F35" i="91"/>
  <c r="F37" i="91" s="1"/>
  <c r="A17" i="91"/>
  <c r="A21" i="91"/>
  <c r="A18" i="91"/>
  <c r="A22" i="91"/>
  <c r="C37" i="91" l="1"/>
  <c r="C57" i="55" l="1"/>
  <c r="C53" i="55"/>
  <c r="B57" i="55"/>
  <c r="B53" i="55"/>
  <c r="E57" i="54"/>
  <c r="E53" i="54"/>
  <c r="D57" i="54"/>
  <c r="B57" i="54"/>
  <c r="D53" i="54"/>
  <c r="B53" i="54"/>
  <c r="I47" i="53" l="1"/>
  <c r="I43" i="53"/>
  <c r="H47" i="53"/>
  <c r="G47" i="53"/>
  <c r="H43" i="53"/>
  <c r="G43" i="53"/>
  <c r="C59" i="51" l="1"/>
  <c r="C55" i="51"/>
  <c r="B59" i="51"/>
  <c r="B55" i="51"/>
  <c r="B4" i="56" l="1"/>
  <c r="B4" i="55" l="1"/>
  <c r="C4" i="55"/>
  <c r="D4" i="55"/>
  <c r="E4" i="55"/>
  <c r="F4" i="55"/>
  <c r="G4" i="55"/>
  <c r="B5" i="55"/>
  <c r="C5" i="55"/>
  <c r="D5" i="55"/>
  <c r="E5" i="55"/>
  <c r="F5" i="55"/>
  <c r="G5" i="55"/>
  <c r="B6" i="55"/>
  <c r="C6" i="55"/>
  <c r="D6" i="55"/>
  <c r="E6" i="55"/>
  <c r="F6" i="55"/>
  <c r="G6" i="55"/>
  <c r="B7" i="55"/>
  <c r="C7" i="55"/>
  <c r="D7" i="55"/>
  <c r="E7" i="55"/>
  <c r="F7" i="55"/>
  <c r="G7" i="55"/>
  <c r="B8" i="55"/>
  <c r="C8" i="55"/>
  <c r="D8" i="55"/>
  <c r="E8" i="55"/>
  <c r="F8" i="55"/>
  <c r="G8" i="55"/>
  <c r="B9" i="55"/>
  <c r="C9" i="55"/>
  <c r="D9" i="55"/>
  <c r="E9" i="55"/>
  <c r="F9" i="55"/>
  <c r="G9" i="55"/>
  <c r="B10" i="55"/>
  <c r="C10" i="55"/>
  <c r="D10" i="55"/>
  <c r="E10" i="55"/>
  <c r="F10" i="55"/>
  <c r="G10" i="55"/>
  <c r="B11" i="55"/>
  <c r="C11" i="55"/>
  <c r="D11" i="55"/>
  <c r="E11" i="55"/>
  <c r="F11" i="55"/>
  <c r="G11" i="55"/>
  <c r="B12" i="55"/>
  <c r="C12" i="55"/>
  <c r="D12" i="55"/>
  <c r="E12" i="55"/>
  <c r="F12" i="55"/>
  <c r="G12" i="55"/>
  <c r="B13" i="55"/>
  <c r="C13" i="55"/>
  <c r="D13" i="55"/>
  <c r="E13" i="55"/>
  <c r="F13" i="55"/>
  <c r="G13" i="55"/>
  <c r="B14" i="55"/>
  <c r="C14" i="55"/>
  <c r="D14" i="55"/>
  <c r="E14" i="55"/>
  <c r="F14" i="55"/>
  <c r="G14" i="55"/>
  <c r="B15" i="55"/>
  <c r="C15" i="55"/>
  <c r="D15" i="55"/>
  <c r="E15" i="55"/>
  <c r="F15" i="55"/>
  <c r="G15" i="55"/>
  <c r="B16" i="55"/>
  <c r="C16" i="55"/>
  <c r="D16" i="55"/>
  <c r="E16" i="55"/>
  <c r="F16" i="55"/>
  <c r="G16" i="55"/>
  <c r="B17" i="55"/>
  <c r="C17" i="55"/>
  <c r="D17" i="55"/>
  <c r="E17" i="55"/>
  <c r="F17" i="55"/>
  <c r="G17" i="55"/>
  <c r="B18" i="55"/>
  <c r="C18" i="55"/>
  <c r="D18" i="55"/>
  <c r="E18" i="55"/>
  <c r="F18" i="55"/>
  <c r="G18" i="55"/>
  <c r="B19" i="55"/>
  <c r="C19" i="55"/>
  <c r="D19" i="55"/>
  <c r="E19" i="55"/>
  <c r="F19" i="55"/>
  <c r="G19" i="55"/>
  <c r="B20" i="55"/>
  <c r="C20" i="55"/>
  <c r="D20" i="55"/>
  <c r="E20" i="55"/>
  <c r="F20" i="55"/>
  <c r="G20" i="55"/>
  <c r="B21" i="55"/>
  <c r="C21" i="55"/>
  <c r="D21" i="55"/>
  <c r="E21" i="55"/>
  <c r="F21" i="55"/>
  <c r="G21" i="55"/>
  <c r="B22" i="55"/>
  <c r="C22" i="55"/>
  <c r="D22" i="55"/>
  <c r="E22" i="55"/>
  <c r="F22" i="55"/>
  <c r="G22" i="55"/>
  <c r="B23" i="55"/>
  <c r="C23" i="55"/>
  <c r="D23" i="55"/>
  <c r="E23" i="55"/>
  <c r="F23" i="55"/>
  <c r="G23" i="55"/>
  <c r="B24" i="55"/>
  <c r="C24" i="55"/>
  <c r="D24" i="55"/>
  <c r="E24" i="55"/>
  <c r="F24" i="55"/>
  <c r="G24" i="55"/>
  <c r="B25" i="55"/>
  <c r="C25" i="55"/>
  <c r="D25" i="55"/>
  <c r="E25" i="55"/>
  <c r="F25" i="55"/>
  <c r="G25" i="55"/>
  <c r="B26" i="55"/>
  <c r="C26" i="55"/>
  <c r="D26" i="55"/>
  <c r="E26" i="55"/>
  <c r="F26" i="55"/>
  <c r="G26" i="55"/>
  <c r="B27" i="55"/>
  <c r="C27" i="55"/>
  <c r="D27" i="55"/>
  <c r="E27" i="55"/>
  <c r="F27" i="55"/>
  <c r="G27" i="55"/>
  <c r="B28" i="55"/>
  <c r="C28" i="55"/>
  <c r="D28" i="55"/>
  <c r="E28" i="55"/>
  <c r="F28" i="55"/>
  <c r="G28" i="55"/>
  <c r="B29" i="55"/>
  <c r="C29" i="55"/>
  <c r="D29" i="55"/>
  <c r="E29" i="55"/>
  <c r="F29" i="55"/>
  <c r="G29" i="55"/>
  <c r="B30" i="55"/>
  <c r="C30" i="55"/>
  <c r="D30" i="55"/>
  <c r="E30" i="55"/>
  <c r="F30" i="55"/>
  <c r="G30" i="55"/>
  <c r="B31" i="55"/>
  <c r="C31" i="55"/>
  <c r="D31" i="55"/>
  <c r="E31" i="55"/>
  <c r="F31" i="55"/>
  <c r="G31" i="55"/>
  <c r="B32" i="55"/>
  <c r="C32" i="55"/>
  <c r="D32" i="55"/>
  <c r="E32" i="55"/>
  <c r="F32" i="55"/>
  <c r="G32" i="55"/>
  <c r="B33" i="55"/>
  <c r="C33" i="55"/>
  <c r="D33" i="55"/>
  <c r="E33" i="55"/>
  <c r="F33" i="55"/>
  <c r="G33" i="55"/>
  <c r="B34" i="55"/>
  <c r="C34" i="55"/>
  <c r="D34" i="55"/>
  <c r="E34" i="55"/>
  <c r="F34" i="55"/>
  <c r="G34" i="55"/>
  <c r="B35" i="55"/>
  <c r="C35" i="55"/>
  <c r="D35" i="55"/>
  <c r="E35" i="55"/>
  <c r="F35" i="55"/>
  <c r="G35" i="55"/>
  <c r="F147" i="55" l="1"/>
  <c r="G145" i="55"/>
  <c r="G141" i="55"/>
  <c r="H146" i="55"/>
  <c r="F145" i="55"/>
  <c r="H142" i="55"/>
  <c r="I147" i="55"/>
  <c r="I143" i="55"/>
  <c r="F146" i="55"/>
  <c r="D145" i="55"/>
  <c r="E145" i="55"/>
  <c r="E141" i="55"/>
  <c r="D147" i="55"/>
  <c r="F144" i="55"/>
  <c r="I139" i="55"/>
  <c r="G36" i="55"/>
  <c r="I140" i="55"/>
  <c r="I144" i="55"/>
  <c r="I141" i="55"/>
  <c r="I145" i="55"/>
  <c r="I146" i="55"/>
  <c r="I142" i="55"/>
  <c r="H143" i="55"/>
  <c r="H139" i="55"/>
  <c r="F36" i="55"/>
  <c r="H147" i="55"/>
  <c r="H144" i="55"/>
  <c r="H140" i="55"/>
  <c r="H141" i="55"/>
  <c r="H145" i="55"/>
  <c r="G146" i="55"/>
  <c r="G142" i="55"/>
  <c r="G147" i="55"/>
  <c r="G143" i="55"/>
  <c r="G139" i="55"/>
  <c r="E36" i="55"/>
  <c r="G144" i="55"/>
  <c r="G140" i="55"/>
  <c r="F141" i="55"/>
  <c r="F142" i="55"/>
  <c r="F143" i="55"/>
  <c r="F139" i="55"/>
  <c r="D36" i="55"/>
  <c r="F140" i="55"/>
  <c r="E142" i="55"/>
  <c r="E146" i="55"/>
  <c r="E143" i="55"/>
  <c r="E139" i="55"/>
  <c r="C56" i="55"/>
  <c r="C58" i="55" s="1"/>
  <c r="C36" i="55"/>
  <c r="E147" i="55"/>
  <c r="E144" i="55"/>
  <c r="E140" i="55"/>
  <c r="D144" i="55"/>
  <c r="D140" i="55"/>
  <c r="D141" i="55"/>
  <c r="D142" i="55"/>
  <c r="D146" i="55"/>
  <c r="D143" i="55"/>
  <c r="B55" i="55"/>
  <c r="D139" i="55"/>
  <c r="B56" i="55"/>
  <c r="B58" i="55" s="1"/>
  <c r="B36" i="55"/>
  <c r="G37" i="55"/>
  <c r="F37" i="55"/>
  <c r="E37" i="55"/>
  <c r="D37" i="55"/>
  <c r="D38" i="55" s="1"/>
  <c r="C37" i="55"/>
  <c r="B37" i="55"/>
  <c r="C55" i="55"/>
  <c r="H6" i="55"/>
  <c r="H5" i="55"/>
  <c r="H28" i="55"/>
  <c r="H24" i="55"/>
  <c r="H13" i="55"/>
  <c r="H29" i="55"/>
  <c r="H27" i="55"/>
  <c r="H21" i="55"/>
  <c r="H32" i="55"/>
  <c r="H34" i="55"/>
  <c r="H33" i="55"/>
  <c r="H35" i="55"/>
  <c r="H7" i="55"/>
  <c r="H26" i="55"/>
  <c r="H20" i="55"/>
  <c r="H16" i="55"/>
  <c r="H30" i="55"/>
  <c r="H25" i="55"/>
  <c r="H18" i="55"/>
  <c r="H12" i="55"/>
  <c r="H8" i="55"/>
  <c r="H31" i="55"/>
  <c r="H22" i="55"/>
  <c r="H19" i="55"/>
  <c r="H17" i="55"/>
  <c r="H10" i="55"/>
  <c r="H9" i="55"/>
  <c r="H14" i="55"/>
  <c r="H11" i="55"/>
  <c r="H23" i="55"/>
  <c r="H15" i="55"/>
  <c r="H4" i="55"/>
  <c r="G46" i="55" l="1"/>
  <c r="G47" i="55"/>
  <c r="G43" i="55"/>
  <c r="G48" i="55"/>
  <c r="G44" i="55"/>
  <c r="G45" i="55"/>
  <c r="F46" i="55"/>
  <c r="F45" i="55"/>
  <c r="F44" i="55"/>
  <c r="F47" i="55"/>
  <c r="F43" i="55"/>
  <c r="F48" i="55"/>
  <c r="E46" i="55"/>
  <c r="E44" i="55"/>
  <c r="E47" i="55"/>
  <c r="E45" i="55"/>
  <c r="E43" i="55"/>
  <c r="E48" i="55"/>
  <c r="D47" i="55"/>
  <c r="D44" i="55"/>
  <c r="D43" i="55"/>
  <c r="D46" i="55"/>
  <c r="D48" i="55"/>
  <c r="D45" i="55"/>
  <c r="C47" i="55"/>
  <c r="C48" i="55"/>
  <c r="C46" i="55"/>
  <c r="C45" i="55"/>
  <c r="C44" i="55"/>
  <c r="C43" i="55"/>
  <c r="B44" i="55"/>
  <c r="B43" i="55"/>
  <c r="B45" i="55"/>
  <c r="B48" i="55"/>
  <c r="B46" i="55"/>
  <c r="B47" i="55"/>
  <c r="C38" i="55"/>
  <c r="F38" i="55"/>
  <c r="B38" i="55"/>
  <c r="E38" i="55"/>
  <c r="G38" i="55"/>
  <c r="B4" i="53"/>
  <c r="I34" i="55" l="1"/>
  <c r="I35" i="55"/>
  <c r="I33" i="55"/>
  <c r="I30" i="55"/>
  <c r="I31" i="55"/>
  <c r="I32" i="55"/>
  <c r="C35" i="82"/>
  <c r="C34" i="82"/>
  <c r="C33" i="82"/>
  <c r="C32" i="82"/>
  <c r="C31" i="82"/>
  <c r="C30" i="82"/>
  <c r="C29" i="82"/>
  <c r="C28" i="82"/>
  <c r="C27" i="82"/>
  <c r="C26" i="82"/>
  <c r="C25" i="82"/>
  <c r="C24" i="82"/>
  <c r="C23" i="82"/>
  <c r="C22" i="82"/>
  <c r="C21" i="82"/>
  <c r="C20" i="82"/>
  <c r="C19" i="82"/>
  <c r="C18" i="82"/>
  <c r="C17" i="82"/>
  <c r="C16" i="82"/>
  <c r="C15" i="82"/>
  <c r="C14" i="82"/>
  <c r="A14" i="82" s="1"/>
  <c r="C13" i="82"/>
  <c r="C12" i="82"/>
  <c r="C11" i="82"/>
  <c r="C10" i="82"/>
  <c r="C9" i="82"/>
  <c r="C8" i="82"/>
  <c r="C7" i="82"/>
  <c r="C6" i="82"/>
  <c r="C5" i="82"/>
  <c r="C4" i="82"/>
  <c r="C34" i="81"/>
  <c r="C33" i="81"/>
  <c r="C32" i="81"/>
  <c r="C31" i="81"/>
  <c r="C30" i="81"/>
  <c r="C29" i="81"/>
  <c r="C28" i="81"/>
  <c r="C27" i="81"/>
  <c r="C26" i="81"/>
  <c r="C25" i="81"/>
  <c r="C24" i="81"/>
  <c r="C23" i="81"/>
  <c r="C22" i="81"/>
  <c r="C21" i="81"/>
  <c r="C20" i="81"/>
  <c r="C19" i="81"/>
  <c r="C18" i="81"/>
  <c r="C17" i="81"/>
  <c r="A17" i="81" s="1"/>
  <c r="C16" i="81"/>
  <c r="C15" i="81"/>
  <c r="C14" i="81"/>
  <c r="C13" i="81"/>
  <c r="A13" i="81" s="1"/>
  <c r="C12" i="81"/>
  <c r="C11" i="81"/>
  <c r="C10" i="81"/>
  <c r="C9" i="81"/>
  <c r="C8" i="81"/>
  <c r="C7" i="81"/>
  <c r="C6" i="81"/>
  <c r="C5" i="81"/>
  <c r="C4" i="81"/>
  <c r="C3" i="81"/>
  <c r="B35" i="17"/>
  <c r="B34" i="17"/>
  <c r="B33" i="17"/>
  <c r="B31" i="17"/>
  <c r="B30" i="17"/>
  <c r="B29" i="17"/>
  <c r="B28" i="17"/>
  <c r="B27" i="17"/>
  <c r="B26" i="17"/>
  <c r="B25" i="17"/>
  <c r="B24" i="17"/>
  <c r="B23" i="17"/>
  <c r="B22" i="17"/>
  <c r="B21" i="17"/>
  <c r="B20" i="17"/>
  <c r="B19" i="17"/>
  <c r="B18" i="17"/>
  <c r="B17" i="17"/>
  <c r="B16" i="17"/>
  <c r="B15" i="17"/>
  <c r="B14" i="17"/>
  <c r="B13" i="17"/>
  <c r="B12" i="17"/>
  <c r="B11" i="17"/>
  <c r="B10" i="17"/>
  <c r="B9" i="17"/>
  <c r="B8" i="17"/>
  <c r="B7" i="17"/>
  <c r="B6" i="17"/>
  <c r="B5" i="17"/>
  <c r="B4" i="17"/>
  <c r="C34" i="79"/>
  <c r="C33" i="79"/>
  <c r="C32" i="79"/>
  <c r="C31" i="79"/>
  <c r="C30" i="79"/>
  <c r="C29" i="79"/>
  <c r="C28" i="79"/>
  <c r="C27" i="79"/>
  <c r="C26" i="79"/>
  <c r="C25" i="79"/>
  <c r="C24" i="79"/>
  <c r="C23" i="79"/>
  <c r="C22" i="79"/>
  <c r="C21" i="79"/>
  <c r="C20" i="79"/>
  <c r="C19" i="79"/>
  <c r="C18" i="79"/>
  <c r="C17" i="79"/>
  <c r="C16" i="79"/>
  <c r="C15" i="79"/>
  <c r="C14" i="79"/>
  <c r="C13" i="79"/>
  <c r="C12" i="79"/>
  <c r="C11" i="79"/>
  <c r="C10" i="79"/>
  <c r="C9" i="79"/>
  <c r="C8" i="79"/>
  <c r="C7" i="79"/>
  <c r="C6" i="79"/>
  <c r="C5" i="79"/>
  <c r="C4" i="79"/>
  <c r="C3" i="79"/>
  <c r="C36" i="81" l="1"/>
  <c r="A14" i="81"/>
  <c r="A18" i="81"/>
  <c r="A22" i="81"/>
  <c r="A11" i="81"/>
  <c r="A23" i="81"/>
  <c r="A21" i="81"/>
  <c r="A15" i="81"/>
  <c r="A19" i="81"/>
  <c r="A12" i="81"/>
  <c r="A16" i="81"/>
  <c r="A20" i="81"/>
  <c r="A24" i="81"/>
  <c r="A18" i="82"/>
  <c r="A22" i="82"/>
  <c r="A15" i="82"/>
  <c r="A19" i="82"/>
  <c r="A23" i="82"/>
  <c r="A12" i="82"/>
  <c r="A16" i="82"/>
  <c r="A20" i="82"/>
  <c r="A24" i="82"/>
  <c r="A13" i="82"/>
  <c r="A17" i="82"/>
  <c r="A21" i="82"/>
  <c r="A25" i="82"/>
  <c r="B42" i="17"/>
  <c r="B39" i="17"/>
  <c r="B36" i="17"/>
  <c r="A18" i="79"/>
  <c r="A22" i="79"/>
  <c r="A19" i="79"/>
  <c r="A23" i="79"/>
  <c r="C35" i="79"/>
  <c r="A16" i="79"/>
  <c r="A20" i="79"/>
  <c r="A24" i="79"/>
  <c r="A17" i="79"/>
  <c r="A21" i="79"/>
  <c r="C36" i="79"/>
  <c r="C39" i="79"/>
  <c r="C40" i="79"/>
  <c r="C35" i="9"/>
  <c r="C34" i="9"/>
  <c r="C33" i="9"/>
  <c r="C32" i="9"/>
  <c r="C31" i="9"/>
  <c r="C30" i="9"/>
  <c r="C29" i="9"/>
  <c r="C28" i="9"/>
  <c r="C27" i="9"/>
  <c r="C26" i="9"/>
  <c r="C25" i="9"/>
  <c r="C24" i="9"/>
  <c r="C23" i="9"/>
  <c r="C22" i="9"/>
  <c r="C21" i="9"/>
  <c r="C20" i="9"/>
  <c r="C19" i="9"/>
  <c r="C18" i="9"/>
  <c r="C17" i="9"/>
  <c r="C16" i="9"/>
  <c r="C15" i="9"/>
  <c r="C14" i="9"/>
  <c r="C13" i="9"/>
  <c r="C12" i="9"/>
  <c r="C11" i="9"/>
  <c r="C10" i="9"/>
  <c r="C9" i="9"/>
  <c r="C8" i="9"/>
  <c r="C7" i="9"/>
  <c r="C6" i="9"/>
  <c r="C5" i="9"/>
  <c r="C4" i="9"/>
  <c r="F30" i="81" l="1"/>
  <c r="F31" i="81"/>
  <c r="F32" i="81"/>
  <c r="F33" i="81"/>
  <c r="F34" i="81"/>
  <c r="F29" i="81"/>
  <c r="C37" i="81"/>
  <c r="C38" i="82"/>
  <c r="F31" i="82"/>
  <c r="F33" i="82"/>
  <c r="F34" i="82"/>
  <c r="F30" i="82"/>
  <c r="F35" i="82"/>
  <c r="F32" i="82"/>
  <c r="A18" i="9"/>
  <c r="A22" i="9"/>
  <c r="B40" i="17"/>
  <c r="B41" i="17" s="1"/>
  <c r="C36" i="9"/>
  <c r="A17" i="9"/>
  <c r="J39" i="9"/>
  <c r="J41" i="9" s="1"/>
  <c r="A21" i="9"/>
  <c r="A25" i="9"/>
  <c r="A19" i="9"/>
  <c r="A23" i="9"/>
  <c r="A20" i="9"/>
  <c r="A24" i="9"/>
  <c r="B37" i="17"/>
  <c r="B38" i="17" s="1"/>
  <c r="J41" i="79"/>
  <c r="C41" i="9"/>
  <c r="C37" i="9"/>
  <c r="C38" i="9" s="1"/>
  <c r="C41" i="79"/>
  <c r="C37" i="79"/>
  <c r="C40" i="9"/>
  <c r="G30" i="17" l="1"/>
  <c r="G35" i="17"/>
  <c r="G32" i="17"/>
  <c r="G34" i="17"/>
  <c r="G33" i="17"/>
  <c r="G31" i="17"/>
  <c r="F30" i="17"/>
  <c r="F33" i="17"/>
  <c r="F34" i="17"/>
  <c r="F35" i="17"/>
  <c r="F32" i="9"/>
  <c r="F30" i="9"/>
  <c r="J38" i="9"/>
  <c r="F31" i="9"/>
  <c r="F35" i="9"/>
  <c r="F33" i="9"/>
  <c r="F34" i="9"/>
  <c r="F31" i="17"/>
  <c r="F32" i="17"/>
  <c r="F34" i="79"/>
  <c r="F32" i="79"/>
  <c r="F33" i="79"/>
  <c r="C42" i="9"/>
  <c r="C4" i="69"/>
  <c r="C35" i="69"/>
  <c r="C34" i="69"/>
  <c r="C33" i="69"/>
  <c r="C32" i="69"/>
  <c r="C31" i="69"/>
  <c r="C30" i="69"/>
  <c r="C29" i="69"/>
  <c r="C28" i="69"/>
  <c r="C27" i="69"/>
  <c r="C26" i="69"/>
  <c r="C25" i="69"/>
  <c r="C24" i="69"/>
  <c r="C23" i="69"/>
  <c r="C22" i="69"/>
  <c r="C21" i="69"/>
  <c r="C20" i="69"/>
  <c r="C19" i="69"/>
  <c r="C18" i="69"/>
  <c r="C17" i="69"/>
  <c r="C16" i="69"/>
  <c r="C15" i="69"/>
  <c r="C14" i="69"/>
  <c r="C13" i="69"/>
  <c r="C12" i="69"/>
  <c r="C11" i="69"/>
  <c r="C10" i="69"/>
  <c r="C9" i="69"/>
  <c r="C8" i="69"/>
  <c r="C7" i="69"/>
  <c r="C6" i="69"/>
  <c r="C5" i="69"/>
  <c r="C35"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4" i="2"/>
  <c r="J39" i="2" l="1"/>
  <c r="A17" i="2"/>
  <c r="A23" i="2"/>
  <c r="A19" i="69"/>
  <c r="A20" i="69"/>
  <c r="A25" i="2"/>
  <c r="A24" i="69"/>
  <c r="A25" i="69"/>
  <c r="J39" i="69"/>
  <c r="A17" i="69"/>
  <c r="C36" i="69"/>
  <c r="A21" i="69"/>
  <c r="A18" i="69"/>
  <c r="C37" i="69"/>
  <c r="A22" i="69"/>
  <c r="A23" i="69"/>
  <c r="A22" i="2"/>
  <c r="A21" i="2"/>
  <c r="A20" i="2"/>
  <c r="A19" i="2"/>
  <c r="A18" i="2"/>
  <c r="C36" i="2"/>
  <c r="A24" i="2"/>
  <c r="C40" i="69"/>
  <c r="C41" i="69"/>
  <c r="C37" i="2"/>
  <c r="C41" i="2"/>
  <c r="C40" i="2"/>
  <c r="J41" i="2" l="1"/>
  <c r="F30" i="2"/>
  <c r="F31" i="2"/>
  <c r="F32" i="2"/>
  <c r="J41" i="69"/>
  <c r="F34" i="69" s="1"/>
  <c r="C38" i="2"/>
  <c r="C42" i="2"/>
  <c r="F34" i="2" l="1"/>
  <c r="F33" i="2"/>
  <c r="F35" i="2"/>
  <c r="F33" i="69"/>
  <c r="F35" i="69"/>
  <c r="F35" i="56" l="1"/>
  <c r="E35" i="56"/>
  <c r="D35" i="56"/>
  <c r="C35" i="56"/>
  <c r="B35" i="56"/>
  <c r="F34" i="56"/>
  <c r="E34" i="56"/>
  <c r="D34" i="56"/>
  <c r="C34" i="56"/>
  <c r="B34" i="56"/>
  <c r="F33" i="56"/>
  <c r="E33" i="56"/>
  <c r="D33" i="56"/>
  <c r="C33" i="56"/>
  <c r="B33" i="56"/>
  <c r="F32" i="56"/>
  <c r="E32" i="56"/>
  <c r="D32" i="56"/>
  <c r="C32" i="56"/>
  <c r="B32" i="56"/>
  <c r="F31" i="56"/>
  <c r="E31" i="56"/>
  <c r="D31" i="56"/>
  <c r="C31" i="56"/>
  <c r="B31" i="56"/>
  <c r="F30" i="56"/>
  <c r="E30" i="56"/>
  <c r="D30" i="56"/>
  <c r="C30" i="56"/>
  <c r="B30" i="56"/>
  <c r="F29" i="56"/>
  <c r="E29" i="56"/>
  <c r="D29" i="56"/>
  <c r="C29" i="56"/>
  <c r="B29" i="56"/>
  <c r="F28" i="56"/>
  <c r="E28" i="56"/>
  <c r="D28" i="56"/>
  <c r="C28" i="56"/>
  <c r="B28" i="56"/>
  <c r="F27" i="56"/>
  <c r="E27" i="56"/>
  <c r="D27" i="56"/>
  <c r="C27" i="56"/>
  <c r="B27" i="56"/>
  <c r="F26" i="56"/>
  <c r="E26" i="56"/>
  <c r="D26" i="56"/>
  <c r="C26" i="56"/>
  <c r="B26" i="56"/>
  <c r="F25" i="56"/>
  <c r="E25" i="56"/>
  <c r="D25" i="56"/>
  <c r="C25" i="56"/>
  <c r="B25" i="56"/>
  <c r="F24" i="56"/>
  <c r="E24" i="56"/>
  <c r="D24" i="56"/>
  <c r="C24" i="56"/>
  <c r="B24" i="56"/>
  <c r="F23" i="56"/>
  <c r="E23" i="56"/>
  <c r="D23" i="56"/>
  <c r="C23" i="56"/>
  <c r="B23" i="56"/>
  <c r="F22" i="56"/>
  <c r="E22" i="56"/>
  <c r="D22" i="56"/>
  <c r="C22" i="56"/>
  <c r="B22" i="56"/>
  <c r="F21" i="56"/>
  <c r="E21" i="56"/>
  <c r="D21" i="56"/>
  <c r="C21" i="56"/>
  <c r="B21" i="56"/>
  <c r="F20" i="56"/>
  <c r="E20" i="56"/>
  <c r="D20" i="56"/>
  <c r="C20" i="56"/>
  <c r="B20" i="56"/>
  <c r="F19" i="56"/>
  <c r="E19" i="56"/>
  <c r="D19" i="56"/>
  <c r="C19" i="56"/>
  <c r="B19" i="56"/>
  <c r="F18" i="56"/>
  <c r="E18" i="56"/>
  <c r="D18" i="56"/>
  <c r="C18" i="56"/>
  <c r="B18" i="56"/>
  <c r="F17" i="56"/>
  <c r="E17" i="56"/>
  <c r="D17" i="56"/>
  <c r="C17" i="56"/>
  <c r="B17" i="56"/>
  <c r="F16" i="56"/>
  <c r="E16" i="56"/>
  <c r="D16" i="56"/>
  <c r="C16" i="56"/>
  <c r="B16" i="56"/>
  <c r="F15" i="56"/>
  <c r="E15" i="56"/>
  <c r="D15" i="56"/>
  <c r="C15" i="56"/>
  <c r="B15" i="56"/>
  <c r="F14" i="56"/>
  <c r="E14" i="56"/>
  <c r="D14" i="56"/>
  <c r="C14" i="56"/>
  <c r="B14" i="56"/>
  <c r="F13" i="56"/>
  <c r="E13" i="56"/>
  <c r="D13" i="56"/>
  <c r="C13" i="56"/>
  <c r="B13" i="56"/>
  <c r="F12" i="56"/>
  <c r="E12" i="56"/>
  <c r="D12" i="56"/>
  <c r="C12" i="56"/>
  <c r="B12" i="56"/>
  <c r="F11" i="56"/>
  <c r="E11" i="56"/>
  <c r="D11" i="56"/>
  <c r="C11" i="56"/>
  <c r="B11" i="56"/>
  <c r="F10" i="56"/>
  <c r="E10" i="56"/>
  <c r="D10" i="56"/>
  <c r="C10" i="56"/>
  <c r="B10" i="56"/>
  <c r="F9" i="56"/>
  <c r="E9" i="56"/>
  <c r="D9" i="56"/>
  <c r="C9" i="56"/>
  <c r="B9" i="56"/>
  <c r="F8" i="56"/>
  <c r="E8" i="56"/>
  <c r="D8" i="56"/>
  <c r="C8" i="56"/>
  <c r="B8" i="56"/>
  <c r="F7" i="56"/>
  <c r="E7" i="56"/>
  <c r="D7" i="56"/>
  <c r="C7" i="56"/>
  <c r="B7" i="56"/>
  <c r="F6" i="56"/>
  <c r="E6" i="56"/>
  <c r="D6" i="56"/>
  <c r="C6" i="56"/>
  <c r="B6" i="56"/>
  <c r="F5" i="56"/>
  <c r="E5" i="56"/>
  <c r="D5" i="56"/>
  <c r="C5" i="56"/>
  <c r="B5" i="56"/>
  <c r="F4" i="56"/>
  <c r="E4" i="56"/>
  <c r="D4" i="56"/>
  <c r="C4" i="56"/>
  <c r="E35" i="54"/>
  <c r="D35" i="54"/>
  <c r="C35" i="54"/>
  <c r="B35" i="54"/>
  <c r="E34" i="54"/>
  <c r="D34" i="54"/>
  <c r="C34" i="54"/>
  <c r="B34" i="54"/>
  <c r="E33" i="54"/>
  <c r="D33" i="54"/>
  <c r="C33" i="54"/>
  <c r="B33" i="54"/>
  <c r="E32" i="54"/>
  <c r="D32" i="54"/>
  <c r="C32" i="54"/>
  <c r="B32" i="54"/>
  <c r="E31" i="54"/>
  <c r="D31" i="54"/>
  <c r="C31" i="54"/>
  <c r="B31" i="54"/>
  <c r="E30" i="54"/>
  <c r="E37" i="54" s="1"/>
  <c r="D30" i="54"/>
  <c r="C30" i="54"/>
  <c r="B30" i="54"/>
  <c r="E29" i="54"/>
  <c r="D29" i="54"/>
  <c r="C29" i="54"/>
  <c r="B29" i="54"/>
  <c r="E28" i="54"/>
  <c r="D28" i="54"/>
  <c r="C28" i="54"/>
  <c r="B28" i="54"/>
  <c r="E27" i="54"/>
  <c r="D27" i="54"/>
  <c r="C27" i="54"/>
  <c r="B27" i="54"/>
  <c r="E26" i="54"/>
  <c r="D26" i="54"/>
  <c r="C26" i="54"/>
  <c r="B26" i="54"/>
  <c r="E25" i="54"/>
  <c r="D25" i="54"/>
  <c r="C25" i="54"/>
  <c r="B25" i="54"/>
  <c r="E24" i="54"/>
  <c r="D24" i="54"/>
  <c r="C24" i="54"/>
  <c r="B24" i="54"/>
  <c r="E23" i="54"/>
  <c r="D23" i="54"/>
  <c r="C23" i="54"/>
  <c r="B23" i="54"/>
  <c r="E22" i="54"/>
  <c r="D22" i="54"/>
  <c r="C22" i="54"/>
  <c r="B22" i="54"/>
  <c r="E21" i="54"/>
  <c r="D21" i="54"/>
  <c r="C21" i="54"/>
  <c r="B21" i="54"/>
  <c r="E20" i="54"/>
  <c r="D20" i="54"/>
  <c r="C20" i="54"/>
  <c r="B20" i="54"/>
  <c r="E19" i="54"/>
  <c r="D19" i="54"/>
  <c r="C19" i="54"/>
  <c r="B19" i="54"/>
  <c r="E18" i="54"/>
  <c r="D18" i="54"/>
  <c r="C18" i="54"/>
  <c r="B18" i="54"/>
  <c r="E17" i="54"/>
  <c r="D17" i="54"/>
  <c r="C17" i="54"/>
  <c r="B17" i="54"/>
  <c r="E16" i="54"/>
  <c r="D16" i="54"/>
  <c r="C16" i="54"/>
  <c r="B16" i="54"/>
  <c r="E15" i="54"/>
  <c r="D15" i="54"/>
  <c r="C15" i="54"/>
  <c r="B15" i="54"/>
  <c r="E14" i="54"/>
  <c r="D14" i="54"/>
  <c r="C14" i="54"/>
  <c r="B14" i="54"/>
  <c r="E13" i="54"/>
  <c r="D13" i="54"/>
  <c r="C13" i="54"/>
  <c r="B13" i="54"/>
  <c r="E12" i="54"/>
  <c r="D12" i="54"/>
  <c r="C12" i="54"/>
  <c r="B12" i="54"/>
  <c r="E11" i="54"/>
  <c r="D11" i="54"/>
  <c r="C11" i="54"/>
  <c r="B11" i="54"/>
  <c r="E10" i="54"/>
  <c r="D10" i="54"/>
  <c r="C10" i="54"/>
  <c r="B10" i="54"/>
  <c r="E9" i="54"/>
  <c r="D9" i="54"/>
  <c r="C9" i="54"/>
  <c r="B9" i="54"/>
  <c r="E8" i="54"/>
  <c r="D8" i="54"/>
  <c r="C8" i="54"/>
  <c r="B8" i="54"/>
  <c r="E7" i="54"/>
  <c r="D7" i="54"/>
  <c r="C7" i="54"/>
  <c r="B7" i="54"/>
  <c r="E6" i="54"/>
  <c r="D6" i="54"/>
  <c r="C6" i="54"/>
  <c r="B6" i="54"/>
  <c r="E5" i="54"/>
  <c r="D5" i="54"/>
  <c r="C5" i="54"/>
  <c r="B5" i="54"/>
  <c r="E4" i="54"/>
  <c r="D4" i="54"/>
  <c r="C4" i="54"/>
  <c r="B4" i="54"/>
  <c r="D35" i="53"/>
  <c r="C35" i="53"/>
  <c r="B35" i="53"/>
  <c r="D34" i="53"/>
  <c r="C34" i="53"/>
  <c r="B34" i="53"/>
  <c r="D33" i="53"/>
  <c r="C33" i="53"/>
  <c r="B33" i="53"/>
  <c r="D32" i="53"/>
  <c r="C32" i="53"/>
  <c r="B32" i="53"/>
  <c r="D31" i="53"/>
  <c r="C31" i="53"/>
  <c r="B31" i="53"/>
  <c r="D30" i="53"/>
  <c r="C30" i="53"/>
  <c r="B30" i="53"/>
  <c r="D29" i="53"/>
  <c r="C29" i="53"/>
  <c r="B29" i="53"/>
  <c r="D28" i="53"/>
  <c r="C28" i="53"/>
  <c r="B28" i="53"/>
  <c r="D27" i="53"/>
  <c r="C27" i="53"/>
  <c r="B27" i="53"/>
  <c r="D26" i="53"/>
  <c r="C26" i="53"/>
  <c r="B26" i="53"/>
  <c r="D25" i="53"/>
  <c r="C25" i="53"/>
  <c r="B25" i="53"/>
  <c r="D24" i="53"/>
  <c r="C24" i="53"/>
  <c r="B24" i="53"/>
  <c r="D23" i="53"/>
  <c r="C23" i="53"/>
  <c r="B23" i="53"/>
  <c r="D22" i="53"/>
  <c r="C22" i="53"/>
  <c r="B22" i="53"/>
  <c r="D21" i="53"/>
  <c r="C21" i="53"/>
  <c r="B21" i="53"/>
  <c r="D20" i="53"/>
  <c r="C20" i="53"/>
  <c r="B20" i="53"/>
  <c r="D19" i="53"/>
  <c r="C19" i="53"/>
  <c r="B19" i="53"/>
  <c r="D18" i="53"/>
  <c r="C18" i="53"/>
  <c r="B18" i="53"/>
  <c r="D17" i="53"/>
  <c r="C17" i="53"/>
  <c r="B17" i="53"/>
  <c r="D16" i="53"/>
  <c r="C16" i="53"/>
  <c r="B16" i="53"/>
  <c r="D15" i="53"/>
  <c r="C15" i="53"/>
  <c r="B15" i="53"/>
  <c r="D14" i="53"/>
  <c r="C14" i="53"/>
  <c r="B14" i="53"/>
  <c r="D13" i="53"/>
  <c r="C13" i="53"/>
  <c r="B13" i="53"/>
  <c r="D12" i="53"/>
  <c r="C12" i="53"/>
  <c r="B12" i="53"/>
  <c r="D11" i="53"/>
  <c r="C11" i="53"/>
  <c r="B11" i="53"/>
  <c r="D10" i="53"/>
  <c r="C10" i="53"/>
  <c r="B10" i="53"/>
  <c r="D9" i="53"/>
  <c r="C9" i="53"/>
  <c r="B9" i="53"/>
  <c r="D8" i="53"/>
  <c r="C8" i="53"/>
  <c r="B8" i="53"/>
  <c r="D7" i="53"/>
  <c r="C7" i="53"/>
  <c r="B7" i="53"/>
  <c r="D6" i="53"/>
  <c r="C6" i="53"/>
  <c r="B6" i="53"/>
  <c r="D5" i="53"/>
  <c r="C5" i="53"/>
  <c r="B5" i="53"/>
  <c r="D4" i="53"/>
  <c r="C4" i="53"/>
  <c r="D35" i="52"/>
  <c r="C35" i="52"/>
  <c r="B35" i="52"/>
  <c r="D34" i="52"/>
  <c r="C34" i="52"/>
  <c r="B34" i="52"/>
  <c r="D33" i="52"/>
  <c r="C33" i="52"/>
  <c r="B33" i="52"/>
  <c r="D32" i="52"/>
  <c r="C32" i="52"/>
  <c r="B32" i="52"/>
  <c r="D31" i="52"/>
  <c r="C31" i="52"/>
  <c r="B31" i="52"/>
  <c r="D30" i="52"/>
  <c r="C30" i="52"/>
  <c r="B30" i="52"/>
  <c r="B37" i="52" s="1"/>
  <c r="D29" i="52"/>
  <c r="C29" i="52"/>
  <c r="B29" i="52"/>
  <c r="D28" i="52"/>
  <c r="C28" i="52"/>
  <c r="B28" i="52"/>
  <c r="D27" i="52"/>
  <c r="C27" i="52"/>
  <c r="B27" i="52"/>
  <c r="D26" i="52"/>
  <c r="C26" i="52"/>
  <c r="B26" i="52"/>
  <c r="D25" i="52"/>
  <c r="C25" i="52"/>
  <c r="B25" i="52"/>
  <c r="D24" i="52"/>
  <c r="C24" i="52"/>
  <c r="B24" i="52"/>
  <c r="D23" i="52"/>
  <c r="C23" i="52"/>
  <c r="B23" i="52"/>
  <c r="D22" i="52"/>
  <c r="C22" i="52"/>
  <c r="B22" i="52"/>
  <c r="D21" i="52"/>
  <c r="C21" i="52"/>
  <c r="B21" i="52"/>
  <c r="D20" i="52"/>
  <c r="C20" i="52"/>
  <c r="B20" i="52"/>
  <c r="D19" i="52"/>
  <c r="C19" i="52"/>
  <c r="B19" i="52"/>
  <c r="D18" i="52"/>
  <c r="C18" i="52"/>
  <c r="B18" i="52"/>
  <c r="D17" i="52"/>
  <c r="C17" i="52"/>
  <c r="B17" i="52"/>
  <c r="D16" i="52"/>
  <c r="C16" i="52"/>
  <c r="B16" i="52"/>
  <c r="D15" i="52"/>
  <c r="C15" i="52"/>
  <c r="B15" i="52"/>
  <c r="D14" i="52"/>
  <c r="C14" i="52"/>
  <c r="B14" i="52"/>
  <c r="D13" i="52"/>
  <c r="C13" i="52"/>
  <c r="B13" i="52"/>
  <c r="D12" i="52"/>
  <c r="C12" i="52"/>
  <c r="B12" i="52"/>
  <c r="D11" i="52"/>
  <c r="C11" i="52"/>
  <c r="B11" i="52"/>
  <c r="D10" i="52"/>
  <c r="C10" i="52"/>
  <c r="B10" i="52"/>
  <c r="D9" i="52"/>
  <c r="C9" i="52"/>
  <c r="B9" i="52"/>
  <c r="D8" i="52"/>
  <c r="C8" i="52"/>
  <c r="B8" i="52"/>
  <c r="D7" i="52"/>
  <c r="C7" i="52"/>
  <c r="B7" i="52"/>
  <c r="D6" i="52"/>
  <c r="C6" i="52"/>
  <c r="B6" i="52"/>
  <c r="D5" i="52"/>
  <c r="C5" i="52"/>
  <c r="B5" i="52"/>
  <c r="D4" i="52"/>
  <c r="C4" i="52"/>
  <c r="B4" i="52"/>
  <c r="A130" i="56" l="1"/>
  <c r="G19" i="56"/>
  <c r="B133" i="56"/>
  <c r="E134" i="56"/>
  <c r="D124" i="54"/>
  <c r="D37" i="54"/>
  <c r="B121" i="53"/>
  <c r="D123" i="53"/>
  <c r="C126" i="53"/>
  <c r="D87" i="52"/>
  <c r="C90" i="52"/>
  <c r="B93" i="52"/>
  <c r="B87" i="52"/>
  <c r="D95" i="52"/>
  <c r="D126" i="54"/>
  <c r="D128" i="54"/>
  <c r="D130" i="54"/>
  <c r="C136" i="56"/>
  <c r="B88" i="52"/>
  <c r="D90" i="52"/>
  <c r="C93" i="52"/>
  <c r="C121" i="53"/>
  <c r="B124" i="53"/>
  <c r="D126" i="53"/>
  <c r="C88" i="52"/>
  <c r="B91" i="52"/>
  <c r="D93" i="52"/>
  <c r="D121" i="53"/>
  <c r="C124" i="53"/>
  <c r="B127" i="53"/>
  <c r="B36" i="54"/>
  <c r="B123" i="54"/>
  <c r="B56" i="54"/>
  <c r="B58" i="54" s="1"/>
  <c r="B125" i="54"/>
  <c r="B127" i="54"/>
  <c r="B129" i="54"/>
  <c r="B131" i="54"/>
  <c r="D88" i="52"/>
  <c r="D46" i="52" s="1"/>
  <c r="C91" i="52"/>
  <c r="B94" i="52"/>
  <c r="B122" i="53"/>
  <c r="D124" i="53"/>
  <c r="C127" i="53"/>
  <c r="C36" i="54"/>
  <c r="C123" i="54"/>
  <c r="C125" i="54"/>
  <c r="C127" i="54"/>
  <c r="C129" i="54"/>
  <c r="C131" i="54"/>
  <c r="B89" i="52"/>
  <c r="C94" i="52"/>
  <c r="C122" i="53"/>
  <c r="B125" i="53"/>
  <c r="D127" i="53"/>
  <c r="D36" i="54"/>
  <c r="D123" i="54"/>
  <c r="D56" i="54"/>
  <c r="D58" i="54" s="1"/>
  <c r="D125" i="54"/>
  <c r="D127" i="54"/>
  <c r="D129" i="54"/>
  <c r="D131" i="54"/>
  <c r="D135" i="56"/>
  <c r="D91" i="52"/>
  <c r="C89" i="52"/>
  <c r="B92" i="52"/>
  <c r="D94" i="52"/>
  <c r="B120" i="53"/>
  <c r="G46" i="53"/>
  <c r="G48" i="53" s="1"/>
  <c r="D122" i="53"/>
  <c r="C125" i="53"/>
  <c r="B128" i="53"/>
  <c r="F46" i="52"/>
  <c r="D89" i="52"/>
  <c r="C92" i="52"/>
  <c r="B95" i="52"/>
  <c r="H46" i="53"/>
  <c r="H48" i="53" s="1"/>
  <c r="C120" i="53"/>
  <c r="B123" i="53"/>
  <c r="D125" i="53"/>
  <c r="C128" i="53"/>
  <c r="B124" i="54"/>
  <c r="B126" i="54"/>
  <c r="B128" i="54"/>
  <c r="B130" i="54"/>
  <c r="C87" i="52"/>
  <c r="B90" i="52"/>
  <c r="D92" i="52"/>
  <c r="C95" i="52"/>
  <c r="D120" i="53"/>
  <c r="I45" i="53" s="1"/>
  <c r="I46" i="53"/>
  <c r="I48" i="53" s="1"/>
  <c r="C123" i="53"/>
  <c r="B126" i="53"/>
  <c r="D128" i="53"/>
  <c r="C124" i="54"/>
  <c r="C126" i="54"/>
  <c r="C128" i="54"/>
  <c r="C130" i="54"/>
  <c r="C39" i="56"/>
  <c r="I37" i="56" s="1"/>
  <c r="I38" i="56" s="1"/>
  <c r="I39" i="56" s="1"/>
  <c r="C41" i="56" s="1"/>
  <c r="E131" i="56"/>
  <c r="E128" i="56"/>
  <c r="F36" i="56"/>
  <c r="E136" i="56"/>
  <c r="E133" i="56"/>
  <c r="E130" i="56"/>
  <c r="E135" i="56"/>
  <c r="E132" i="56"/>
  <c r="E129" i="56"/>
  <c r="D131" i="56"/>
  <c r="D128" i="56"/>
  <c r="G41" i="56"/>
  <c r="E36" i="56"/>
  <c r="D136" i="56"/>
  <c r="D133" i="56"/>
  <c r="D130" i="56"/>
  <c r="D132" i="56"/>
  <c r="D129" i="56"/>
  <c r="D134" i="56"/>
  <c r="C128" i="56"/>
  <c r="D36" i="56"/>
  <c r="C133" i="56"/>
  <c r="C130" i="56"/>
  <c r="C135" i="56"/>
  <c r="C132" i="56"/>
  <c r="C129" i="56"/>
  <c r="C134" i="56"/>
  <c r="C131" i="56"/>
  <c r="B130" i="56"/>
  <c r="B135" i="56"/>
  <c r="B132" i="56"/>
  <c r="B129" i="56"/>
  <c r="B134" i="56"/>
  <c r="B131" i="56"/>
  <c r="B128" i="56"/>
  <c r="C36" i="56"/>
  <c r="B136" i="56"/>
  <c r="A132" i="56"/>
  <c r="A129" i="56"/>
  <c r="A134" i="56"/>
  <c r="A131" i="56"/>
  <c r="A128" i="56"/>
  <c r="B36" i="56"/>
  <c r="A136" i="56"/>
  <c r="A135" i="56"/>
  <c r="A133" i="56"/>
  <c r="E125" i="54"/>
  <c r="E128" i="54"/>
  <c r="E130" i="54"/>
  <c r="E124" i="54"/>
  <c r="E126" i="54"/>
  <c r="E131" i="54"/>
  <c r="E123" i="54"/>
  <c r="E55" i="54" s="1"/>
  <c r="E56" i="54"/>
  <c r="E58" i="54" s="1"/>
  <c r="E36" i="54"/>
  <c r="E38" i="54" s="1"/>
  <c r="E129" i="54"/>
  <c r="E127" i="54"/>
  <c r="D36" i="53"/>
  <c r="C36" i="53"/>
  <c r="B36" i="53"/>
  <c r="B36" i="52"/>
  <c r="D36" i="52"/>
  <c r="C36" i="52"/>
  <c r="C37" i="54"/>
  <c r="D38" i="54"/>
  <c r="B37" i="54"/>
  <c r="E37" i="56"/>
  <c r="B37" i="53"/>
  <c r="C37" i="52"/>
  <c r="C37" i="56"/>
  <c r="B37" i="56"/>
  <c r="D37" i="56"/>
  <c r="F37" i="56"/>
  <c r="C37" i="53"/>
  <c r="D37" i="52"/>
  <c r="D37" i="53"/>
  <c r="B6" i="51"/>
  <c r="C6" i="51"/>
  <c r="D6" i="51"/>
  <c r="E6" i="51"/>
  <c r="F6" i="51"/>
  <c r="G6" i="51"/>
  <c r="B7" i="51"/>
  <c r="C7" i="51"/>
  <c r="D7" i="51"/>
  <c r="E7" i="51"/>
  <c r="F7" i="51"/>
  <c r="G7" i="51"/>
  <c r="B8" i="51"/>
  <c r="C8" i="51"/>
  <c r="D8" i="51"/>
  <c r="E8" i="51"/>
  <c r="F8" i="51"/>
  <c r="G8" i="51"/>
  <c r="B9" i="51"/>
  <c r="C9" i="51"/>
  <c r="D9" i="51"/>
  <c r="E9" i="51"/>
  <c r="F9" i="51"/>
  <c r="G9" i="51"/>
  <c r="B10" i="51"/>
  <c r="C10" i="51"/>
  <c r="D10" i="51"/>
  <c r="E10" i="51"/>
  <c r="F10" i="51"/>
  <c r="G10" i="51"/>
  <c r="B11" i="51"/>
  <c r="C11" i="51"/>
  <c r="D11" i="51"/>
  <c r="E11" i="51"/>
  <c r="F11" i="51"/>
  <c r="G11" i="51"/>
  <c r="B12" i="51"/>
  <c r="C12" i="51"/>
  <c r="D12" i="51"/>
  <c r="E12" i="51"/>
  <c r="F12" i="51"/>
  <c r="G12" i="51"/>
  <c r="B13" i="51"/>
  <c r="C13" i="51"/>
  <c r="D13" i="51"/>
  <c r="E13" i="51"/>
  <c r="F13" i="51"/>
  <c r="G13" i="51"/>
  <c r="B14" i="51"/>
  <c r="C14" i="51"/>
  <c r="D14" i="51"/>
  <c r="E14" i="51"/>
  <c r="F14" i="51"/>
  <c r="G14" i="51"/>
  <c r="B15" i="51"/>
  <c r="C15" i="51"/>
  <c r="D15" i="51"/>
  <c r="E15" i="51"/>
  <c r="F15" i="51"/>
  <c r="G15" i="51"/>
  <c r="B16" i="51"/>
  <c r="C16" i="51"/>
  <c r="D16" i="51"/>
  <c r="E16" i="51"/>
  <c r="F16" i="51"/>
  <c r="G16" i="51"/>
  <c r="B17" i="51"/>
  <c r="C17" i="51"/>
  <c r="D17" i="51"/>
  <c r="E17" i="51"/>
  <c r="F17" i="51"/>
  <c r="G17" i="51"/>
  <c r="B18" i="51"/>
  <c r="C18" i="51"/>
  <c r="D18" i="51"/>
  <c r="E18" i="51"/>
  <c r="F18" i="51"/>
  <c r="G18" i="51"/>
  <c r="B19" i="51"/>
  <c r="C19" i="51"/>
  <c r="D19" i="51"/>
  <c r="E19" i="51"/>
  <c r="F19" i="51"/>
  <c r="G19" i="51"/>
  <c r="B20" i="51"/>
  <c r="C20" i="51"/>
  <c r="D20" i="51"/>
  <c r="E20" i="51"/>
  <c r="F20" i="51"/>
  <c r="G20" i="51"/>
  <c r="B21" i="51"/>
  <c r="C21" i="51"/>
  <c r="D21" i="51"/>
  <c r="E21" i="51"/>
  <c r="F21" i="51"/>
  <c r="G21" i="51"/>
  <c r="B22" i="51"/>
  <c r="C22" i="51"/>
  <c r="D22" i="51"/>
  <c r="E22" i="51"/>
  <c r="F22" i="51"/>
  <c r="G22" i="51"/>
  <c r="B23" i="51"/>
  <c r="C23" i="51"/>
  <c r="D23" i="51"/>
  <c r="E23" i="51"/>
  <c r="F23" i="51"/>
  <c r="G23" i="51"/>
  <c r="B24" i="51"/>
  <c r="C24" i="51"/>
  <c r="D24" i="51"/>
  <c r="E24" i="51"/>
  <c r="F24" i="51"/>
  <c r="G24" i="51"/>
  <c r="B25" i="51"/>
  <c r="C25" i="51"/>
  <c r="D25" i="51"/>
  <c r="E25" i="51"/>
  <c r="F25" i="51"/>
  <c r="G25" i="51"/>
  <c r="B26" i="51"/>
  <c r="C26" i="51"/>
  <c r="D26" i="51"/>
  <c r="E26" i="51"/>
  <c r="F26" i="51"/>
  <c r="G26" i="51"/>
  <c r="B27" i="51"/>
  <c r="C27" i="51"/>
  <c r="D27" i="51"/>
  <c r="E27" i="51"/>
  <c r="F27" i="51"/>
  <c r="G27" i="51"/>
  <c r="B28" i="51"/>
  <c r="C28" i="51"/>
  <c r="D28" i="51"/>
  <c r="E28" i="51"/>
  <c r="F28" i="51"/>
  <c r="G28" i="51"/>
  <c r="B29" i="51"/>
  <c r="C29" i="51"/>
  <c r="D29" i="51"/>
  <c r="E29" i="51"/>
  <c r="F29" i="51"/>
  <c r="G29" i="51"/>
  <c r="B30" i="51"/>
  <c r="C30" i="51"/>
  <c r="D30" i="51"/>
  <c r="E30" i="51"/>
  <c r="F30" i="51"/>
  <c r="G30" i="51"/>
  <c r="B31" i="51"/>
  <c r="C31" i="51"/>
  <c r="D31" i="51"/>
  <c r="E31" i="51"/>
  <c r="F31" i="51"/>
  <c r="G31" i="51"/>
  <c r="B32" i="51"/>
  <c r="C32" i="51"/>
  <c r="D32" i="51"/>
  <c r="E32" i="51"/>
  <c r="F32" i="51"/>
  <c r="G32" i="51"/>
  <c r="B33" i="51"/>
  <c r="C33" i="51"/>
  <c r="D33" i="51"/>
  <c r="E33" i="51"/>
  <c r="F33" i="51"/>
  <c r="G33" i="51"/>
  <c r="B34" i="51"/>
  <c r="C34" i="51"/>
  <c r="D34" i="51"/>
  <c r="E34" i="51"/>
  <c r="F34" i="51"/>
  <c r="G34" i="51"/>
  <c r="B35" i="51"/>
  <c r="C35" i="51"/>
  <c r="D35" i="51"/>
  <c r="E35" i="51"/>
  <c r="F35" i="51"/>
  <c r="G35" i="51"/>
  <c r="B36" i="51"/>
  <c r="C36" i="51"/>
  <c r="D36" i="51"/>
  <c r="E36" i="51"/>
  <c r="F36" i="51"/>
  <c r="G36" i="51"/>
  <c r="G5" i="51"/>
  <c r="F5" i="51"/>
  <c r="E5" i="51"/>
  <c r="D5" i="51"/>
  <c r="C5" i="51"/>
  <c r="B5" i="51"/>
  <c r="C42" i="56" l="1"/>
  <c r="B41" i="56"/>
  <c r="C46" i="56"/>
  <c r="C45" i="56"/>
  <c r="C43" i="56"/>
  <c r="C44" i="56"/>
  <c r="D55" i="54"/>
  <c r="B55" i="54"/>
  <c r="G45" i="53"/>
  <c r="H45" i="53"/>
  <c r="C38" i="53"/>
  <c r="B38" i="53"/>
  <c r="B43" i="52"/>
  <c r="B42" i="52"/>
  <c r="D42" i="52"/>
  <c r="D45" i="52"/>
  <c r="F45" i="52"/>
  <c r="A146" i="51"/>
  <c r="E145" i="51"/>
  <c r="C144" i="51"/>
  <c r="F146" i="51"/>
  <c r="B144" i="51"/>
  <c r="D145" i="51"/>
  <c r="C146" i="51"/>
  <c r="D141" i="51"/>
  <c r="F142" i="51"/>
  <c r="D146" i="51"/>
  <c r="B141" i="51"/>
  <c r="A145" i="51"/>
  <c r="C142" i="51"/>
  <c r="A141" i="51"/>
  <c r="E139" i="51"/>
  <c r="D37" i="51"/>
  <c r="C138" i="51"/>
  <c r="E42" i="56"/>
  <c r="E43" i="56"/>
  <c r="E44" i="56"/>
  <c r="E46" i="56"/>
  <c r="E45" i="56"/>
  <c r="E41" i="56"/>
  <c r="D47" i="52"/>
  <c r="B140" i="51"/>
  <c r="D142" i="51"/>
  <c r="D45" i="54"/>
  <c r="D43" i="54"/>
  <c r="D44" i="54"/>
  <c r="E143" i="51"/>
  <c r="B146" i="51"/>
  <c r="F144" i="51"/>
  <c r="D143" i="51"/>
  <c r="B142" i="51"/>
  <c r="F140" i="51"/>
  <c r="D139" i="51"/>
  <c r="C37" i="51"/>
  <c r="C58" i="51"/>
  <c r="C60" i="51" s="1"/>
  <c r="C57" i="51"/>
  <c r="B138" i="51"/>
  <c r="C43" i="52"/>
  <c r="C44" i="52"/>
  <c r="C45" i="52"/>
  <c r="C47" i="52"/>
  <c r="C42" i="52"/>
  <c r="C46" i="52"/>
  <c r="C43" i="53"/>
  <c r="C44" i="53"/>
  <c r="C45" i="53"/>
  <c r="D44" i="52"/>
  <c r="B145" i="51"/>
  <c r="E144" i="51"/>
  <c r="C143" i="51"/>
  <c r="A142" i="51"/>
  <c r="E140" i="51"/>
  <c r="C139" i="51"/>
  <c r="B37" i="51"/>
  <c r="B58" i="51"/>
  <c r="B60" i="51" s="1"/>
  <c r="A138" i="51"/>
  <c r="B57" i="51"/>
  <c r="C46" i="53"/>
  <c r="C47" i="53"/>
  <c r="C48" i="53"/>
  <c r="C46" i="54"/>
  <c r="C47" i="54"/>
  <c r="C48" i="54"/>
  <c r="C44" i="54"/>
  <c r="C43" i="54"/>
  <c r="C45" i="54"/>
  <c r="D43" i="52"/>
  <c r="F143" i="51"/>
  <c r="E37" i="51"/>
  <c r="D138" i="51"/>
  <c r="B45" i="54"/>
  <c r="B44" i="54"/>
  <c r="B43" i="54"/>
  <c r="F145" i="51"/>
  <c r="D144" i="51"/>
  <c r="B143" i="51"/>
  <c r="F141" i="51"/>
  <c r="D140" i="51"/>
  <c r="B139" i="51"/>
  <c r="B47" i="53"/>
  <c r="B46" i="53"/>
  <c r="B48" i="53"/>
  <c r="F139" i="51"/>
  <c r="A143" i="51"/>
  <c r="E141" i="51"/>
  <c r="C140" i="51"/>
  <c r="A139" i="51"/>
  <c r="D48" i="53"/>
  <c r="D46" i="53"/>
  <c r="D47" i="53"/>
  <c r="B44" i="53"/>
  <c r="B43" i="53"/>
  <c r="B45" i="53"/>
  <c r="G37" i="51"/>
  <c r="F138" i="51"/>
  <c r="D43" i="53"/>
  <c r="D44" i="53"/>
  <c r="D45" i="53"/>
  <c r="E146" i="51"/>
  <c r="C145" i="51"/>
  <c r="A144" i="51"/>
  <c r="E142" i="51"/>
  <c r="C141" i="51"/>
  <c r="A140" i="51"/>
  <c r="E138" i="51"/>
  <c r="F48" i="52"/>
  <c r="D46" i="54"/>
  <c r="D47" i="54"/>
  <c r="D48" i="54"/>
  <c r="B46" i="54"/>
  <c r="B47" i="54"/>
  <c r="B48" i="54"/>
  <c r="F46" i="56"/>
  <c r="F45" i="56"/>
  <c r="F44" i="56"/>
  <c r="F43" i="56"/>
  <c r="F41" i="56"/>
  <c r="F42" i="56"/>
  <c r="D46" i="56"/>
  <c r="D43" i="56"/>
  <c r="D42" i="56"/>
  <c r="D44" i="56"/>
  <c r="D41" i="56"/>
  <c r="D45" i="56"/>
  <c r="B42" i="56"/>
  <c r="H31" i="56" s="1"/>
  <c r="B43" i="56"/>
  <c r="B44" i="56"/>
  <c r="B45" i="56"/>
  <c r="B46" i="56"/>
  <c r="E47" i="54"/>
  <c r="E48" i="54"/>
  <c r="E46" i="54"/>
  <c r="E43" i="54"/>
  <c r="E45" i="54"/>
  <c r="E44" i="54"/>
  <c r="F37" i="51"/>
  <c r="F38" i="56"/>
  <c r="E38" i="56"/>
  <c r="B38" i="52"/>
  <c r="C38" i="52"/>
  <c r="C38" i="54"/>
  <c r="B38" i="54"/>
  <c r="B38" i="56"/>
  <c r="D38" i="52"/>
  <c r="C38" i="56"/>
  <c r="D38" i="56"/>
  <c r="D38" i="53"/>
  <c r="E38" i="51"/>
  <c r="E39" i="51" s="1"/>
  <c r="D38" i="51"/>
  <c r="B39" i="51"/>
  <c r="G38" i="51"/>
  <c r="F38" i="51"/>
  <c r="G30" i="54" l="1"/>
  <c r="H34" i="56"/>
  <c r="E47" i="51"/>
  <c r="E46" i="51"/>
  <c r="E49" i="51"/>
  <c r="E48" i="51"/>
  <c r="E50" i="51"/>
  <c r="E45" i="51"/>
  <c r="D46" i="51"/>
  <c r="D48" i="51"/>
  <c r="D50" i="51"/>
  <c r="D45" i="51"/>
  <c r="D49" i="51"/>
  <c r="D47" i="51"/>
  <c r="C45" i="51"/>
  <c r="C46" i="51"/>
  <c r="C47" i="51"/>
  <c r="F31" i="52"/>
  <c r="F32" i="52"/>
  <c r="F34" i="52"/>
  <c r="F35" i="52"/>
  <c r="F30" i="52"/>
  <c r="C50" i="51"/>
  <c r="C49" i="51"/>
  <c r="C48" i="51"/>
  <c r="F49" i="51"/>
  <c r="F47" i="51"/>
  <c r="F48" i="51"/>
  <c r="F46" i="51"/>
  <c r="F50" i="51"/>
  <c r="F45" i="51"/>
  <c r="B47" i="51"/>
  <c r="B45" i="51"/>
  <c r="B46" i="51"/>
  <c r="G49" i="51"/>
  <c r="G47" i="51"/>
  <c r="G46" i="51"/>
  <c r="G48" i="51"/>
  <c r="G50" i="51"/>
  <c r="G45" i="51"/>
  <c r="B49" i="51"/>
  <c r="B50" i="51"/>
  <c r="B48" i="51"/>
  <c r="H30" i="56"/>
  <c r="H32" i="56"/>
  <c r="H33" i="56"/>
  <c r="H35" i="56"/>
  <c r="F39" i="51"/>
  <c r="C39" i="51"/>
  <c r="D39" i="51"/>
  <c r="G39" i="51"/>
  <c r="G35" i="56"/>
  <c r="G34" i="56"/>
  <c r="G34" i="54"/>
  <c r="G35" i="54"/>
  <c r="F35" i="54"/>
  <c r="F34" i="54"/>
  <c r="F35" i="53"/>
  <c r="E35" i="53"/>
  <c r="F34" i="53"/>
  <c r="E34" i="53"/>
  <c r="F33" i="52"/>
  <c r="E35" i="52"/>
  <c r="E34" i="52"/>
  <c r="H35" i="51"/>
  <c r="H36" i="51"/>
  <c r="I36" i="51" l="1"/>
  <c r="I35" i="51"/>
  <c r="G31" i="54"/>
  <c r="G32" i="54"/>
  <c r="G33" i="54"/>
  <c r="F31" i="53"/>
  <c r="F32" i="53"/>
  <c r="F33" i="53"/>
  <c r="F30" i="53"/>
  <c r="I32" i="51"/>
  <c r="I33" i="51"/>
  <c r="I34" i="51"/>
  <c r="I31" i="51"/>
  <c r="H34" i="51" l="1"/>
  <c r="G33" i="56" l="1"/>
  <c r="F33" i="54"/>
  <c r="E33" i="53"/>
  <c r="E33" i="52"/>
  <c r="G32" i="56" l="1"/>
  <c r="F32" i="54"/>
  <c r="E32" i="53"/>
  <c r="E32" i="52"/>
  <c r="H33" i="51" l="1"/>
  <c r="G31" i="56" l="1"/>
  <c r="F31" i="54"/>
  <c r="E31" i="53"/>
  <c r="E31" i="52"/>
  <c r="H32" i="51" l="1"/>
  <c r="G30" i="56" l="1"/>
  <c r="F30" i="54"/>
  <c r="E30" i="53"/>
  <c r="E30" i="52"/>
  <c r="H31" i="51"/>
  <c r="H30" i="51" l="1"/>
  <c r="H29" i="51"/>
  <c r="H28" i="51"/>
  <c r="H27" i="51"/>
  <c r="H26" i="51"/>
  <c r="H25" i="51"/>
  <c r="H24" i="51"/>
  <c r="H23" i="51"/>
  <c r="H22" i="51"/>
  <c r="H21" i="51"/>
  <c r="H20" i="51"/>
  <c r="H19" i="51"/>
  <c r="H18" i="51"/>
  <c r="H17" i="51"/>
  <c r="H16" i="51"/>
  <c r="H15" i="51"/>
  <c r="H14" i="51"/>
  <c r="H13" i="51"/>
  <c r="H12" i="51"/>
  <c r="H11" i="51"/>
  <c r="H10" i="51"/>
  <c r="H9" i="51"/>
  <c r="H8" i="51"/>
  <c r="H7" i="51"/>
  <c r="H6" i="51"/>
  <c r="H5" i="51"/>
  <c r="G28" i="56" l="1"/>
  <c r="G29" i="56"/>
  <c r="F28" i="54"/>
  <c r="F29" i="54"/>
  <c r="E28" i="53"/>
  <c r="E29" i="53"/>
  <c r="E28" i="52"/>
  <c r="E29" i="52"/>
  <c r="G5" i="56" l="1"/>
  <c r="G6" i="56"/>
  <c r="G7" i="56"/>
  <c r="G8" i="56"/>
  <c r="G9" i="56"/>
  <c r="G10" i="56"/>
  <c r="G11" i="56"/>
  <c r="G12" i="56"/>
  <c r="G13" i="56"/>
  <c r="G14" i="56"/>
  <c r="G15" i="56"/>
  <c r="G16" i="56"/>
  <c r="G17" i="56"/>
  <c r="G18" i="56"/>
  <c r="G20" i="56"/>
  <c r="G21" i="56"/>
  <c r="G22" i="56"/>
  <c r="G23" i="56"/>
  <c r="G24" i="56"/>
  <c r="G25" i="56"/>
  <c r="G26" i="56"/>
  <c r="G27" i="56"/>
  <c r="G4" i="56"/>
  <c r="F5" i="54"/>
  <c r="F6" i="54"/>
  <c r="F7" i="54"/>
  <c r="F8" i="54"/>
  <c r="F9" i="54"/>
  <c r="F10" i="54"/>
  <c r="F11" i="54"/>
  <c r="F12" i="54"/>
  <c r="F13" i="54"/>
  <c r="F14" i="54"/>
  <c r="F15" i="54"/>
  <c r="F16" i="54"/>
  <c r="F17" i="54"/>
  <c r="F18" i="54"/>
  <c r="F19" i="54"/>
  <c r="F20" i="54"/>
  <c r="F21" i="54"/>
  <c r="F22" i="54"/>
  <c r="F23" i="54"/>
  <c r="F24" i="54"/>
  <c r="F25" i="54"/>
  <c r="F26" i="54"/>
  <c r="F27" i="54"/>
  <c r="F4" i="54"/>
  <c r="E5" i="53"/>
  <c r="E6" i="53"/>
  <c r="E7" i="53"/>
  <c r="E8" i="53"/>
  <c r="E9" i="53"/>
  <c r="E10" i="53"/>
  <c r="E11" i="53"/>
  <c r="E12" i="53"/>
  <c r="E13" i="53"/>
  <c r="E14" i="53"/>
  <c r="E15" i="53"/>
  <c r="E16" i="53"/>
  <c r="E17" i="53"/>
  <c r="E18" i="53"/>
  <c r="E19" i="53"/>
  <c r="E20" i="53"/>
  <c r="E21" i="53"/>
  <c r="E22" i="53"/>
  <c r="E23" i="53"/>
  <c r="E24" i="53"/>
  <c r="E25" i="53"/>
  <c r="E26" i="53"/>
  <c r="E27" i="53"/>
  <c r="E4" i="53"/>
  <c r="E5" i="52"/>
  <c r="E6" i="52"/>
  <c r="E7" i="52"/>
  <c r="E8" i="52"/>
  <c r="E9" i="52"/>
  <c r="E10" i="52"/>
  <c r="E11" i="52"/>
  <c r="E12" i="52"/>
  <c r="E13" i="52"/>
  <c r="E14" i="52"/>
  <c r="E15" i="52"/>
  <c r="E16" i="52"/>
  <c r="E17" i="52"/>
  <c r="E18" i="52"/>
  <c r="E19" i="52"/>
  <c r="E20" i="52"/>
  <c r="E21" i="52"/>
  <c r="E22" i="52"/>
  <c r="E23" i="52"/>
  <c r="E24" i="52"/>
  <c r="E25" i="52"/>
  <c r="E26" i="52"/>
  <c r="E27" i="52"/>
  <c r="E4" i="52"/>
  <c r="G134" i="56" l="1"/>
  <c r="G131" i="56"/>
  <c r="G132" i="56"/>
  <c r="G129" i="56"/>
  <c r="G128" i="56"/>
  <c r="G130" i="56"/>
  <c r="G136" i="56"/>
  <c r="G135" i="56"/>
  <c r="G133" i="56"/>
</calcChain>
</file>

<file path=xl/sharedStrings.xml><?xml version="1.0" encoding="utf-8"?>
<sst xmlns="http://schemas.openxmlformats.org/spreadsheetml/2006/main" count="1903" uniqueCount="295">
  <si>
    <t>Almaco Jack</t>
  </si>
  <si>
    <t>Commercial</t>
  </si>
  <si>
    <t>Atlantic Spadefish</t>
  </si>
  <si>
    <t>Banded Rudderfish</t>
  </si>
  <si>
    <t>Cubera Snapper</t>
  </si>
  <si>
    <t>Total</t>
  </si>
  <si>
    <t>Gray Snapper</t>
  </si>
  <si>
    <t>Gray Triggerfish</t>
  </si>
  <si>
    <t>Jolthead Porgy</t>
  </si>
  <si>
    <t>Knobbed Porgy</t>
  </si>
  <si>
    <t>Lane Snapper</t>
  </si>
  <si>
    <t>Lesser Amberjack</t>
  </si>
  <si>
    <t>Red Hind</t>
  </si>
  <si>
    <t>Rock Hind</t>
  </si>
  <si>
    <t>Scamp</t>
  </si>
  <si>
    <t>Tomtate</t>
  </si>
  <si>
    <t>Silk Snapper</t>
  </si>
  <si>
    <t>Whitebone Porgy</t>
  </si>
  <si>
    <t>Yellowedge Grouper</t>
  </si>
  <si>
    <t>White Grunt</t>
  </si>
  <si>
    <t>Year</t>
  </si>
  <si>
    <t>Graysby</t>
  </si>
  <si>
    <t>Saucereye Porgy</t>
  </si>
  <si>
    <t>Margate</t>
  </si>
  <si>
    <t>Coney</t>
  </si>
  <si>
    <t>Misty Grouper</t>
  </si>
  <si>
    <t>Blackfin Snapper</t>
  </si>
  <si>
    <t>Yellowmouth Grouper</t>
  </si>
  <si>
    <t>Queen Snapper</t>
  </si>
  <si>
    <t>Scup</t>
  </si>
  <si>
    <t>Sand Tilefish</t>
  </si>
  <si>
    <t>Yellowfin Grouper</t>
  </si>
  <si>
    <t>Deepwater Complex</t>
  </si>
  <si>
    <t>Jacks Complex</t>
  </si>
  <si>
    <t>Snappers Complex</t>
  </si>
  <si>
    <t>Grunts Complex</t>
  </si>
  <si>
    <t>Sailor's Choice</t>
  </si>
  <si>
    <t>Shallow-Water Complex</t>
  </si>
  <si>
    <t>Porgy Complex</t>
  </si>
  <si>
    <t>Bar Jack</t>
  </si>
  <si>
    <t>ABC</t>
  </si>
  <si>
    <t>Dolphin</t>
  </si>
  <si>
    <t>Wahoo</t>
  </si>
  <si>
    <t>GA-NC Hogfish</t>
  </si>
  <si>
    <t>Commercial Landings</t>
  </si>
  <si>
    <t>Avg 12-14</t>
  </si>
  <si>
    <t>Associated Scalar</t>
  </si>
  <si>
    <t>Range of Years</t>
  </si>
  <si>
    <t>1999-2007</t>
  </si>
  <si>
    <t>Catch Statistic</t>
  </si>
  <si>
    <t>Statistic</t>
  </si>
  <si>
    <t>Risk of Overexplpoitation</t>
  </si>
  <si>
    <t>Year of Max</t>
  </si>
  <si>
    <t>Council Risk</t>
  </si>
  <si>
    <t>Old Landings</t>
  </si>
  <si>
    <t>Third Highest Rank</t>
  </si>
  <si>
    <t>Avg 15-17</t>
  </si>
  <si>
    <t>recent/3rd highest</t>
  </si>
  <si>
    <t>Avg 12-17</t>
  </si>
  <si>
    <t>Avg 99-07</t>
  </si>
  <si>
    <t>recent/ORCS</t>
  </si>
  <si>
    <t>Mod High</t>
  </si>
  <si>
    <t>Stats for ORCS</t>
  </si>
  <si>
    <t>Low</t>
  </si>
  <si>
    <t>Moderate</t>
  </si>
  <si>
    <t>Risk Cat</t>
  </si>
  <si>
    <t>Scalar</t>
  </si>
  <si>
    <t>ORCS Yrs</t>
  </si>
  <si>
    <t>Max Year</t>
  </si>
  <si>
    <t>Catch Stat</t>
  </si>
  <si>
    <t>recent/3rd</t>
  </si>
  <si>
    <t>ORCS Risk Categories and Associated Scalars</t>
  </si>
  <si>
    <t>Mod Low</t>
  </si>
  <si>
    <t>High</t>
  </si>
  <si>
    <t>Risk of Overexploitation</t>
  </si>
  <si>
    <t>Risk Tolerance Scalar</t>
  </si>
  <si>
    <t>Risk of Overexploitation Scalar</t>
  </si>
  <si>
    <t>Avg 12-14/17</t>
  </si>
  <si>
    <t>3rd Highest</t>
  </si>
  <si>
    <t>Black Grouper</t>
  </si>
  <si>
    <t>This is assumed since the Council never formally designated this in an amendment.</t>
  </si>
  <si>
    <t>Scup Median</t>
  </si>
  <si>
    <t>South Atlantic Historical Recreational Landings and Annual Catch Limits</t>
  </si>
  <si>
    <r>
      <t xml:space="preserve">This page provides only a summary of the information regarding the existing regulations. Any discrepancies between this information and the regulations as published in the </t>
    </r>
    <r>
      <rPr>
        <i/>
        <sz val="12"/>
        <color indexed="63"/>
        <rFont val="Calibri"/>
        <family val="2"/>
        <scheme val="minor"/>
      </rPr>
      <t xml:space="preserve">Federal Register  </t>
    </r>
    <r>
      <rPr>
        <sz val="12"/>
        <color indexed="63"/>
        <rFont val="Calibri"/>
        <family val="2"/>
        <scheme val="minor"/>
      </rPr>
      <t xml:space="preserve">will be resolved in favor of the </t>
    </r>
    <r>
      <rPr>
        <i/>
        <sz val="12"/>
        <color indexed="63"/>
        <rFont val="Calibri"/>
        <family val="2"/>
        <scheme val="minor"/>
      </rPr>
      <t xml:space="preserve">Federal Register </t>
    </r>
    <r>
      <rPr>
        <sz val="12"/>
        <color indexed="63"/>
        <rFont val="Calibri"/>
        <family val="2"/>
        <scheme val="minor"/>
      </rPr>
      <t>.</t>
    </r>
  </si>
  <si>
    <r>
      <t xml:space="preserve">There are no seasonal closures unless otherwise noted.  For a list of current seasonal closures, see the </t>
    </r>
    <r>
      <rPr>
        <u/>
        <sz val="12"/>
        <color indexed="63"/>
        <rFont val="Calibri"/>
        <family val="2"/>
        <scheme val="minor"/>
      </rPr>
      <t>South Atlantic Seasonal Closures page.</t>
    </r>
  </si>
  <si>
    <t>Goliath Grouper, Nassau Grouper, Speckled Hind, and Warsaw Grouper are closed to harvest.</t>
  </si>
  <si>
    <r>
      <t>a</t>
    </r>
    <r>
      <rPr>
        <sz val="12"/>
        <color rgb="FF333333"/>
        <rFont val="Calibri"/>
        <family val="2"/>
        <scheme val="minor"/>
      </rPr>
      <t>All of the most recent landings data are preliminary only.</t>
    </r>
  </si>
  <si>
    <t>King Mackerel</t>
  </si>
  <si>
    <t>Fishing Year</t>
  </si>
  <si>
    <t>Total Landings</t>
  </si>
  <si>
    <t>Units</t>
  </si>
  <si>
    <t>ACL</t>
  </si>
  <si>
    <t>ACL  %</t>
  </si>
  <si>
    <t>Closure Date</t>
  </si>
  <si>
    <t>Data Source</t>
  </si>
  <si>
    <r>
      <t>2019</t>
    </r>
    <r>
      <rPr>
        <vertAlign val="superscript"/>
        <sz val="12"/>
        <rFont val="Calibri"/>
        <family val="2"/>
        <scheme val="minor"/>
      </rPr>
      <t>a</t>
    </r>
  </si>
  <si>
    <t>Jan 1 - Dec 31</t>
  </si>
  <si>
    <t>ww</t>
  </si>
  <si>
    <t>MRIP-CHTS</t>
  </si>
  <si>
    <r>
      <t>2019-2020</t>
    </r>
    <r>
      <rPr>
        <vertAlign val="superscript"/>
        <sz val="12"/>
        <rFont val="Calibri"/>
        <family val="2"/>
        <scheme val="minor"/>
      </rPr>
      <t>a</t>
    </r>
  </si>
  <si>
    <t>Mar 1 - Feb 28/29</t>
  </si>
  <si>
    <t>2018-2019</t>
  </si>
  <si>
    <t>2017-2018</t>
  </si>
  <si>
    <t>MRFSS</t>
  </si>
  <si>
    <t>2016-2017</t>
  </si>
  <si>
    <t>2015-2016</t>
  </si>
  <si>
    <t>2014-2015</t>
  </si>
  <si>
    <t>2013-2014</t>
  </si>
  <si>
    <t>2012-2013</t>
  </si>
  <si>
    <t>Mutton Snapper</t>
  </si>
  <si>
    <t>Number of fish</t>
  </si>
  <si>
    <t>Porgies</t>
  </si>
  <si>
    <t>Seasonal Closure</t>
  </si>
  <si>
    <t>Jolthead, Knobbed, Saucereye, Whitebone, Scup</t>
  </si>
  <si>
    <t>Jan 1 - Apr 30</t>
  </si>
  <si>
    <t>*Black grouper was managed as a part of the Black, Gag, and Red Grouper Aggregate during 2011 and 2010.</t>
  </si>
  <si>
    <t>Red Grouper</t>
  </si>
  <si>
    <t>Black, Gag, and Red Grouper Aggregate</t>
  </si>
  <si>
    <t>gw</t>
  </si>
  <si>
    <t>*In 2012, these species were removed from an aggegate ACL and are managed under a species-specific ACL.</t>
  </si>
  <si>
    <t>Black Sea Bass</t>
  </si>
  <si>
    <t>Apr 1 - Mar 31</t>
  </si>
  <si>
    <t>Red Porgy</t>
  </si>
  <si>
    <t>Jun 1 - May 31*</t>
  </si>
  <si>
    <t>2011-2012</t>
  </si>
  <si>
    <t>2010-2011</t>
  </si>
  <si>
    <t>*The 2014-2015 fishing year only includes landings through March 31.</t>
  </si>
  <si>
    <t>Blueline Tilefish</t>
  </si>
  <si>
    <t>Red Snapper</t>
  </si>
  <si>
    <t>ACL %</t>
  </si>
  <si>
    <t>Sept 1 - Apr 30</t>
  </si>
  <si>
    <t>numbers of fish</t>
  </si>
  <si>
    <t>*See FB17- 061and FB17-
071 for more information</t>
  </si>
  <si>
    <t>Closed to Recreational Harvest</t>
  </si>
  <si>
    <t>Fishery Bulletin</t>
  </si>
  <si>
    <t>*Prior to 2014, blueline tilefish was managed as part of the deepwater complex.</t>
  </si>
  <si>
    <t>NA</t>
  </si>
  <si>
    <t>Yellowedge Grouper, Blueline Tilefish, Silk Snapper, Misty Grouper, Queen Snapper, Sand Tilefish, Blackfin Snapper</t>
  </si>
  <si>
    <t>2016*</t>
  </si>
  <si>
    <t>2014**</t>
  </si>
  <si>
    <t>*Black snapper was removed from the complex beginning June 22, 2016.</t>
  </si>
  <si>
    <t>Shallow Water Grouper</t>
  </si>
  <si>
    <t>**Blueline tilefish was removed from the complex beginning January 1, 2014 and is now managed under a species-specific ACL.</t>
  </si>
  <si>
    <t>Red Hind, Rock Hind, Coney, Graysby, Yellowfin Grouper, Yellowmouth Grouper</t>
  </si>
  <si>
    <t>Snappers</t>
  </si>
  <si>
    <t>Gray, Lane, Cubera Snapper</t>
  </si>
  <si>
    <t>Gag</t>
  </si>
  <si>
    <t>*Dog and Mahogany Snapper were part of the Snappers complex until June 22, 2016.  Landings of these species are included in reports prior to their removal.</t>
  </si>
  <si>
    <t>Snowy Grouper</t>
  </si>
  <si>
    <t>Golden Tilefish</t>
  </si>
  <si>
    <t>Jan 1 - Apr 30; Sept 1 -Dec 31</t>
  </si>
  <si>
    <t>number of fish</t>
  </si>
  <si>
    <t>Spanish Mackerel</t>
  </si>
  <si>
    <t>Vermilion Snapper</t>
  </si>
  <si>
    <t>Greater Amberjack</t>
  </si>
  <si>
    <t>May 1 - Apr 30*</t>
  </si>
  <si>
    <t>*The 2014-2015 fishing year only included landings through Feb 28, 2015.</t>
  </si>
  <si>
    <t>Grunts</t>
  </si>
  <si>
    <t>White Grunt, Margate, Sailor's Choice, Tomtate</t>
  </si>
  <si>
    <t>Wreckfish</t>
  </si>
  <si>
    <t>Hogfish Northern Zone - NC - GA</t>
  </si>
  <si>
    <t>Jan 1 - June 30;
Sep 1 -Dec 31</t>
  </si>
  <si>
    <t>numbers</t>
  </si>
  <si>
    <t>*Starting in 2017, Hogfish are managed with regional annual catch limits for Florida Keys through East Florida and New York through Georgia.</t>
  </si>
  <si>
    <t>Hogfish Southern Zone - FLK - EFL</t>
  </si>
  <si>
    <t>Yellowtail Snapper</t>
  </si>
  <si>
    <t>Aug 1 - Jul 31</t>
  </si>
  <si>
    <t>Hogfish</t>
  </si>
  <si>
    <t>*The 2016 fishing year only included landings through July.  The fishing season for yellowtail snapper was modified in Regulatory Amendment 25.</t>
  </si>
  <si>
    <t>Jacks</t>
  </si>
  <si>
    <t>Almaco Jack, Banded Rudderfish, Lesser Amberjack</t>
  </si>
  <si>
    <t>8/9/16; Reopened 12/2/16</t>
  </si>
  <si>
    <t>Historical South Atlantic Commercial Landings and Annual Catch Limits</t>
  </si>
  <si>
    <t>Landings reflected on this page are from dealer trip tickets reported to the Southeast Fisheries Science Center Commercial ACL dataset (Source: ACL_FILES_10232018, unless otherwise noted).  Landings for the most recent fishing year will become available within the following fishing year.</t>
  </si>
  <si>
    <r>
      <t xml:space="preserve">There are no seasonal closures unless otherwise noted.  For a list of current seasonal closures, see the </t>
    </r>
    <r>
      <rPr>
        <u/>
        <sz val="11"/>
        <color indexed="63"/>
        <rFont val="Calibri"/>
        <family val="2"/>
        <scheme val="minor"/>
      </rPr>
      <t>South Atlantic Seasonal Closures page</t>
    </r>
    <r>
      <rPr>
        <sz val="11"/>
        <color indexed="63"/>
        <rFont val="Calibri"/>
        <family val="2"/>
        <scheme val="minor"/>
      </rPr>
      <t>.</t>
    </r>
  </si>
  <si>
    <t>ACL_FILES _10232018</t>
  </si>
  <si>
    <t>  </t>
  </si>
  <si>
    <t>Seasonal</t>
  </si>
  <si>
    <t>10/20/12; Re-opened
11/13/12 - 11/21/12</t>
  </si>
  <si>
    <t>Jun 1 - Dec 31</t>
  </si>
  <si>
    <t>Jun 1 - May 31</t>
  </si>
  <si>
    <t>Jul 1 – May 31</t>
  </si>
  <si>
    <t>2009-2010</t>
  </si>
  <si>
    <t>2008-2009</t>
  </si>
  <si>
    <t>2007-2008</t>
  </si>
  <si>
    <t>Blueline Tilefish*</t>
  </si>
  <si>
    <t>7/18/17; Re-opened 10/24/17-11/1/17</t>
  </si>
  <si>
    <t>6/1/16; Re-opened
7/13/16; 8/30/16</t>
  </si>
  <si>
    <t>Yellowedge Grouper,Silk Snapper, Misty Grouper, Queen Snapper, Sand Tilefish*</t>
  </si>
  <si>
    <t>ACL_FILES_10232018</t>
  </si>
  <si>
    <t>Dolphin (Mahi-Mahi)</t>
  </si>
  <si>
    <t>Gag, Black, and Red Grouper (aggregate)</t>
  </si>
  <si>
    <t>Sector</t>
  </si>
  <si>
    <t>Hook-n-Line</t>
  </si>
  <si>
    <t>Longline</t>
  </si>
  <si>
    <t>Seasonal Landings</t>
  </si>
  <si>
    <t>Quota*</t>
  </si>
  <si>
    <t>Quota %</t>
  </si>
  <si>
    <t>Jan 1 - Jun 30</t>
  </si>
  <si>
    <t>Jul 1 - Dec 31</t>
  </si>
  <si>
    <t>* As stated in the federal regulations, any unused portions of the quota from the January 1 through June 30 season will be added to the July 1 to December 31 quota.</t>
  </si>
  <si>
    <t>2019-2020</t>
  </si>
  <si>
    <t>Apr 1 - Apr 30</t>
  </si>
  <si>
    <t>May 1 - Apr 31</t>
  </si>
  <si>
    <t>Hogfish (FL Keys/East Florida)</t>
  </si>
  <si>
    <t>Hogfish (GA through NC)</t>
  </si>
  <si>
    <t>Quota</t>
  </si>
  <si>
    <t>Northern</t>
  </si>
  <si>
    <t>as reported</t>
  </si>
  <si>
    <t>ACCSP as of 6/25/18</t>
  </si>
  <si>
    <t>Southern</t>
  </si>
  <si>
    <t>Mar 1 - Sep 30</t>
  </si>
  <si>
    <t>Oct 1 - Feb 28/29</t>
  </si>
  <si>
    <t>−</t>
  </si>
  <si>
    <t>2006-2007</t>
  </si>
  <si>
    <t>2005-2006</t>
  </si>
  <si>
    <t>2004-2005</t>
  </si>
  <si>
    <t>2003-2004</t>
  </si>
  <si>
    <t>2002-2003</t>
  </si>
  <si>
    <t>2001-2002</t>
  </si>
  <si>
    <t>2000-2001</t>
  </si>
  <si>
    <t xml:space="preserve">To view previous years please click here: http://sero.nmfs.noaa.gov/quotas/mackerel/HistoricalMackerelReports.htm </t>
  </si>
  <si>
    <t>Jan 1 - April 30</t>
  </si>
  <si>
    <t>None</t>
  </si>
  <si>
    <t>2019*</t>
  </si>
  <si>
    <t>2018*</t>
  </si>
  <si>
    <t>2017*</t>
  </si>
  <si>
    <t>**9/24/12; Re-opened 9/17/12-9/24/12 and
12/12/12-12/19/12</t>
  </si>
  <si>
    <t>*See South Atlantic Seasonal Closures and Harvest Limitations: https://www.fisheries.noaa.gov/content/south-atlantic-fishing-seasonal-closures</t>
  </si>
  <si>
    <t>**Commercial red snapper harvest was opened for short durations with a 50 pound trip limit.  For more information please visit: http://sero.nmfs.noaa.gov/sf/2012SARedSnapperSeason.htm.</t>
  </si>
  <si>
    <t>Jan 1 - Mar 31</t>
  </si>
  <si>
    <t>Gray, Lane, Cubera Snapper*</t>
  </si>
  <si>
    <t>*Snapper-Grouper Amendment 35 removed Dog Snapper and Mahogany Snapper from the FMP (effective June 22, 2016).</t>
  </si>
  <si>
    <t>2,880,000*</t>
  </si>
  <si>
    <t>CMP A20B</t>
  </si>
  <si>
    <t>*The adjusted quota is used to determine trip limit reductions.  At 75% of the adjusted quota (2,880,000 lbs ww), the trip limit it reduced to 1,500 lbs.  The 1,500 lb trip limit went into effect on January 6, 2013.  At 100% of the adjusted quota, the trip limit is
reduced to 500 lbs.</t>
  </si>
  <si>
    <t>Jan 1- Jun 30</t>
  </si>
  <si>
    <t>Jul 1- Dec 31</t>
  </si>
  <si>
    <t>10/11/16;               Re-opened 12/14/16-12/15/16</t>
  </si>
  <si>
    <t>3/10/11;                        Re-opened    5/1/11- 5/8/11</t>
  </si>
  <si>
    <t>*The 2016 fishing year only included landings through July. The fishing season for yellowtail snapper was modified in Regulatory Amendment 25.</t>
  </si>
  <si>
    <r>
      <t xml:space="preserve">Data Source
</t>
    </r>
    <r>
      <rPr>
        <sz val="11"/>
        <color indexed="63"/>
        <rFont val="Calibri"/>
        <family val="2"/>
        <scheme val="minor"/>
      </rPr>
      <t>ACL_FILES_10232018</t>
    </r>
  </si>
  <si>
    <t>Knobbed PSE</t>
  </si>
  <si>
    <t>Avg PSE</t>
  </si>
  <si>
    <t>Buffer</t>
  </si>
  <si>
    <t>Rounded ABC</t>
  </si>
  <si>
    <t>fish</t>
  </si>
  <si>
    <t>year</t>
  </si>
  <si>
    <t>collections</t>
  </si>
  <si>
    <t>CPUE</t>
  </si>
  <si>
    <t>Number</t>
  </si>
  <si>
    <t>of</t>
  </si>
  <si>
    <t>stations</t>
  </si>
  <si>
    <t>Nominal</t>
  </si>
  <si>
    <t>Coefficient</t>
  </si>
  <si>
    <t>with</t>
  </si>
  <si>
    <t>scaled</t>
  </si>
  <si>
    <t>index</t>
  </si>
  <si>
    <t>per</t>
  </si>
  <si>
    <t>Black</t>
  </si>
  <si>
    <t>station</t>
  </si>
  <si>
    <t>variation</t>
  </si>
  <si>
    <t>Grouper</t>
  </si>
  <si>
    <t>to mean</t>
  </si>
  <si>
    <t>FL RVC</t>
  </si>
  <si>
    <t>Total Orig FES</t>
  </si>
  <si>
    <t>Orig FES Rec</t>
  </si>
  <si>
    <t>Total New Est</t>
  </si>
  <si>
    <t>New Est Rec</t>
  </si>
  <si>
    <t>New Est ABC</t>
  </si>
  <si>
    <t>3rd Highest New Est</t>
  </si>
  <si>
    <t>Total New Wgt</t>
  </si>
  <si>
    <t>New Wgt ABC</t>
  </si>
  <si>
    <t>Avg 11-17</t>
  </si>
  <si>
    <t>Avg 11-13,15-17</t>
  </si>
  <si>
    <t>Buffer no 14</t>
  </si>
  <si>
    <t>ABC no 14</t>
  </si>
  <si>
    <t>New Wgt Rec</t>
  </si>
  <si>
    <t>New Wgt PSE</t>
  </si>
  <si>
    <t>New Wgt Recreational Landings</t>
  </si>
  <si>
    <t>Third Highest Rank New Wgt</t>
  </si>
  <si>
    <t>New Wgt Stats for ORCS</t>
  </si>
  <si>
    <t>rec/3rd hi</t>
  </si>
  <si>
    <t>rec/3rd high</t>
  </si>
  <si>
    <t>Avg 94-07</t>
  </si>
  <si>
    <t>Value</t>
  </si>
  <si>
    <t>Rank</t>
  </si>
  <si>
    <t>ABC w/2014</t>
  </si>
  <si>
    <t>ABC w/o 2014</t>
  </si>
  <si>
    <t>Recreational</t>
  </si>
  <si>
    <t>ABC/ACL</t>
  </si>
  <si>
    <t>Recreational Landings</t>
  </si>
  <si>
    <t>rec/ORCS</t>
  </si>
  <si>
    <t>ABC w/ORCS</t>
  </si>
  <si>
    <t>Attachment 14: SSC October 2020 Meeting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</si>
</sst>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0.0%"/>
    <numFmt numFmtId="166" formatCode="0.0"/>
    <numFmt numFmtId="167" formatCode="m/d/yyyy;@"/>
    <numFmt numFmtId="168" formatCode="#,##0.0"/>
  </numFmts>
  <fonts count="28" x14ac:knownFonts="1">
    <font>
      <sz val="11"/>
      <color theme="1"/>
      <name val="Calibri"/>
      <family val="2"/>
      <scheme val="minor"/>
    </font>
    <font>
      <b/>
      <sz val="11"/>
      <color theme="1"/>
      <name val="Calibri"/>
      <family val="2"/>
      <scheme val="minor"/>
    </font>
    <font>
      <sz val="10"/>
      <color rgb="FF000000"/>
      <name val="Arial"/>
      <family val="2"/>
    </font>
    <font>
      <sz val="11"/>
      <color theme="1"/>
      <name val="Calibri"/>
      <family val="2"/>
      <scheme val="minor"/>
    </font>
    <font>
      <b/>
      <sz val="12"/>
      <color indexed="63"/>
      <name val="Calibri"/>
      <family val="2"/>
      <scheme val="minor"/>
    </font>
    <font>
      <sz val="12"/>
      <color indexed="63"/>
      <name val="Calibri"/>
      <family val="2"/>
      <scheme val="minor"/>
    </font>
    <font>
      <i/>
      <sz val="12"/>
      <color indexed="63"/>
      <name val="Calibri"/>
      <family val="2"/>
      <scheme val="minor"/>
    </font>
    <font>
      <u/>
      <sz val="12"/>
      <color indexed="63"/>
      <name val="Calibri"/>
      <family val="2"/>
      <scheme val="minor"/>
    </font>
    <font>
      <vertAlign val="superscript"/>
      <sz val="12"/>
      <color indexed="63"/>
      <name val="Calibri"/>
      <family val="2"/>
      <scheme val="minor"/>
    </font>
    <font>
      <sz val="12"/>
      <color rgb="FF333333"/>
      <name val="Calibri"/>
      <family val="2"/>
      <scheme val="minor"/>
    </font>
    <font>
      <b/>
      <sz val="12"/>
      <color indexed="9"/>
      <name val="Calibri"/>
      <family val="2"/>
      <scheme val="minor"/>
    </font>
    <font>
      <sz val="12"/>
      <name val="Calibri"/>
      <family val="2"/>
      <scheme val="minor"/>
    </font>
    <font>
      <vertAlign val="superscript"/>
      <sz val="12"/>
      <name val="Calibri"/>
      <family val="2"/>
      <scheme val="minor"/>
    </font>
    <font>
      <sz val="11"/>
      <name val="Calibri"/>
      <family val="2"/>
      <scheme val="minor"/>
    </font>
    <font>
      <sz val="12"/>
      <color indexed="9"/>
      <name val="Calibri"/>
      <family val="2"/>
      <scheme val="minor"/>
    </font>
    <font>
      <u/>
      <sz val="11"/>
      <color theme="10"/>
      <name val="Calibri"/>
      <family val="2"/>
      <scheme val="minor"/>
    </font>
    <font>
      <u/>
      <sz val="12"/>
      <color indexed="12"/>
      <name val="Calibri"/>
      <family val="2"/>
      <scheme val="minor"/>
    </font>
    <font>
      <sz val="12"/>
      <color theme="1"/>
      <name val="Calibri"/>
      <family val="2"/>
      <scheme val="minor"/>
    </font>
    <font>
      <b/>
      <sz val="11"/>
      <color indexed="63"/>
      <name val="Calibri"/>
      <family val="2"/>
      <scheme val="minor"/>
    </font>
    <font>
      <sz val="11"/>
      <color indexed="63"/>
      <name val="Calibri"/>
      <family val="2"/>
      <scheme val="minor"/>
    </font>
    <font>
      <u/>
      <sz val="11"/>
      <color indexed="63"/>
      <name val="Calibri"/>
      <family val="2"/>
      <scheme val="minor"/>
    </font>
    <font>
      <b/>
      <sz val="11"/>
      <color indexed="9"/>
      <name val="Calibri"/>
      <family val="2"/>
      <scheme val="minor"/>
    </font>
    <font>
      <b/>
      <u/>
      <sz val="11"/>
      <color indexed="9"/>
      <name val="Calibri"/>
      <family val="2"/>
      <scheme val="minor"/>
    </font>
    <font>
      <b/>
      <sz val="11"/>
      <name val="Calibri"/>
      <family val="2"/>
      <scheme val="minor"/>
    </font>
    <font>
      <sz val="11"/>
      <color indexed="8"/>
      <name val="Calibri"/>
      <family val="2"/>
      <scheme val="minor"/>
    </font>
    <font>
      <sz val="10"/>
      <name val="Times New Roman"/>
      <family val="1"/>
      <charset val="204"/>
    </font>
    <font>
      <sz val="12"/>
      <color indexed="8"/>
      <name val="Arial"/>
      <family val="2"/>
    </font>
    <font>
      <sz val="12"/>
      <color indexed="8"/>
      <name val="Times New Roman"/>
      <family val="2"/>
    </font>
  </fonts>
  <fills count="12">
    <fill>
      <patternFill patternType="none"/>
    </fill>
    <fill>
      <patternFill patternType="gray125"/>
    </fill>
    <fill>
      <patternFill patternType="solid">
        <fgColor theme="6"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FFFF00"/>
        <bgColor indexed="64"/>
      </patternFill>
    </fill>
    <fill>
      <patternFill patternType="solid">
        <fgColor rgb="FF00B0F0"/>
        <bgColor indexed="64"/>
      </patternFill>
    </fill>
    <fill>
      <patternFill patternType="solid">
        <fgColor rgb="FF2B405A"/>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right/>
      <top style="thin">
        <color rgb="FF000000"/>
      </top>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right/>
      <top/>
      <bottom style="thin">
        <color rgb="FF000000"/>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indexed="64"/>
      </bottom>
      <diagonal/>
    </border>
    <border>
      <left style="thin">
        <color rgb="FF000000"/>
      </left>
      <right/>
      <top/>
      <bottom style="thin">
        <color indexed="64"/>
      </bottom>
      <diagonal/>
    </border>
    <border>
      <left style="thin">
        <color indexed="64"/>
      </left>
      <right style="thin">
        <color indexed="64"/>
      </right>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indexed="64"/>
      </left>
      <right style="thin">
        <color indexed="64"/>
      </right>
      <top style="thin">
        <color rgb="FF000000"/>
      </top>
      <bottom/>
      <diagonal/>
    </border>
    <border>
      <left style="thin">
        <color rgb="FF000000"/>
      </left>
      <right style="thin">
        <color indexed="64"/>
      </right>
      <top/>
      <bottom style="thin">
        <color rgb="FF000000"/>
      </bottom>
      <diagonal/>
    </border>
    <border>
      <left style="thin">
        <color indexed="64"/>
      </left>
      <right style="thin">
        <color indexed="64"/>
      </right>
      <top/>
      <bottom style="thin">
        <color rgb="FF000000"/>
      </bottom>
      <diagonal/>
    </border>
    <border>
      <left/>
      <right style="thin">
        <color rgb="FF000000"/>
      </right>
      <top style="thin">
        <color rgb="FF000000"/>
      </top>
      <bottom style="thin">
        <color indexed="64"/>
      </bottom>
      <diagonal/>
    </border>
  </borders>
  <cellStyleXfs count="4">
    <xf numFmtId="0" fontId="0" fillId="0" borderId="0"/>
    <xf numFmtId="0" fontId="2" fillId="0" borderId="0"/>
    <xf numFmtId="9" fontId="3" fillId="0" borderId="0" applyFont="0" applyFill="0" applyBorder="0" applyAlignment="0" applyProtection="0"/>
    <xf numFmtId="0" fontId="15" fillId="0" borderId="0" applyNumberFormat="0" applyFill="0" applyBorder="0" applyAlignment="0" applyProtection="0"/>
  </cellStyleXfs>
  <cellXfs count="482">
    <xf numFmtId="0" fontId="0" fillId="0" borderId="0" xfId="0"/>
    <xf numFmtId="0" fontId="1" fillId="0" borderId="0" xfId="0" applyNumberFormat="1" applyFont="1" applyAlignment="1">
      <alignment horizontal="center"/>
    </xf>
    <xf numFmtId="0" fontId="1" fillId="0" borderId="0" xfId="0" applyFont="1"/>
    <xf numFmtId="3" fontId="0" fillId="2" borderId="0" xfId="0" applyNumberFormat="1" applyFill="1" applyAlignment="1">
      <alignment horizontal="center"/>
    </xf>
    <xf numFmtId="0" fontId="1" fillId="0" borderId="0" xfId="0" applyFont="1" applyAlignment="1">
      <alignment horizontal="center"/>
    </xf>
    <xf numFmtId="3" fontId="0" fillId="0" borderId="0" xfId="0" applyNumberFormat="1" applyAlignment="1">
      <alignment horizontal="center"/>
    </xf>
    <xf numFmtId="0" fontId="0" fillId="0" borderId="0" xfId="0"/>
    <xf numFmtId="3" fontId="0" fillId="0" borderId="0" xfId="0" applyNumberFormat="1" applyFill="1" applyAlignment="1">
      <alignment horizontal="center"/>
    </xf>
    <xf numFmtId="0" fontId="0" fillId="3" borderId="0" xfId="0" applyFill="1" applyAlignment="1">
      <alignment horizontal="center"/>
    </xf>
    <xf numFmtId="0" fontId="0" fillId="2" borderId="0" xfId="0" applyFill="1" applyAlignment="1">
      <alignment horizontal="center"/>
    </xf>
    <xf numFmtId="0" fontId="0" fillId="4" borderId="0" xfId="0" applyFill="1" applyAlignment="1">
      <alignment horizontal="center"/>
    </xf>
    <xf numFmtId="3" fontId="0" fillId="0" borderId="1" xfId="0" applyNumberFormat="1" applyBorder="1" applyAlignment="1">
      <alignment horizontal="center"/>
    </xf>
    <xf numFmtId="0" fontId="1" fillId="0" borderId="1" xfId="0" applyFont="1" applyBorder="1" applyAlignment="1">
      <alignment horizontal="center" vertical="center"/>
    </xf>
    <xf numFmtId="0" fontId="1" fillId="0" borderId="1" xfId="0" applyFont="1" applyBorder="1" applyAlignment="1">
      <alignment horizontal="center"/>
    </xf>
    <xf numFmtId="0" fontId="1" fillId="0" borderId="1" xfId="0" applyNumberFormat="1" applyFont="1" applyBorder="1" applyAlignment="1">
      <alignment horizontal="center"/>
    </xf>
    <xf numFmtId="3" fontId="0" fillId="0" borderId="1" xfId="0" applyNumberFormat="1" applyBorder="1" applyAlignment="1">
      <alignment horizontal="center" vertical="center"/>
    </xf>
    <xf numFmtId="0" fontId="0" fillId="0" borderId="1" xfId="0" applyNumberFormat="1" applyFont="1" applyBorder="1" applyAlignment="1">
      <alignment horizontal="center" vertical="center"/>
    </xf>
    <xf numFmtId="0" fontId="0" fillId="0" borderId="0" xfId="0"/>
    <xf numFmtId="0" fontId="1" fillId="0" borderId="0" xfId="0" applyNumberFormat="1" applyFont="1" applyAlignment="1">
      <alignment horizontal="center"/>
    </xf>
    <xf numFmtId="3" fontId="0" fillId="0" borderId="0" xfId="0" applyNumberFormat="1"/>
    <xf numFmtId="3" fontId="0" fillId="3" borderId="0" xfId="0" applyNumberFormat="1" applyFill="1" applyAlignment="1">
      <alignment horizontal="center"/>
    </xf>
    <xf numFmtId="3" fontId="0" fillId="2" borderId="0" xfId="0" applyNumberFormat="1" applyFill="1" applyAlignment="1">
      <alignment horizontal="center"/>
    </xf>
    <xf numFmtId="3" fontId="0" fillId="4" borderId="0" xfId="0" applyNumberFormat="1" applyFill="1" applyAlignment="1">
      <alignment horizontal="center"/>
    </xf>
    <xf numFmtId="0" fontId="1" fillId="0" borderId="0" xfId="0" applyFont="1"/>
    <xf numFmtId="3" fontId="0" fillId="0" borderId="1" xfId="0" applyNumberFormat="1" applyBorder="1" applyAlignment="1">
      <alignment horizontal="center"/>
    </xf>
    <xf numFmtId="0" fontId="0" fillId="0" borderId="0" xfId="0" applyFill="1"/>
    <xf numFmtId="3" fontId="0" fillId="0" borderId="0" xfId="0" applyNumberFormat="1" applyFont="1" applyAlignment="1">
      <alignment horizontal="center"/>
    </xf>
    <xf numFmtId="164" fontId="0" fillId="0" borderId="0" xfId="0" applyNumberFormat="1" applyAlignment="1">
      <alignment horizontal="center"/>
    </xf>
    <xf numFmtId="0" fontId="0" fillId="0" borderId="0" xfId="0" applyFill="1" applyAlignment="1">
      <alignment horizontal="center"/>
    </xf>
    <xf numFmtId="0" fontId="0" fillId="0" borderId="0" xfId="0" applyAlignment="1">
      <alignment horizontal="center"/>
    </xf>
    <xf numFmtId="0" fontId="1" fillId="0" borderId="0" xfId="0" applyFont="1" applyAlignment="1">
      <alignment horizontal="center"/>
    </xf>
    <xf numFmtId="0" fontId="0" fillId="0" borderId="0" xfId="0" applyNumberFormat="1" applyFont="1" applyBorder="1" applyAlignment="1">
      <alignment horizontal="center"/>
    </xf>
    <xf numFmtId="0" fontId="0" fillId="0" borderId="0" xfId="0" applyNumberFormat="1" applyFont="1" applyBorder="1" applyAlignment="1">
      <alignment horizontal="center" vertical="center"/>
    </xf>
    <xf numFmtId="0" fontId="0" fillId="0" borderId="0" xfId="0" applyNumberFormat="1" applyFont="1" applyAlignment="1">
      <alignment horizontal="center"/>
    </xf>
    <xf numFmtId="0" fontId="0" fillId="6" borderId="0" xfId="0" applyFill="1" applyAlignment="1">
      <alignment horizontal="center"/>
    </xf>
    <xf numFmtId="3" fontId="0" fillId="6" borderId="0" xfId="0" applyNumberFormat="1" applyFill="1" applyAlignment="1">
      <alignment horizontal="center"/>
    </xf>
    <xf numFmtId="0" fontId="1" fillId="0" borderId="0" xfId="0" applyFont="1" applyBorder="1" applyAlignment="1">
      <alignment horizontal="center" vertical="center"/>
    </xf>
    <xf numFmtId="3" fontId="0" fillId="0" borderId="0" xfId="0" applyNumberFormat="1" applyBorder="1" applyAlignment="1">
      <alignment horizontal="center"/>
    </xf>
    <xf numFmtId="0" fontId="0" fillId="0" borderId="0" xfId="0" applyAlignment="1">
      <alignment horizontal="center"/>
    </xf>
    <xf numFmtId="0" fontId="0" fillId="0" borderId="0" xfId="0" applyFont="1" applyAlignment="1"/>
    <xf numFmtId="3" fontId="0" fillId="5" borderId="0" xfId="0" applyNumberFormat="1" applyFill="1" applyAlignment="1">
      <alignment horizontal="center"/>
    </xf>
    <xf numFmtId="0" fontId="1" fillId="0" borderId="0" xfId="0" applyNumberFormat="1" applyFont="1" applyBorder="1" applyAlignment="1">
      <alignment horizontal="center"/>
    </xf>
    <xf numFmtId="165" fontId="0" fillId="0" borderId="0" xfId="2" applyNumberFormat="1" applyFont="1"/>
    <xf numFmtId="0" fontId="0" fillId="0" borderId="0" xfId="0" applyAlignment="1">
      <alignment horizontal="center"/>
    </xf>
    <xf numFmtId="0" fontId="0" fillId="5" borderId="0" xfId="0" applyFill="1" applyAlignment="1">
      <alignment horizontal="center"/>
    </xf>
    <xf numFmtId="0" fontId="0" fillId="0" borderId="0" xfId="0" applyAlignment="1">
      <alignment horizontal="center"/>
    </xf>
    <xf numFmtId="0" fontId="0" fillId="0" borderId="1" xfId="0" applyBorder="1" applyAlignment="1">
      <alignment horizontal="center"/>
    </xf>
    <xf numFmtId="0" fontId="1" fillId="0" borderId="0" xfId="0" applyFont="1" applyFill="1" applyAlignment="1">
      <alignment horizontal="center"/>
    </xf>
    <xf numFmtId="3" fontId="0" fillId="0" borderId="1" xfId="0" applyNumberFormat="1" applyFill="1" applyBorder="1" applyAlignment="1">
      <alignment horizontal="center"/>
    </xf>
    <xf numFmtId="0" fontId="1" fillId="0" borderId="1" xfId="0" applyFont="1" applyFill="1" applyBorder="1" applyAlignment="1">
      <alignment horizontal="center"/>
    </xf>
    <xf numFmtId="0" fontId="0" fillId="0" borderId="0" xfId="0" applyNumberFormat="1" applyFont="1" applyFill="1" applyBorder="1" applyAlignment="1">
      <alignment horizontal="center" vertical="center"/>
    </xf>
    <xf numFmtId="0" fontId="0" fillId="0" borderId="0" xfId="0" applyAlignment="1">
      <alignment horizontal="center"/>
    </xf>
    <xf numFmtId="164" fontId="0" fillId="0" borderId="0" xfId="0" applyNumberFormat="1" applyFill="1" applyAlignment="1">
      <alignment horizontal="center"/>
    </xf>
    <xf numFmtId="0" fontId="1" fillId="0" borderId="1" xfId="0" applyFont="1" applyFill="1" applyBorder="1" applyAlignment="1">
      <alignment horizontal="center" vertical="center"/>
    </xf>
    <xf numFmtId="0" fontId="0" fillId="0" borderId="0" xfId="0" applyAlignment="1">
      <alignment horizontal="center"/>
    </xf>
    <xf numFmtId="3" fontId="0" fillId="0" borderId="0" xfId="0" applyNumberFormat="1" applyBorder="1" applyAlignment="1">
      <alignment horizontal="center" vertical="center"/>
    </xf>
    <xf numFmtId="0" fontId="1" fillId="0" borderId="0" xfId="0" applyFont="1" applyAlignment="1">
      <alignment horizontal="center"/>
    </xf>
    <xf numFmtId="0" fontId="0" fillId="0" borderId="0" xfId="0" applyAlignment="1">
      <alignment horizontal="center"/>
    </xf>
    <xf numFmtId="0" fontId="1" fillId="0" borderId="1" xfId="0" applyFont="1" applyBorder="1" applyAlignment="1">
      <alignment horizontal="center"/>
    </xf>
    <xf numFmtId="0" fontId="0" fillId="0" borderId="0" xfId="0" applyBorder="1"/>
    <xf numFmtId="0" fontId="0" fillId="0" borderId="0" xfId="0" applyBorder="1" applyAlignment="1">
      <alignment horizontal="center"/>
    </xf>
    <xf numFmtId="0" fontId="0" fillId="7" borderId="0" xfId="0" applyFill="1" applyBorder="1" applyAlignment="1">
      <alignment horizontal="center"/>
    </xf>
    <xf numFmtId="3" fontId="0" fillId="7" borderId="0" xfId="0" applyNumberFormat="1" applyFill="1" applyBorder="1"/>
    <xf numFmtId="3" fontId="0" fillId="7" borderId="0" xfId="0" applyNumberFormat="1" applyFill="1" applyBorder="1" applyAlignment="1">
      <alignment horizontal="center"/>
    </xf>
    <xf numFmtId="0" fontId="0" fillId="8" borderId="0" xfId="0" applyFill="1" applyBorder="1" applyAlignment="1">
      <alignment horizontal="center"/>
    </xf>
    <xf numFmtId="165" fontId="0" fillId="8" borderId="0" xfId="2" applyNumberFormat="1" applyFont="1" applyFill="1" applyBorder="1" applyAlignment="1">
      <alignment horizontal="center"/>
    </xf>
    <xf numFmtId="0" fontId="1" fillId="8" borderId="0" xfId="0" applyFont="1" applyFill="1" applyBorder="1"/>
    <xf numFmtId="0" fontId="0" fillId="8" borderId="0" xfId="0" applyFill="1" applyBorder="1"/>
    <xf numFmtId="3" fontId="0" fillId="8" borderId="0" xfId="0" applyNumberFormat="1" applyFill="1" applyBorder="1" applyAlignment="1">
      <alignment horizontal="center"/>
    </xf>
    <xf numFmtId="2" fontId="0" fillId="0" borderId="0" xfId="0" applyNumberFormat="1" applyAlignment="1">
      <alignment horizontal="center"/>
    </xf>
    <xf numFmtId="0" fontId="1" fillId="0" borderId="2" xfId="0" applyFont="1" applyBorder="1" applyAlignment="1">
      <alignment horizontal="center"/>
    </xf>
    <xf numFmtId="0" fontId="0" fillId="0" borderId="0" xfId="0" applyNumberFormat="1"/>
    <xf numFmtId="0" fontId="1" fillId="0" borderId="0" xfId="0" applyFont="1" applyAlignment="1">
      <alignment horizontal="center"/>
    </xf>
    <xf numFmtId="0" fontId="1" fillId="0" borderId="2" xfId="0" applyFont="1" applyFill="1" applyBorder="1" applyAlignment="1">
      <alignment horizontal="center"/>
    </xf>
    <xf numFmtId="0" fontId="0" fillId="0" borderId="0" xfId="0" applyNumberFormat="1" applyAlignment="1">
      <alignment horizontal="center"/>
    </xf>
    <xf numFmtId="0" fontId="0" fillId="0" borderId="3" xfId="0" applyBorder="1" applyAlignment="1">
      <alignment horizontal="center"/>
    </xf>
    <xf numFmtId="0" fontId="1" fillId="0" borderId="0" xfId="0" applyFont="1" applyBorder="1" applyAlignment="1"/>
    <xf numFmtId="0" fontId="1" fillId="0" borderId="0" xfId="0" applyFont="1" applyFill="1" applyBorder="1" applyAlignment="1">
      <alignment horizontal="center" vertical="center"/>
    </xf>
    <xf numFmtId="0" fontId="1" fillId="0" borderId="6" xfId="0" applyFont="1" applyBorder="1" applyAlignment="1"/>
    <xf numFmtId="0" fontId="1" fillId="0" borderId="6" xfId="0" applyFont="1" applyFill="1" applyBorder="1" applyAlignment="1">
      <alignment horizontal="center" vertical="center"/>
    </xf>
    <xf numFmtId="0" fontId="0" fillId="0" borderId="6" xfId="0" applyBorder="1" applyAlignment="1">
      <alignment horizontal="center"/>
    </xf>
    <xf numFmtId="3" fontId="0" fillId="0" borderId="6" xfId="0" applyNumberFormat="1" applyBorder="1" applyAlignment="1">
      <alignment horizontal="center"/>
    </xf>
    <xf numFmtId="0" fontId="0" fillId="0" borderId="0" xfId="0" applyNumberFormat="1" applyFont="1" applyAlignment="1"/>
    <xf numFmtId="3" fontId="0" fillId="0" borderId="0" xfId="0" applyNumberFormat="1" applyFont="1" applyAlignment="1"/>
    <xf numFmtId="0" fontId="0" fillId="0" borderId="0" xfId="0" applyNumberFormat="1" applyFont="1"/>
    <xf numFmtId="165" fontId="1" fillId="0" borderId="0" xfId="2" applyNumberFormat="1" applyFont="1"/>
    <xf numFmtId="0" fontId="1" fillId="0" borderId="0" xfId="0" applyNumberFormat="1" applyFont="1"/>
    <xf numFmtId="0" fontId="1" fillId="0" borderId="0" xfId="0" applyFont="1" applyAlignment="1">
      <alignment horizontal="center"/>
    </xf>
    <xf numFmtId="0" fontId="1" fillId="0" borderId="0" xfId="0" applyFont="1" applyBorder="1" applyAlignment="1">
      <alignment horizontal="center"/>
    </xf>
    <xf numFmtId="3" fontId="0" fillId="0" borderId="0" xfId="0" applyNumberFormat="1" applyFill="1" applyBorder="1" applyAlignment="1">
      <alignment horizontal="center"/>
    </xf>
    <xf numFmtId="0" fontId="1" fillId="0" borderId="0" xfId="0" applyFont="1" applyFill="1" applyBorder="1" applyAlignment="1">
      <alignment horizontal="center"/>
    </xf>
    <xf numFmtId="0" fontId="0" fillId="0" borderId="0" xfId="0" applyAlignment="1">
      <alignment horizontal="center"/>
    </xf>
    <xf numFmtId="0" fontId="0" fillId="10" borderId="0" xfId="0" applyFill="1" applyAlignment="1">
      <alignment horizontal="center"/>
    </xf>
    <xf numFmtId="3" fontId="0" fillId="10" borderId="0" xfId="0" applyNumberFormat="1" applyFill="1" applyAlignment="1">
      <alignment horizontal="center"/>
    </xf>
    <xf numFmtId="0" fontId="0" fillId="0" borderId="0" xfId="0" applyAlignment="1">
      <alignment horizontal="center"/>
    </xf>
    <xf numFmtId="0" fontId="0" fillId="9" borderId="1" xfId="0" applyFill="1" applyBorder="1" applyAlignment="1">
      <alignment horizontal="center"/>
    </xf>
    <xf numFmtId="0" fontId="0" fillId="0" borderId="0" xfId="0" applyAlignment="1">
      <alignment horizontal="center" vertical="center"/>
    </xf>
    <xf numFmtId="0" fontId="5" fillId="0" borderId="0" xfId="0" applyFont="1" applyBorder="1" applyAlignment="1">
      <alignment horizontal="left" vertical="top" wrapText="1" indent="13"/>
    </xf>
    <xf numFmtId="0" fontId="10" fillId="11" borderId="15" xfId="0" applyFont="1" applyFill="1" applyBorder="1" applyAlignment="1">
      <alignment horizontal="center" vertical="center" wrapText="1"/>
    </xf>
    <xf numFmtId="0" fontId="10" fillId="11" borderId="16" xfId="0" applyFont="1" applyFill="1" applyBorder="1" applyAlignment="1">
      <alignment horizontal="center" vertical="center" wrapText="1"/>
    </xf>
    <xf numFmtId="0" fontId="10" fillId="11" borderId="18" xfId="0" applyFont="1" applyFill="1" applyBorder="1" applyAlignment="1">
      <alignment horizontal="center" vertical="center" wrapText="1"/>
    </xf>
    <xf numFmtId="0" fontId="11" fillId="0" borderId="15" xfId="0" applyFont="1" applyFill="1" applyBorder="1" applyAlignment="1">
      <alignment horizontal="center" vertical="center" wrapText="1"/>
    </xf>
    <xf numFmtId="3" fontId="11" fillId="0" borderId="15" xfId="0" applyNumberFormat="1" applyFont="1" applyFill="1" applyBorder="1" applyAlignment="1">
      <alignment horizontal="center" vertical="center" wrapText="1"/>
    </xf>
    <xf numFmtId="3" fontId="5" fillId="0" borderId="22" xfId="0" applyNumberFormat="1" applyFont="1" applyBorder="1" applyAlignment="1">
      <alignment horizontal="center" vertical="center" shrinkToFit="1"/>
    </xf>
    <xf numFmtId="0" fontId="11" fillId="0" borderId="15" xfId="2" applyNumberFormat="1" applyFont="1" applyFill="1" applyBorder="1" applyAlignment="1">
      <alignment horizontal="center" vertical="center" wrapText="1"/>
    </xf>
    <xf numFmtId="0" fontId="11" fillId="0" borderId="16" xfId="0" applyFont="1" applyFill="1" applyBorder="1" applyAlignment="1">
      <alignment horizontal="center" vertical="center" wrapText="1"/>
    </xf>
    <xf numFmtId="0" fontId="5" fillId="0" borderId="23" xfId="0" applyFont="1" applyBorder="1" applyAlignment="1">
      <alignment horizontal="center" vertical="center" wrapText="1"/>
    </xf>
    <xf numFmtId="0" fontId="13" fillId="0" borderId="0" xfId="0" applyFont="1" applyFill="1"/>
    <xf numFmtId="1" fontId="5" fillId="0" borderId="22" xfId="0" applyNumberFormat="1" applyFont="1" applyBorder="1" applyAlignment="1">
      <alignment horizontal="center" vertical="center" shrinkToFit="1"/>
    </xf>
    <xf numFmtId="166" fontId="5" fillId="0" borderId="22" xfId="0" applyNumberFormat="1" applyFont="1" applyBorder="1" applyAlignment="1">
      <alignment horizontal="center" vertical="center" shrinkToFit="1"/>
    </xf>
    <xf numFmtId="0" fontId="11" fillId="0" borderId="27" xfId="0" applyFont="1" applyBorder="1" applyAlignment="1">
      <alignment horizontal="center" vertical="center" wrapText="1"/>
    </xf>
    <xf numFmtId="0" fontId="5" fillId="0" borderId="22" xfId="0" applyFont="1" applyBorder="1" applyAlignment="1">
      <alignment horizontal="center" vertical="center" wrapText="1"/>
    </xf>
    <xf numFmtId="0" fontId="11" fillId="0" borderId="22" xfId="0" applyFont="1" applyBorder="1" applyAlignment="1">
      <alignment horizontal="center" vertical="center" wrapText="1"/>
    </xf>
    <xf numFmtId="0" fontId="5" fillId="0" borderId="28" xfId="0" applyFont="1" applyBorder="1" applyAlignment="1">
      <alignment horizontal="center" vertical="center" wrapText="1"/>
    </xf>
    <xf numFmtId="0" fontId="10" fillId="11" borderId="26" xfId="0" applyFont="1" applyFill="1" applyBorder="1" applyAlignment="1">
      <alignment horizontal="center" vertical="center" wrapText="1"/>
    </xf>
    <xf numFmtId="0" fontId="10" fillId="11" borderId="24" xfId="0" applyFont="1" applyFill="1" applyBorder="1" applyAlignment="1">
      <alignment horizontal="center" vertical="center" wrapText="1"/>
    </xf>
    <xf numFmtId="0" fontId="10" fillId="11" borderId="14" xfId="0" applyFont="1" applyFill="1" applyBorder="1" applyAlignment="1">
      <alignment horizontal="center" vertical="center" wrapText="1"/>
    </xf>
    <xf numFmtId="3" fontId="5" fillId="0" borderId="1" xfId="0" applyNumberFormat="1" applyFont="1" applyBorder="1" applyAlignment="1">
      <alignment horizontal="center" vertical="center" shrinkToFit="1"/>
    </xf>
    <xf numFmtId="166"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5" fillId="0" borderId="22" xfId="0" applyFont="1" applyBorder="1" applyAlignment="1">
      <alignment horizontal="center" vertical="center"/>
    </xf>
    <xf numFmtId="166" fontId="11" fillId="0" borderId="15" xfId="0" applyNumberFormat="1" applyFont="1" applyFill="1" applyBorder="1" applyAlignment="1">
      <alignment horizontal="center" vertical="center" wrapText="1"/>
    </xf>
    <xf numFmtId="1" fontId="5" fillId="0" borderId="1" xfId="0" applyNumberFormat="1" applyFont="1" applyBorder="1" applyAlignment="1">
      <alignment horizontal="center" vertical="center" shrinkToFit="1"/>
    </xf>
    <xf numFmtId="166" fontId="5" fillId="0" borderId="1" xfId="0" applyNumberFormat="1" applyFont="1" applyBorder="1" applyAlignment="1">
      <alignment horizontal="center" vertical="center" shrinkToFi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5" fillId="0" borderId="1" xfId="0" applyFont="1" applyBorder="1" applyAlignment="1">
      <alignment horizontal="center" vertical="center" wrapText="1"/>
    </xf>
    <xf numFmtId="3" fontId="11" fillId="0" borderId="1" xfId="0" applyNumberFormat="1" applyFont="1" applyFill="1" applyBorder="1" applyAlignment="1">
      <alignment horizontal="center" vertical="center" wrapText="1"/>
    </xf>
    <xf numFmtId="3" fontId="5" fillId="0" borderId="30" xfId="0" applyNumberFormat="1" applyFont="1" applyBorder="1" applyAlignment="1">
      <alignment horizontal="center" vertical="center" shrinkToFit="1"/>
    </xf>
    <xf numFmtId="0" fontId="5" fillId="0" borderId="31" xfId="0" applyFont="1" applyBorder="1" applyAlignment="1">
      <alignment horizontal="center" vertical="center" wrapText="1"/>
    </xf>
    <xf numFmtId="1" fontId="5" fillId="0" borderId="32" xfId="0" applyNumberFormat="1" applyFont="1" applyBorder="1" applyAlignment="1">
      <alignment horizontal="center" vertical="center" shrinkToFit="1"/>
    </xf>
    <xf numFmtId="166" fontId="5" fillId="0" borderId="30" xfId="0" applyNumberFormat="1" applyFont="1" applyBorder="1" applyAlignment="1">
      <alignment horizontal="center" vertical="center" shrinkToFit="1"/>
    </xf>
    <xf numFmtId="0" fontId="11" fillId="0" borderId="30" xfId="0" applyFont="1" applyBorder="1" applyAlignment="1">
      <alignment horizontal="center" vertical="center" wrapText="1"/>
    </xf>
    <xf numFmtId="1" fontId="5" fillId="0" borderId="33" xfId="0" applyNumberFormat="1" applyFont="1" applyBorder="1" applyAlignment="1">
      <alignment horizontal="center" vertical="center" shrinkToFit="1"/>
    </xf>
    <xf numFmtId="0" fontId="5" fillId="0" borderId="34" xfId="0" applyFont="1" applyBorder="1" applyAlignment="1">
      <alignment horizontal="center" vertical="center" wrapText="1"/>
    </xf>
    <xf numFmtId="167" fontId="5" fillId="0" borderId="22" xfId="0" applyNumberFormat="1" applyFont="1" applyBorder="1" applyAlignment="1">
      <alignment horizontal="center" vertical="center" shrinkToFit="1"/>
    </xf>
    <xf numFmtId="1" fontId="5" fillId="0" borderId="35" xfId="0" applyNumberFormat="1" applyFont="1" applyBorder="1" applyAlignment="1">
      <alignment horizontal="center" vertical="center" shrinkToFit="1"/>
    </xf>
    <xf numFmtId="3" fontId="5" fillId="0" borderId="37" xfId="0" applyNumberFormat="1" applyFont="1" applyBorder="1" applyAlignment="1">
      <alignment horizontal="center" vertical="center" shrinkToFit="1"/>
    </xf>
    <xf numFmtId="166" fontId="5" fillId="0" borderId="37" xfId="0" applyNumberFormat="1" applyFont="1" applyBorder="1" applyAlignment="1">
      <alignment horizontal="center" vertical="center" shrinkToFit="1"/>
    </xf>
    <xf numFmtId="0" fontId="11" fillId="0" borderId="37" xfId="0" applyFont="1" applyBorder="1" applyAlignment="1">
      <alignment horizontal="center" vertical="center" wrapText="1"/>
    </xf>
    <xf numFmtId="0" fontId="5" fillId="0" borderId="38" xfId="0" applyFont="1" applyBorder="1" applyAlignment="1">
      <alignment horizontal="center" vertical="center" wrapText="1"/>
    </xf>
    <xf numFmtId="14" fontId="11" fillId="0" borderId="15" xfId="0" applyNumberFormat="1" applyFont="1" applyFill="1" applyBorder="1" applyAlignment="1">
      <alignment horizontal="center" vertical="center" wrapText="1"/>
    </xf>
    <xf numFmtId="1" fontId="5" fillId="0" borderId="43" xfId="0" applyNumberFormat="1" applyFont="1" applyBorder="1" applyAlignment="1">
      <alignment horizontal="center" vertical="center" shrinkToFit="1"/>
    </xf>
    <xf numFmtId="3" fontId="5" fillId="0" borderId="21" xfId="0" applyNumberFormat="1" applyFont="1" applyBorder="1" applyAlignment="1">
      <alignment horizontal="center" vertical="center" shrinkToFit="1"/>
    </xf>
    <xf numFmtId="166" fontId="5" fillId="0" borderId="21" xfId="0" applyNumberFormat="1" applyFont="1" applyBorder="1" applyAlignment="1">
      <alignment horizontal="center" vertical="center" shrinkToFit="1"/>
    </xf>
    <xf numFmtId="0" fontId="11" fillId="0" borderId="2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15" xfId="0" applyFont="1" applyBorder="1" applyAlignment="1">
      <alignment horizontal="center" vertical="center"/>
    </xf>
    <xf numFmtId="167" fontId="5" fillId="0" borderId="27" xfId="0" applyNumberFormat="1" applyFont="1" applyBorder="1" applyAlignment="1">
      <alignment horizontal="center" vertical="center" shrinkToFit="1"/>
    </xf>
    <xf numFmtId="0" fontId="5" fillId="0" borderId="21" xfId="0" applyFont="1" applyBorder="1" applyAlignment="1">
      <alignment horizontal="center" vertical="center" wrapText="1"/>
    </xf>
    <xf numFmtId="167" fontId="5" fillId="0" borderId="19" xfId="0" applyNumberFormat="1" applyFont="1" applyBorder="1" applyAlignment="1">
      <alignment horizontal="center" vertical="center" shrinkToFit="1"/>
    </xf>
    <xf numFmtId="0" fontId="5" fillId="0" borderId="24" xfId="0" applyFont="1" applyBorder="1" applyAlignment="1">
      <alignment horizontal="center" vertical="center" wrapText="1"/>
    </xf>
    <xf numFmtId="0" fontId="5" fillId="0" borderId="0" xfId="0" applyFont="1" applyBorder="1" applyAlignment="1">
      <alignment horizontal="center" vertical="center" wrapText="1"/>
    </xf>
    <xf numFmtId="3" fontId="5" fillId="0" borderId="15" xfId="0" applyNumberFormat="1" applyFont="1" applyBorder="1" applyAlignment="1">
      <alignment horizontal="center" vertical="center" shrinkToFit="1"/>
    </xf>
    <xf numFmtId="1" fontId="5" fillId="0" borderId="19" xfId="0" applyNumberFormat="1" applyFont="1" applyBorder="1" applyAlignment="1">
      <alignment horizontal="center" vertical="center" shrinkToFit="1"/>
    </xf>
    <xf numFmtId="0" fontId="5" fillId="0" borderId="29" xfId="0" applyFont="1" applyBorder="1" applyAlignment="1">
      <alignment horizontal="center" vertical="center" wrapText="1"/>
    </xf>
    <xf numFmtId="3" fontId="17" fillId="0" borderId="22" xfId="0" applyNumberFormat="1" applyFont="1" applyBorder="1" applyAlignment="1">
      <alignment horizontal="center" vertical="center" shrinkToFit="1"/>
    </xf>
    <xf numFmtId="0" fontId="10" fillId="11" borderId="22" xfId="0" applyFont="1" applyFill="1" applyBorder="1" applyAlignment="1">
      <alignment horizontal="center" vertical="center" wrapText="1"/>
    </xf>
    <xf numFmtId="166" fontId="11" fillId="0" borderId="22" xfId="0" applyNumberFormat="1" applyFont="1" applyFill="1" applyBorder="1" applyAlignment="1">
      <alignment horizontal="center" vertical="center" wrapText="1"/>
    </xf>
    <xf numFmtId="0" fontId="11" fillId="0" borderId="22" xfId="0" applyFont="1" applyFill="1" applyBorder="1" applyAlignment="1">
      <alignment horizontal="center" vertical="center" wrapText="1"/>
    </xf>
    <xf numFmtId="1" fontId="5" fillId="0" borderId="21" xfId="0" applyNumberFormat="1" applyFont="1" applyBorder="1" applyAlignment="1">
      <alignment horizontal="center" vertical="center" shrinkToFit="1"/>
    </xf>
    <xf numFmtId="0" fontId="11" fillId="0" borderId="29" xfId="0" applyFont="1" applyBorder="1" applyAlignment="1">
      <alignment horizontal="center" vertical="center" wrapText="1"/>
    </xf>
    <xf numFmtId="3" fontId="5" fillId="0" borderId="29" xfId="0" applyNumberFormat="1" applyFont="1" applyBorder="1" applyAlignment="1">
      <alignment horizontal="center" vertical="center" shrinkToFit="1"/>
    </xf>
    <xf numFmtId="166" fontId="5" fillId="0" borderId="29" xfId="0" applyNumberFormat="1" applyFont="1" applyBorder="1" applyAlignment="1">
      <alignment horizontal="center" vertical="center" shrinkToFit="1"/>
    </xf>
    <xf numFmtId="1" fontId="5" fillId="0" borderId="8" xfId="0" applyNumberFormat="1" applyFont="1" applyBorder="1" applyAlignment="1">
      <alignment horizontal="center" vertical="center" shrinkToFit="1"/>
    </xf>
    <xf numFmtId="0" fontId="5" fillId="0" borderId="8" xfId="0" applyFont="1" applyBorder="1" applyAlignment="1">
      <alignment horizontal="center" vertical="center" wrapText="1"/>
    </xf>
    <xf numFmtId="3" fontId="5" fillId="0" borderId="8" xfId="0" applyNumberFormat="1" applyFont="1" applyBorder="1" applyAlignment="1">
      <alignment horizontal="center" vertical="center" shrinkToFit="1"/>
    </xf>
    <xf numFmtId="166" fontId="5" fillId="0" borderId="8" xfId="0" applyNumberFormat="1" applyFont="1" applyBorder="1" applyAlignment="1">
      <alignment horizontal="center" vertical="center" shrinkToFit="1"/>
    </xf>
    <xf numFmtId="0" fontId="11" fillId="0" borderId="8" xfId="0" applyFont="1" applyBorder="1" applyAlignment="1">
      <alignment horizontal="center" vertical="center" wrapText="1"/>
    </xf>
    <xf numFmtId="0" fontId="5" fillId="0" borderId="26" xfId="0" applyFont="1" applyBorder="1" applyAlignment="1">
      <alignment horizontal="center" vertical="center" wrapText="1"/>
    </xf>
    <xf numFmtId="0" fontId="10" fillId="11" borderId="27" xfId="0" applyFont="1" applyFill="1" applyBorder="1" applyAlignment="1">
      <alignment horizontal="center" vertical="center" wrapText="1"/>
    </xf>
    <xf numFmtId="1" fontId="5" fillId="0" borderId="26" xfId="0" applyNumberFormat="1" applyFont="1" applyBorder="1" applyAlignment="1">
      <alignment horizontal="center" vertical="center" shrinkToFit="1"/>
    </xf>
    <xf numFmtId="3" fontId="5" fillId="0" borderId="26" xfId="0" applyNumberFormat="1" applyFont="1" applyBorder="1" applyAlignment="1">
      <alignment horizontal="center" vertical="center" shrinkToFit="1"/>
    </xf>
    <xf numFmtId="166" fontId="5" fillId="0" borderId="26" xfId="0" applyNumberFormat="1" applyFont="1" applyBorder="1" applyAlignment="1">
      <alignment horizontal="center" vertical="center" shrinkToFit="1"/>
    </xf>
    <xf numFmtId="167" fontId="5" fillId="0" borderId="26" xfId="0" applyNumberFormat="1" applyFont="1" applyBorder="1" applyAlignment="1">
      <alignment horizontal="center" vertical="center" shrinkToFit="1"/>
    </xf>
    <xf numFmtId="0" fontId="11" fillId="0" borderId="27" xfId="0" applyFont="1" applyFill="1" applyBorder="1" applyAlignment="1">
      <alignment horizontal="center" vertical="center" wrapText="1"/>
    </xf>
    <xf numFmtId="0" fontId="11" fillId="0" borderId="19" xfId="0" applyFont="1" applyBorder="1" applyAlignment="1">
      <alignment horizontal="center" vertical="center" wrapText="1"/>
    </xf>
    <xf numFmtId="0" fontId="13" fillId="0" borderId="0" xfId="0" applyFont="1" applyAlignment="1">
      <alignment vertical="top" wrapText="1"/>
    </xf>
    <xf numFmtId="0" fontId="21" fillId="0" borderId="0" xfId="0" applyFont="1" applyAlignment="1">
      <alignment horizontal="center" vertical="center" wrapText="1"/>
    </xf>
    <xf numFmtId="0" fontId="21" fillId="11"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3" fontId="19" fillId="0" borderId="1" xfId="0" applyNumberFormat="1" applyFont="1" applyBorder="1" applyAlignment="1">
      <alignment horizontal="center" vertical="center" shrinkToFit="1"/>
    </xf>
    <xf numFmtId="166" fontId="13" fillId="0" borderId="1" xfId="0" applyNumberFormat="1" applyFont="1" applyFill="1" applyBorder="1" applyAlignment="1">
      <alignment horizontal="center" vertical="center" wrapText="1"/>
    </xf>
    <xf numFmtId="0" fontId="13" fillId="0" borderId="14" xfId="0" applyFont="1" applyFill="1" applyBorder="1" applyAlignment="1">
      <alignment horizontal="center" vertical="center" wrapText="1"/>
    </xf>
    <xf numFmtId="1" fontId="19" fillId="0" borderId="1" xfId="0" applyNumberFormat="1" applyFont="1" applyBorder="1" applyAlignment="1">
      <alignment horizontal="center" vertical="center" shrinkToFit="1"/>
    </xf>
    <xf numFmtId="166" fontId="19" fillId="0" borderId="1" xfId="0" applyNumberFormat="1" applyFont="1" applyBorder="1" applyAlignment="1">
      <alignment horizontal="center" vertical="center" shrinkToFit="1"/>
    </xf>
    <xf numFmtId="0" fontId="21" fillId="0" borderId="1" xfId="0" applyFont="1" applyBorder="1" applyAlignment="1">
      <alignment horizontal="center" vertical="center" wrapText="1"/>
    </xf>
    <xf numFmtId="0" fontId="13" fillId="0" borderId="1" xfId="0" applyFont="1" applyBorder="1" applyAlignment="1">
      <alignment horizontal="center" vertical="center" wrapText="1"/>
    </xf>
    <xf numFmtId="3" fontId="19" fillId="0" borderId="1" xfId="0" applyNumberFormat="1" applyFont="1" applyBorder="1" applyAlignment="1">
      <alignment horizontal="center" vertical="center" wrapText="1"/>
    </xf>
    <xf numFmtId="3" fontId="13" fillId="0" borderId="1" xfId="0" applyNumberFormat="1" applyFont="1" applyBorder="1" applyAlignment="1">
      <alignment horizontal="center" vertical="center" wrapText="1"/>
    </xf>
    <xf numFmtId="1" fontId="19" fillId="0" borderId="24" xfId="0" applyNumberFormat="1" applyFont="1" applyBorder="1" applyAlignment="1">
      <alignment vertical="center" shrinkToFit="1"/>
    </xf>
    <xf numFmtId="0" fontId="13" fillId="0" borderId="0" xfId="0" applyFont="1" applyBorder="1" applyAlignment="1">
      <alignment vertical="center" wrapText="1"/>
    </xf>
    <xf numFmtId="0" fontId="21" fillId="0" borderId="0" xfId="0" applyFont="1" applyBorder="1" applyAlignment="1">
      <alignment vertical="center" wrapText="1"/>
    </xf>
    <xf numFmtId="3" fontId="19" fillId="0" borderId="0" xfId="0" applyNumberFormat="1" applyFont="1" applyBorder="1" applyAlignment="1">
      <alignment horizontal="center" vertical="center" shrinkToFit="1"/>
    </xf>
    <xf numFmtId="166" fontId="19" fillId="0" borderId="0" xfId="0" applyNumberFormat="1" applyFont="1" applyBorder="1" applyAlignment="1">
      <alignment horizontal="center" vertical="center" shrinkToFit="1"/>
    </xf>
    <xf numFmtId="0" fontId="13" fillId="0" borderId="0" xfId="0" applyFont="1" applyBorder="1" applyAlignment="1">
      <alignment horizontal="center" vertical="center" wrapText="1"/>
    </xf>
    <xf numFmtId="0" fontId="22" fillId="0" borderId="0" xfId="0" applyFont="1" applyAlignment="1">
      <alignment vertical="top" wrapText="1"/>
    </xf>
    <xf numFmtId="0" fontId="0" fillId="0" borderId="0" xfId="0" applyFont="1"/>
    <xf numFmtId="0" fontId="13" fillId="0" borderId="0" xfId="0" applyFont="1" applyAlignment="1">
      <alignment horizontal="center" vertical="center" wrapText="1"/>
    </xf>
    <xf numFmtId="0" fontId="19" fillId="0" borderId="1" xfId="0" applyFont="1" applyBorder="1" applyAlignment="1">
      <alignment horizontal="center" vertical="center" wrapText="1"/>
    </xf>
    <xf numFmtId="167" fontId="19" fillId="0" borderId="1" xfId="0" applyNumberFormat="1" applyFont="1" applyBorder="1" applyAlignment="1">
      <alignment horizontal="center" vertical="center" shrinkToFit="1"/>
    </xf>
    <xf numFmtId="14" fontId="13" fillId="0" borderId="1" xfId="0" applyNumberFormat="1" applyFont="1" applyFill="1" applyBorder="1" applyAlignment="1">
      <alignment horizontal="center" vertical="center" wrapText="1"/>
    </xf>
    <xf numFmtId="14" fontId="19" fillId="0" borderId="1" xfId="0" applyNumberFormat="1" applyFont="1" applyBorder="1" applyAlignment="1">
      <alignment horizontal="center" vertical="center" wrapText="1"/>
    </xf>
    <xf numFmtId="0" fontId="13" fillId="0" borderId="39" xfId="0" applyFont="1" applyBorder="1" applyAlignment="1">
      <alignment horizontal="center" vertical="center" wrapText="1"/>
    </xf>
    <xf numFmtId="0" fontId="23" fillId="0" borderId="14" xfId="0" applyFont="1" applyFill="1" applyBorder="1" applyAlignment="1">
      <alignment horizontal="center" vertical="center" wrapText="1"/>
    </xf>
    <xf numFmtId="0" fontId="13" fillId="0" borderId="0" xfId="0" applyFont="1" applyFill="1" applyAlignment="1">
      <alignment vertical="top" wrapText="1"/>
    </xf>
    <xf numFmtId="0" fontId="13" fillId="0" borderId="1" xfId="0" applyNumberFormat="1" applyFont="1" applyFill="1" applyBorder="1" applyAlignment="1">
      <alignment horizontal="center" vertical="center" wrapText="1"/>
    </xf>
    <xf numFmtId="0" fontId="19" fillId="0" borderId="1" xfId="0" applyNumberFormat="1" applyFont="1" applyBorder="1" applyAlignment="1">
      <alignment horizontal="center" vertical="center" shrinkToFit="1"/>
    </xf>
    <xf numFmtId="0" fontId="13" fillId="0" borderId="1" xfId="0" applyNumberFormat="1" applyFont="1" applyBorder="1" applyAlignment="1">
      <alignment horizontal="center" vertical="center" wrapText="1"/>
    </xf>
    <xf numFmtId="0" fontId="19" fillId="0" borderId="6" xfId="0" applyFont="1" applyBorder="1" applyAlignment="1">
      <alignment vertical="center" wrapText="1"/>
    </xf>
    <xf numFmtId="0" fontId="19" fillId="0" borderId="0" xfId="0" applyFont="1" applyBorder="1" applyAlignment="1">
      <alignment vertical="center" wrapText="1"/>
    </xf>
    <xf numFmtId="0" fontId="19" fillId="0" borderId="16" xfId="0" applyFont="1" applyBorder="1" applyAlignment="1">
      <alignment vertical="center" wrapText="1"/>
    </xf>
    <xf numFmtId="0" fontId="19" fillId="0" borderId="39" xfId="0" applyFont="1" applyBorder="1" applyAlignment="1">
      <alignment vertical="center" wrapText="1"/>
    </xf>
    <xf numFmtId="0" fontId="19" fillId="0" borderId="39" xfId="0" applyFont="1" applyBorder="1" applyAlignment="1">
      <alignment horizontal="center" vertical="center" wrapText="1"/>
    </xf>
    <xf numFmtId="3" fontId="24" fillId="0" borderId="1" xfId="0" applyNumberFormat="1" applyFont="1" applyBorder="1" applyAlignment="1">
      <alignment horizontal="center" vertical="center" shrinkToFit="1"/>
    </xf>
    <xf numFmtId="0" fontId="21" fillId="11" borderId="24" xfId="0" applyFont="1" applyFill="1" applyBorder="1" applyAlignment="1">
      <alignment horizontal="center" vertical="center" wrapText="1"/>
    </xf>
    <xf numFmtId="0" fontId="21" fillId="11" borderId="26" xfId="0" applyFont="1" applyFill="1" applyBorder="1" applyAlignment="1">
      <alignment horizontal="center" vertical="center" wrapText="1"/>
    </xf>
    <xf numFmtId="0" fontId="21" fillId="11" borderId="49" xfId="0" applyFont="1" applyFill="1" applyBorder="1" applyAlignment="1">
      <alignment horizontal="center" vertical="center" wrapText="1"/>
    </xf>
    <xf numFmtId="0" fontId="13" fillId="0" borderId="39" xfId="0" applyFont="1" applyBorder="1" applyAlignment="1">
      <alignment vertical="center" wrapText="1"/>
    </xf>
    <xf numFmtId="0" fontId="21" fillId="11" borderId="19" xfId="0" applyFont="1" applyFill="1" applyBorder="1" applyAlignment="1">
      <alignment horizontal="center" vertical="center" wrapText="1"/>
    </xf>
    <xf numFmtId="0" fontId="21" fillId="11" borderId="21" xfId="0" applyFont="1" applyFill="1" applyBorder="1" applyAlignment="1">
      <alignment horizontal="center" vertical="center" wrapText="1"/>
    </xf>
    <xf numFmtId="1" fontId="19" fillId="0" borderId="16" xfId="0" applyNumberFormat="1" applyFont="1" applyBorder="1" applyAlignment="1">
      <alignment vertical="center" shrinkToFit="1"/>
    </xf>
    <xf numFmtId="3" fontId="19" fillId="0" borderId="39" xfId="0" applyNumberFormat="1" applyFont="1" applyBorder="1" applyAlignment="1">
      <alignment vertical="center" shrinkToFit="1"/>
    </xf>
    <xf numFmtId="3" fontId="19" fillId="0" borderId="39" xfId="0" applyNumberFormat="1" applyFont="1" applyBorder="1" applyAlignment="1">
      <alignment horizontal="center" vertical="center" shrinkToFit="1"/>
    </xf>
    <xf numFmtId="166" fontId="19" fillId="0" borderId="39" xfId="0" applyNumberFormat="1" applyFont="1" applyBorder="1" applyAlignment="1">
      <alignment horizontal="center" vertical="center" shrinkToFit="1"/>
    </xf>
    <xf numFmtId="167" fontId="19" fillId="0" borderId="39" xfId="0" applyNumberFormat="1" applyFont="1" applyBorder="1" applyAlignment="1">
      <alignment horizontal="center" vertical="center" shrinkToFit="1"/>
    </xf>
    <xf numFmtId="0" fontId="19" fillId="0" borderId="24" xfId="0" applyFont="1" applyBorder="1" applyAlignment="1">
      <alignment vertical="center" wrapText="1"/>
    </xf>
    <xf numFmtId="0" fontId="19" fillId="0" borderId="0" xfId="0" applyFont="1" applyBorder="1" applyAlignment="1">
      <alignment horizontal="center" vertical="center" wrapText="1"/>
    </xf>
    <xf numFmtId="0" fontId="21" fillId="0" borderId="0" xfId="0" applyFont="1" applyAlignment="1">
      <alignment vertical="top" wrapText="1"/>
    </xf>
    <xf numFmtId="0" fontId="19" fillId="0" borderId="0" xfId="0" applyFont="1" applyAlignment="1">
      <alignment vertical="top" wrapText="1"/>
    </xf>
    <xf numFmtId="0" fontId="21" fillId="11" borderId="16" xfId="0" applyFont="1" applyFill="1" applyBorder="1" applyAlignment="1">
      <alignment horizontal="center" vertical="center" wrapText="1"/>
    </xf>
    <xf numFmtId="0" fontId="21" fillId="11" borderId="15" xfId="0" applyFont="1" applyFill="1" applyBorder="1" applyAlignment="1">
      <alignment horizontal="center" vertical="center" wrapText="1"/>
    </xf>
    <xf numFmtId="0" fontId="21" fillId="11" borderId="2" xfId="0" applyFont="1" applyFill="1" applyBorder="1" applyAlignment="1">
      <alignment horizontal="center" vertical="center" wrapText="1"/>
    </xf>
    <xf numFmtId="0" fontId="19" fillId="0" borderId="27" xfId="0" applyFont="1" applyBorder="1" applyAlignment="1">
      <alignment horizontal="center" vertical="center" wrapText="1"/>
    </xf>
    <xf numFmtId="3" fontId="19" fillId="0" borderId="3" xfId="0" applyNumberFormat="1" applyFont="1" applyBorder="1" applyAlignment="1">
      <alignment horizontal="center" vertical="center" shrinkToFit="1"/>
    </xf>
    <xf numFmtId="2" fontId="13" fillId="0" borderId="45" xfId="0" applyNumberFormat="1" applyFont="1" applyFill="1" applyBorder="1" applyAlignment="1">
      <alignment horizontal="center" vertical="center" wrapText="1"/>
    </xf>
    <xf numFmtId="0" fontId="13" fillId="0" borderId="22" xfId="0" applyFont="1" applyFill="1" applyBorder="1" applyAlignment="1">
      <alignment horizontal="center" vertical="center" wrapText="1"/>
    </xf>
    <xf numFmtId="3" fontId="19" fillId="0" borderId="27" xfId="0" applyNumberFormat="1" applyFont="1" applyBorder="1" applyAlignment="1">
      <alignment horizontal="center" vertical="center" shrinkToFit="1"/>
    </xf>
    <xf numFmtId="2" fontId="19" fillId="0" borderId="45" xfId="0" applyNumberFormat="1" applyFont="1" applyBorder="1" applyAlignment="1">
      <alignment horizontal="center" vertical="center" shrinkToFit="1"/>
    </xf>
    <xf numFmtId="167" fontId="19" fillId="0" borderId="22" xfId="0" applyNumberFormat="1" applyFont="1" applyBorder="1" applyAlignment="1">
      <alignment horizontal="center" vertical="center" shrinkToFit="1"/>
    </xf>
    <xf numFmtId="0" fontId="19" fillId="0" borderId="22" xfId="0" applyFont="1" applyBorder="1" applyAlignment="1">
      <alignment horizontal="center" vertical="center" wrapText="1"/>
    </xf>
    <xf numFmtId="1" fontId="19" fillId="0" borderId="19" xfId="0" applyNumberFormat="1" applyFont="1" applyBorder="1" applyAlignment="1">
      <alignment horizontal="center" vertical="center" shrinkToFit="1"/>
    </xf>
    <xf numFmtId="0" fontId="13" fillId="0" borderId="22" xfId="0" applyFont="1" applyBorder="1" applyAlignment="1">
      <alignment horizontal="center" vertical="center" wrapText="1"/>
    </xf>
    <xf numFmtId="1" fontId="19" fillId="0" borderId="16" xfId="0" applyNumberFormat="1" applyFont="1" applyBorder="1" applyAlignment="1">
      <alignment horizontal="center" vertical="center" shrinkToFit="1"/>
    </xf>
    <xf numFmtId="1" fontId="19" fillId="0" borderId="27" xfId="0" applyNumberFormat="1" applyFont="1" applyBorder="1" applyAlignment="1">
      <alignment horizontal="center" vertical="center" shrinkToFit="1"/>
    </xf>
    <xf numFmtId="3" fontId="19" fillId="0" borderId="22" xfId="0" applyNumberFormat="1" applyFont="1" applyBorder="1" applyAlignment="1">
      <alignment horizontal="center" vertical="center" shrinkToFit="1"/>
    </xf>
    <xf numFmtId="166" fontId="19" fillId="0" borderId="27" xfId="0" applyNumberFormat="1" applyFont="1" applyBorder="1" applyAlignment="1">
      <alignment horizontal="center" vertical="center" shrinkToFit="1"/>
    </xf>
    <xf numFmtId="0" fontId="13" fillId="0" borderId="27" xfId="0" applyFont="1" applyBorder="1" applyAlignment="1">
      <alignment horizontal="center" vertical="center" wrapText="1"/>
    </xf>
    <xf numFmtId="0" fontId="13" fillId="0" borderId="21" xfId="0" applyFont="1" applyBorder="1" applyAlignment="1">
      <alignment horizontal="center" vertical="center" wrapText="1"/>
    </xf>
    <xf numFmtId="3" fontId="19" fillId="0" borderId="21" xfId="0" applyNumberFormat="1" applyFont="1" applyBorder="1" applyAlignment="1">
      <alignment horizontal="center" vertical="center" shrinkToFit="1"/>
    </xf>
    <xf numFmtId="0" fontId="19" fillId="0" borderId="21" xfId="0" applyFont="1" applyBorder="1" applyAlignment="1">
      <alignment horizontal="center" vertical="center" wrapText="1"/>
    </xf>
    <xf numFmtId="0" fontId="13" fillId="0" borderId="19" xfId="0" applyFont="1" applyBorder="1" applyAlignment="1">
      <alignment horizontal="center" vertical="center" wrapText="1"/>
    </xf>
    <xf numFmtId="0" fontId="21" fillId="11" borderId="27" xfId="0" applyFont="1" applyFill="1" applyBorder="1" applyAlignment="1">
      <alignment horizontal="center" vertical="center" wrapText="1"/>
    </xf>
    <xf numFmtId="0" fontId="21" fillId="11" borderId="22" xfId="0" applyFont="1" applyFill="1" applyBorder="1" applyAlignment="1">
      <alignment horizontal="center" vertical="center" wrapText="1"/>
    </xf>
    <xf numFmtId="0" fontId="13" fillId="0" borderId="3" xfId="0" applyFont="1" applyFill="1" applyBorder="1" applyAlignment="1">
      <alignment horizontal="center" vertical="center" wrapText="1"/>
    </xf>
    <xf numFmtId="3" fontId="19" fillId="0" borderId="4" xfId="0" applyNumberFormat="1" applyFont="1" applyBorder="1" applyAlignment="1">
      <alignment horizontal="center" vertical="center" shrinkToFit="1"/>
    </xf>
    <xf numFmtId="3" fontId="19" fillId="0" borderId="45" xfId="0" applyNumberFormat="1" applyFont="1" applyBorder="1" applyAlignment="1">
      <alignment horizontal="center" vertical="center" shrinkToFit="1"/>
    </xf>
    <xf numFmtId="3" fontId="19" fillId="0" borderId="46" xfId="0" applyNumberFormat="1" applyFont="1" applyBorder="1" applyAlignment="1">
      <alignment horizontal="center" vertical="center" shrinkToFit="1"/>
    </xf>
    <xf numFmtId="166" fontId="19" fillId="0" borderId="22" xfId="0" applyNumberFormat="1" applyFont="1" applyBorder="1" applyAlignment="1">
      <alignment horizontal="center" vertical="center" shrinkToFit="1"/>
    </xf>
    <xf numFmtId="167" fontId="19" fillId="0" borderId="27" xfId="0" applyNumberFormat="1" applyFont="1" applyBorder="1" applyAlignment="1">
      <alignment horizontal="center" vertical="center" shrinkToFit="1"/>
    </xf>
    <xf numFmtId="0" fontId="13" fillId="0" borderId="24" xfId="0" applyFont="1" applyBorder="1" applyAlignment="1">
      <alignment vertical="center" wrapText="1"/>
    </xf>
    <xf numFmtId="0" fontId="13" fillId="0" borderId="0" xfId="0" applyFont="1" applyAlignment="1">
      <alignment vertical="center" wrapText="1"/>
    </xf>
    <xf numFmtId="14" fontId="13" fillId="0" borderId="1" xfId="0" applyNumberFormat="1" applyFont="1" applyBorder="1" applyAlignment="1">
      <alignment horizontal="center" vertical="center" wrapText="1"/>
    </xf>
    <xf numFmtId="165" fontId="0" fillId="0" borderId="0" xfId="0" applyNumberFormat="1" applyAlignment="1">
      <alignment horizontal="center"/>
    </xf>
    <xf numFmtId="1" fontId="26" fillId="0" borderId="29" xfId="0" applyNumberFormat="1" applyFont="1" applyBorder="1" applyAlignment="1">
      <alignment horizontal="left" vertical="top" shrinkToFit="1"/>
    </xf>
    <xf numFmtId="164" fontId="26" fillId="0" borderId="29" xfId="0" applyNumberFormat="1" applyFont="1" applyBorder="1" applyAlignment="1">
      <alignment horizontal="left" vertical="top" indent="1" shrinkToFit="1"/>
    </xf>
    <xf numFmtId="164" fontId="26" fillId="0" borderId="29" xfId="0" applyNumberFormat="1" applyFont="1" applyBorder="1" applyAlignment="1">
      <alignment horizontal="left" vertical="top" shrinkToFit="1"/>
    </xf>
    <xf numFmtId="1" fontId="26" fillId="0" borderId="0" xfId="0" applyNumberFormat="1" applyFont="1" applyAlignment="1">
      <alignment horizontal="left" vertical="top" shrinkToFit="1"/>
    </xf>
    <xf numFmtId="164" fontId="26" fillId="0" borderId="0" xfId="0" applyNumberFormat="1" applyFont="1" applyAlignment="1">
      <alignment horizontal="left" vertical="top" indent="1" shrinkToFit="1"/>
    </xf>
    <xf numFmtId="164" fontId="26" fillId="0" borderId="0" xfId="0" applyNumberFormat="1" applyFont="1" applyAlignment="1">
      <alignment horizontal="left" vertical="top" shrinkToFit="1"/>
    </xf>
    <xf numFmtId="1" fontId="26" fillId="0" borderId="39" xfId="0" applyNumberFormat="1" applyFont="1" applyBorder="1" applyAlignment="1">
      <alignment horizontal="left" vertical="top" shrinkToFit="1"/>
    </xf>
    <xf numFmtId="164" fontId="26" fillId="0" borderId="39" xfId="0" applyNumberFormat="1" applyFont="1" applyBorder="1" applyAlignment="1">
      <alignment horizontal="left" vertical="top" indent="1" shrinkToFit="1"/>
    </xf>
    <xf numFmtId="164" fontId="26" fillId="0" borderId="39" xfId="0" applyNumberFormat="1" applyFont="1" applyBorder="1" applyAlignment="1">
      <alignment horizontal="left" vertical="top" shrinkToFit="1"/>
    </xf>
    <xf numFmtId="0" fontId="27" fillId="0" borderId="0" xfId="0" applyFont="1" applyAlignment="1">
      <alignment horizontal="left" vertical="top"/>
    </xf>
    <xf numFmtId="0" fontId="25" fillId="0" borderId="0" xfId="0" applyFont="1" applyAlignment="1">
      <alignment horizontal="left"/>
    </xf>
    <xf numFmtId="0" fontId="27" fillId="0" borderId="0" xfId="0" applyFont="1" applyAlignment="1">
      <alignment horizontal="left" vertical="top" indent="1"/>
    </xf>
    <xf numFmtId="0" fontId="27" fillId="0" borderId="39" xfId="0" applyFont="1" applyBorder="1" applyAlignment="1">
      <alignment horizontal="left" vertical="top"/>
    </xf>
    <xf numFmtId="0" fontId="27" fillId="0" borderId="39" xfId="0" applyFont="1" applyBorder="1" applyAlignment="1">
      <alignment horizontal="left" vertical="top" indent="1"/>
    </xf>
    <xf numFmtId="0" fontId="25" fillId="0" borderId="0" xfId="0" applyFont="1" applyAlignment="1"/>
    <xf numFmtId="0" fontId="1" fillId="0" borderId="1" xfId="0" applyFont="1" applyBorder="1" applyAlignment="1">
      <alignment horizontal="center"/>
    </xf>
    <xf numFmtId="0" fontId="1" fillId="0" borderId="0" xfId="0" applyFont="1" applyAlignment="1">
      <alignment horizontal="center"/>
    </xf>
    <xf numFmtId="4" fontId="0" fillId="4" borderId="0" xfId="0" applyNumberFormat="1" applyFill="1" applyAlignment="1">
      <alignment horizontal="center"/>
    </xf>
    <xf numFmtId="4" fontId="0" fillId="0" borderId="0" xfId="0" applyNumberFormat="1" applyAlignment="1">
      <alignment horizontal="center"/>
    </xf>
    <xf numFmtId="0" fontId="0" fillId="0" borderId="0" xfId="0" applyFont="1" applyBorder="1" applyAlignment="1"/>
    <xf numFmtId="0" fontId="0" fillId="0" borderId="0" xfId="0" applyFont="1" applyBorder="1" applyAlignment="1">
      <alignment horizontal="center"/>
    </xf>
    <xf numFmtId="3" fontId="0" fillId="0" borderId="0" xfId="0" applyNumberFormat="1" applyFont="1" applyBorder="1" applyAlignment="1">
      <alignment horizontal="center"/>
    </xf>
    <xf numFmtId="0" fontId="17" fillId="0" borderId="0" xfId="0" applyFont="1"/>
    <xf numFmtId="0" fontId="1" fillId="0" borderId="0" xfId="0" applyFont="1" applyAlignment="1">
      <alignment horizontal="center"/>
    </xf>
    <xf numFmtId="0" fontId="1" fillId="0" borderId="0" xfId="0" applyFont="1" applyBorder="1" applyAlignment="1">
      <alignment horizontal="center" vertical="center"/>
    </xf>
    <xf numFmtId="164" fontId="0" fillId="0" borderId="0" xfId="0" applyNumberFormat="1" applyAlignment="1">
      <alignment horizontal="center" vertical="center" wrapText="1"/>
    </xf>
    <xf numFmtId="2" fontId="0" fillId="0" borderId="0" xfId="0" applyNumberFormat="1" applyAlignment="1">
      <alignment horizontal="center" vertical="center"/>
    </xf>
    <xf numFmtId="0" fontId="1" fillId="0" borderId="3" xfId="0" applyFont="1" applyBorder="1" applyAlignment="1">
      <alignment horizontal="center"/>
    </xf>
    <xf numFmtId="0" fontId="1" fillId="0" borderId="5" xfId="0" applyFont="1" applyBorder="1" applyAlignment="1">
      <alignment horizontal="center"/>
    </xf>
    <xf numFmtId="0" fontId="1" fillId="0" borderId="0" xfId="0" applyFont="1" applyAlignment="1">
      <alignment horizontal="center"/>
    </xf>
    <xf numFmtId="0" fontId="1" fillId="0" borderId="4" xfId="0" applyFont="1" applyBorder="1" applyAlignment="1">
      <alignment horizontal="center"/>
    </xf>
    <xf numFmtId="0" fontId="1" fillId="0" borderId="1" xfId="0" applyFont="1" applyBorder="1" applyAlignment="1">
      <alignment horizontal="center"/>
    </xf>
    <xf numFmtId="0" fontId="1" fillId="0" borderId="14" xfId="0" applyFont="1" applyBorder="1" applyAlignment="1">
      <alignment horizontal="center" vertical="center"/>
    </xf>
    <xf numFmtId="0" fontId="1" fillId="0" borderId="2" xfId="0" applyFont="1" applyBorder="1" applyAlignment="1">
      <alignment horizontal="center" vertical="center"/>
    </xf>
    <xf numFmtId="0" fontId="1" fillId="0" borderId="0" xfId="0" applyFont="1" applyBorder="1" applyAlignment="1">
      <alignment horizontal="center" vertical="center"/>
    </xf>
    <xf numFmtId="0" fontId="1" fillId="0" borderId="1" xfId="0" applyFont="1" applyBorder="1" applyAlignment="1">
      <alignment horizontal="center" vertical="center" wrapText="1"/>
    </xf>
    <xf numFmtId="0" fontId="0" fillId="9" borderId="1" xfId="0" applyFill="1" applyBorder="1" applyAlignment="1">
      <alignment vertical="center" wrapText="1"/>
    </xf>
    <xf numFmtId="0" fontId="10" fillId="11" borderId="16" xfId="0" applyFont="1" applyFill="1" applyBorder="1" applyAlignment="1">
      <alignment horizontal="center" vertical="center" wrapText="1"/>
    </xf>
    <xf numFmtId="0" fontId="10" fillId="11" borderId="17" xfId="0" applyFont="1" applyFill="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15" xfId="0" applyFont="1" applyBorder="1" applyAlignment="1">
      <alignment horizontal="center" vertical="center" wrapText="1"/>
    </xf>
    <xf numFmtId="0" fontId="4" fillId="0" borderId="0" xfId="0" applyFont="1" applyAlignment="1">
      <alignment horizontal="center" vertical="top" wrapText="1"/>
    </xf>
    <xf numFmtId="0" fontId="5" fillId="0" borderId="0" xfId="0" applyFont="1" applyAlignment="1">
      <alignment horizontal="center" vertical="top" wrapText="1"/>
    </xf>
    <xf numFmtId="0" fontId="5" fillId="0" borderId="0" xfId="0" applyFont="1" applyBorder="1" applyAlignment="1">
      <alignment horizontal="center" vertical="top" wrapText="1"/>
    </xf>
    <xf numFmtId="0" fontId="8" fillId="0" borderId="0" xfId="0" applyFont="1" applyBorder="1" applyAlignment="1">
      <alignment horizontal="center" vertical="top" wrapText="1"/>
    </xf>
    <xf numFmtId="0" fontId="10" fillId="11" borderId="3" xfId="0" applyFont="1" applyFill="1" applyBorder="1" applyAlignment="1">
      <alignment horizontal="center" vertical="center" wrapText="1"/>
    </xf>
    <xf numFmtId="0" fontId="10" fillId="11" borderId="4" xfId="0" applyFont="1" applyFill="1" applyBorder="1" applyAlignment="1">
      <alignment horizontal="center" vertical="center" wrapText="1"/>
    </xf>
    <xf numFmtId="0" fontId="10" fillId="11" borderId="5" xfId="0" applyFont="1" applyFill="1" applyBorder="1" applyAlignment="1">
      <alignment horizontal="center" vertical="center" wrapText="1"/>
    </xf>
    <xf numFmtId="0" fontId="5" fillId="0" borderId="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9" xfId="0" applyFont="1" applyBorder="1" applyAlignment="1">
      <alignment horizontal="center" vertical="center" wrapText="1"/>
    </xf>
    <xf numFmtId="0" fontId="10" fillId="0" borderId="19"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11" borderId="24" xfId="0" applyFont="1" applyFill="1" applyBorder="1" applyAlignment="1">
      <alignment horizontal="center" vertical="center" wrapText="1"/>
    </xf>
    <xf numFmtId="0" fontId="10" fillId="11" borderId="25" xfId="0" applyFont="1" applyFill="1" applyBorder="1" applyAlignment="1">
      <alignment horizontal="center" vertical="center" wrapText="1"/>
    </xf>
    <xf numFmtId="0" fontId="10" fillId="11" borderId="7" xfId="0" applyFont="1" applyFill="1" applyBorder="1" applyAlignment="1">
      <alignment horizontal="center" vertical="center" wrapText="1"/>
    </xf>
    <xf numFmtId="0" fontId="10" fillId="11" borderId="8" xfId="0" applyFont="1" applyFill="1" applyBorder="1" applyAlignment="1">
      <alignment horizontal="center" vertical="center" wrapText="1"/>
    </xf>
    <xf numFmtId="0" fontId="10" fillId="11" borderId="9" xfId="0" applyFont="1" applyFill="1" applyBorder="1" applyAlignment="1">
      <alignment horizontal="center" vertical="center" wrapText="1"/>
    </xf>
    <xf numFmtId="0" fontId="14" fillId="11" borderId="11" xfId="0" applyFont="1" applyFill="1" applyBorder="1" applyAlignment="1">
      <alignment horizontal="center" vertical="center" wrapText="1"/>
    </xf>
    <xf numFmtId="0" fontId="14" fillId="11" borderId="12" xfId="0" applyFont="1" applyFill="1" applyBorder="1" applyAlignment="1">
      <alignment horizontal="center" vertical="center" wrapText="1"/>
    </xf>
    <xf numFmtId="0" fontId="14" fillId="11" borderId="13" xfId="0" applyFont="1" applyFill="1" applyBorder="1" applyAlignment="1">
      <alignment horizontal="center" vertical="center" wrapText="1"/>
    </xf>
    <xf numFmtId="0" fontId="5" fillId="0" borderId="36"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11" xfId="0" applyFont="1" applyBorder="1" applyAlignment="1">
      <alignment vertical="center" wrapText="1"/>
    </xf>
    <xf numFmtId="0" fontId="5" fillId="0" borderId="12" xfId="0" applyFont="1" applyBorder="1" applyAlignment="1">
      <alignment vertical="center" wrapText="1"/>
    </xf>
    <xf numFmtId="0" fontId="5" fillId="0" borderId="13" xfId="0" applyFont="1" applyBorder="1" applyAlignment="1">
      <alignment vertical="center" wrapText="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6" xfId="0" applyFont="1" applyBorder="1" applyAlignment="1">
      <alignment horizontal="center"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27"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0" fontId="15" fillId="0" borderId="27" xfId="3" applyBorder="1" applyAlignment="1">
      <alignment horizontal="center" vertical="center" wrapText="1"/>
    </xf>
    <xf numFmtId="0" fontId="15" fillId="0" borderId="46" xfId="3" applyBorder="1" applyAlignment="1">
      <alignment horizontal="center" vertical="center" wrapText="1"/>
    </xf>
    <xf numFmtId="0" fontId="15" fillId="0" borderId="45" xfId="3" applyBorder="1" applyAlignment="1">
      <alignment horizontal="center" vertical="center" wrapText="1"/>
    </xf>
    <xf numFmtId="0" fontId="5" fillId="0" borderId="27" xfId="0" applyFont="1" applyBorder="1" applyAlignment="1">
      <alignment vertical="center" wrapText="1"/>
    </xf>
    <xf numFmtId="0" fontId="5" fillId="0" borderId="46" xfId="0" applyFont="1" applyBorder="1" applyAlignment="1">
      <alignment vertical="center" wrapText="1"/>
    </xf>
    <xf numFmtId="0" fontId="5" fillId="0" borderId="45" xfId="0" applyFont="1" applyBorder="1" applyAlignment="1">
      <alignment vertical="center" wrapText="1"/>
    </xf>
    <xf numFmtId="0" fontId="16" fillId="0" borderId="27" xfId="0" applyFont="1" applyBorder="1" applyAlignment="1">
      <alignment horizontal="center" vertical="center" wrapText="1"/>
    </xf>
    <xf numFmtId="0" fontId="16" fillId="0" borderId="46" xfId="0" applyFont="1" applyBorder="1" applyAlignment="1">
      <alignment horizontal="center" vertical="center" wrapText="1"/>
    </xf>
    <xf numFmtId="0" fontId="16" fillId="0" borderId="45"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45"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46" xfId="0" applyFont="1" applyBorder="1" applyAlignment="1">
      <alignment horizontal="center" vertical="center" wrapText="1"/>
    </xf>
    <xf numFmtId="0" fontId="11" fillId="0" borderId="45" xfId="0" applyFont="1" applyBorder="1" applyAlignment="1">
      <alignment horizontal="center" vertical="center" wrapText="1"/>
    </xf>
    <xf numFmtId="0" fontId="14" fillId="11" borderId="6" xfId="0" applyFont="1" applyFill="1" applyBorder="1" applyAlignment="1">
      <alignment horizontal="center" vertical="center" wrapText="1"/>
    </xf>
    <xf numFmtId="0" fontId="14" fillId="11" borderId="0" xfId="0" applyFont="1" applyFill="1" applyBorder="1" applyAlignment="1">
      <alignment horizontal="center" vertical="center" wrapText="1"/>
    </xf>
    <xf numFmtId="0" fontId="14" fillId="11" borderId="10"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11" borderId="19" xfId="0" applyFont="1" applyFill="1" applyBorder="1" applyAlignment="1">
      <alignment horizontal="center" vertical="center" wrapText="1"/>
    </xf>
    <xf numFmtId="0" fontId="10" fillId="11" borderId="29" xfId="0" applyFont="1" applyFill="1" applyBorder="1" applyAlignment="1">
      <alignment horizontal="center" vertical="center" wrapText="1"/>
    </xf>
    <xf numFmtId="0" fontId="14" fillId="11" borderId="16" xfId="0" applyFont="1" applyFill="1" applyBorder="1" applyAlignment="1">
      <alignment horizontal="center" vertical="center" wrapText="1"/>
    </xf>
    <xf numFmtId="0" fontId="14" fillId="11" borderId="39" xfId="0" applyFont="1" applyFill="1" applyBorder="1" applyAlignment="1">
      <alignment horizontal="center" vertical="center" wrapText="1"/>
    </xf>
    <xf numFmtId="0" fontId="10" fillId="11" borderId="27" xfId="0" applyFont="1" applyFill="1" applyBorder="1" applyAlignment="1">
      <alignment horizontal="center" vertical="center" wrapText="1"/>
    </xf>
    <xf numFmtId="0" fontId="10" fillId="11" borderId="45" xfId="0" applyFont="1" applyFill="1" applyBorder="1" applyAlignment="1">
      <alignment horizontal="center" vertical="center" wrapText="1"/>
    </xf>
    <xf numFmtId="0" fontId="5" fillId="0" borderId="19" xfId="0" applyFont="1" applyBorder="1" applyAlignment="1">
      <alignment vertical="center" wrapText="1"/>
    </xf>
    <xf numFmtId="0" fontId="5" fillId="0" borderId="29" xfId="0" applyFont="1" applyBorder="1" applyAlignment="1">
      <alignment vertical="center" wrapText="1"/>
    </xf>
    <xf numFmtId="0" fontId="5" fillId="0" borderId="20" xfId="0" applyFont="1" applyBorder="1" applyAlignment="1">
      <alignment vertical="center" wrapText="1"/>
    </xf>
    <xf numFmtId="0" fontId="5" fillId="0" borderId="12"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1" xfId="0" applyFont="1" applyBorder="1" applyAlignment="1">
      <alignment vertical="center" wrapText="1"/>
    </xf>
    <xf numFmtId="0" fontId="10" fillId="11" borderId="13" xfId="0" applyFont="1" applyFill="1" applyBorder="1" applyAlignment="1">
      <alignment horizontal="center" vertical="center" wrapText="1"/>
    </xf>
    <xf numFmtId="0" fontId="5" fillId="0" borderId="48" xfId="0" applyFont="1" applyBorder="1" applyAlignment="1">
      <alignment horizontal="center" vertical="center" wrapText="1"/>
    </xf>
    <xf numFmtId="0" fontId="11" fillId="0" borderId="39" xfId="0" applyFont="1" applyBorder="1" applyAlignment="1">
      <alignment horizontal="center" vertical="center" wrapText="1"/>
    </xf>
    <xf numFmtId="0" fontId="5" fillId="0" borderId="8" xfId="0" applyFont="1" applyBorder="1" applyAlignment="1">
      <alignment horizontal="center" vertical="center" wrapText="1"/>
    </xf>
    <xf numFmtId="0" fontId="10" fillId="11" borderId="46" xfId="0" applyFont="1" applyFill="1" applyBorder="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1" fillId="11" borderId="19" xfId="0" applyFont="1" applyFill="1" applyBorder="1" applyAlignment="1">
      <alignment horizontal="center" vertical="center" wrapText="1"/>
    </xf>
    <xf numFmtId="0" fontId="21" fillId="11" borderId="29" xfId="0" applyFont="1" applyFill="1" applyBorder="1" applyAlignment="1">
      <alignment horizontal="center" vertical="center" wrapText="1"/>
    </xf>
    <xf numFmtId="0" fontId="21" fillId="11" borderId="3" xfId="0" applyFont="1" applyFill="1" applyBorder="1" applyAlignment="1">
      <alignment horizontal="center" vertical="center" wrapText="1"/>
    </xf>
    <xf numFmtId="0" fontId="21" fillId="11" borderId="5" xfId="0" applyFont="1" applyFill="1" applyBorder="1" applyAlignment="1">
      <alignment horizontal="center" vertical="center" wrapText="1"/>
    </xf>
    <xf numFmtId="0" fontId="19" fillId="0" borderId="7"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2"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49"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21" fillId="11" borderId="27" xfId="0" applyFont="1" applyFill="1" applyBorder="1" applyAlignment="1">
      <alignment horizontal="center" vertical="center" wrapText="1"/>
    </xf>
    <xf numFmtId="0" fontId="21" fillId="11" borderId="46" xfId="0" applyFont="1" applyFill="1" applyBorder="1" applyAlignment="1">
      <alignment horizontal="center"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1" fillId="11" borderId="1"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0" borderId="2" xfId="0" applyFont="1" applyFill="1" applyBorder="1" applyAlignment="1">
      <alignment horizontal="center" vertical="center" wrapText="1"/>
    </xf>
    <xf numFmtId="1" fontId="19" fillId="0" borderId="1" xfId="0" applyNumberFormat="1" applyFont="1" applyBorder="1" applyAlignment="1">
      <alignment horizontal="center" vertical="center" shrinkToFit="1"/>
    </xf>
    <xf numFmtId="3" fontId="19" fillId="0" borderId="14" xfId="0" applyNumberFormat="1" applyFont="1" applyBorder="1" applyAlignment="1">
      <alignment horizontal="center" vertical="center" shrinkToFit="1"/>
    </xf>
    <xf numFmtId="3" fontId="19" fillId="0" borderId="2" xfId="0" applyNumberFormat="1" applyFont="1" applyBorder="1" applyAlignment="1">
      <alignment horizontal="center" vertical="center" shrinkToFit="1"/>
    </xf>
    <xf numFmtId="3" fontId="13" fillId="0" borderId="14" xfId="0" applyNumberFormat="1" applyFont="1" applyFill="1" applyBorder="1" applyAlignment="1">
      <alignment horizontal="center" vertical="center" wrapText="1"/>
    </xf>
    <xf numFmtId="166" fontId="13" fillId="0" borderId="14" xfId="0" applyNumberFormat="1" applyFont="1" applyFill="1" applyBorder="1" applyAlignment="1">
      <alignment horizontal="center" vertical="center" wrapText="1"/>
    </xf>
    <xf numFmtId="166" fontId="13" fillId="0" borderId="2" xfId="0" applyNumberFormat="1" applyFont="1" applyFill="1" applyBorder="1" applyAlignment="1">
      <alignment horizontal="center" vertical="center" wrapText="1"/>
    </xf>
    <xf numFmtId="1" fontId="19" fillId="0" borderId="14" xfId="0" applyNumberFormat="1" applyFont="1" applyBorder="1" applyAlignment="1">
      <alignment horizontal="center" vertical="center" shrinkToFit="1"/>
    </xf>
    <xf numFmtId="1" fontId="19" fillId="0" borderId="2" xfId="0" applyNumberFormat="1" applyFont="1" applyBorder="1" applyAlignment="1">
      <alignment horizontal="center" vertical="center" shrinkToFit="1"/>
    </xf>
    <xf numFmtId="166" fontId="19" fillId="0" borderId="14" xfId="0" applyNumberFormat="1" applyFont="1" applyBorder="1" applyAlignment="1">
      <alignment horizontal="center" vertical="center" shrinkToFit="1"/>
    </xf>
    <xf numFmtId="166" fontId="19" fillId="0" borderId="2" xfId="0" applyNumberFormat="1" applyFont="1" applyBorder="1" applyAlignment="1">
      <alignment horizontal="center" vertical="center" shrinkToFit="1"/>
    </xf>
    <xf numFmtId="0" fontId="21" fillId="11" borderId="24" xfId="0" applyFont="1" applyFill="1" applyBorder="1" applyAlignment="1">
      <alignment horizontal="center" vertical="center" wrapText="1"/>
    </xf>
    <xf numFmtId="0" fontId="21" fillId="11" borderId="25" xfId="0" applyFont="1" applyFill="1" applyBorder="1" applyAlignment="1">
      <alignment horizontal="center" vertical="center" wrapText="1"/>
    </xf>
    <xf numFmtId="3" fontId="13" fillId="0" borderId="49" xfId="0" applyNumberFormat="1" applyFont="1" applyFill="1" applyBorder="1" applyAlignment="1">
      <alignment horizontal="center" vertical="center" wrapText="1"/>
    </xf>
    <xf numFmtId="3" fontId="13" fillId="0" borderId="2" xfId="0" applyNumberFormat="1" applyFont="1" applyFill="1" applyBorder="1" applyAlignment="1">
      <alignment horizontal="center" vertical="center" wrapText="1"/>
    </xf>
    <xf numFmtId="168" fontId="13" fillId="0" borderId="14" xfId="0" applyNumberFormat="1" applyFont="1" applyFill="1" applyBorder="1" applyAlignment="1">
      <alignment horizontal="center" vertical="center" wrapText="1"/>
    </xf>
    <xf numFmtId="168" fontId="13" fillId="0" borderId="49" xfId="0" applyNumberFormat="1" applyFont="1" applyFill="1" applyBorder="1" applyAlignment="1">
      <alignment horizontal="center" vertical="center" wrapText="1"/>
    </xf>
    <xf numFmtId="168" fontId="13" fillId="0" borderId="2" xfId="0" applyNumberFormat="1" applyFont="1" applyFill="1" applyBorder="1" applyAlignment="1">
      <alignment horizontal="center" vertical="center" wrapText="1"/>
    </xf>
    <xf numFmtId="0" fontId="13" fillId="0" borderId="49" xfId="0" applyFont="1" applyFill="1" applyBorder="1" applyAlignment="1">
      <alignment horizontal="center" vertical="center" wrapText="1"/>
    </xf>
    <xf numFmtId="0" fontId="21" fillId="11" borderId="50" xfId="0" applyFont="1" applyFill="1" applyBorder="1" applyAlignment="1">
      <alignment horizontal="center" vertical="center" wrapText="1"/>
    </xf>
    <xf numFmtId="0" fontId="21" fillId="11" borderId="51" xfId="0" applyFont="1" applyFill="1" applyBorder="1" applyAlignment="1">
      <alignment horizontal="center" vertical="center" wrapText="1"/>
    </xf>
    <xf numFmtId="0" fontId="19" fillId="0" borderId="3" xfId="0" applyFont="1" applyBorder="1" applyAlignment="1">
      <alignment vertical="center" wrapText="1"/>
    </xf>
    <xf numFmtId="0" fontId="19" fillId="0" borderId="4" xfId="0" applyFont="1" applyBorder="1" applyAlignment="1">
      <alignment vertical="center" wrapText="1"/>
    </xf>
    <xf numFmtId="0" fontId="19" fillId="0" borderId="5" xfId="0" applyFont="1" applyBorder="1" applyAlignment="1">
      <alignment vertical="center" wrapText="1"/>
    </xf>
    <xf numFmtId="168" fontId="19" fillId="0" borderId="14" xfId="0" applyNumberFormat="1" applyFont="1" applyBorder="1" applyAlignment="1">
      <alignment horizontal="center" vertical="center" shrinkToFit="1"/>
    </xf>
    <xf numFmtId="168" fontId="19" fillId="0" borderId="2" xfId="0" applyNumberFormat="1" applyFont="1" applyBorder="1" applyAlignment="1">
      <alignment horizontal="center" vertical="center" shrinkToFit="1"/>
    </xf>
    <xf numFmtId="0" fontId="21" fillId="11" borderId="20" xfId="0" applyFont="1" applyFill="1" applyBorder="1" applyAlignment="1">
      <alignment horizontal="center" vertical="center" wrapText="1"/>
    </xf>
    <xf numFmtId="0" fontId="19" fillId="0" borderId="7" xfId="0" applyFont="1" applyBorder="1" applyAlignment="1">
      <alignment vertical="center" wrapText="1"/>
    </xf>
    <xf numFmtId="0" fontId="19" fillId="0" borderId="8" xfId="0" applyFont="1" applyBorder="1" applyAlignment="1">
      <alignment vertical="center" wrapText="1"/>
    </xf>
    <xf numFmtId="0" fontId="19" fillId="0" borderId="9" xfId="0" applyFont="1" applyBorder="1" applyAlignment="1">
      <alignment vertical="center" wrapText="1"/>
    </xf>
    <xf numFmtId="0" fontId="19" fillId="0" borderId="11" xfId="0" applyFont="1" applyBorder="1" applyAlignment="1">
      <alignment vertical="center" wrapText="1"/>
    </xf>
    <xf numFmtId="0" fontId="19" fillId="0" borderId="12" xfId="0" applyFont="1" applyBorder="1" applyAlignment="1">
      <alignment vertical="center" wrapText="1"/>
    </xf>
    <xf numFmtId="0" fontId="19" fillId="0" borderId="13" xfId="0" applyFont="1" applyBorder="1" applyAlignment="1">
      <alignment vertical="center" wrapText="1"/>
    </xf>
    <xf numFmtId="14" fontId="13" fillId="0" borderId="14" xfId="0" applyNumberFormat="1" applyFont="1" applyFill="1" applyBorder="1" applyAlignment="1">
      <alignment horizontal="center" vertical="center" wrapText="1"/>
    </xf>
    <xf numFmtId="3" fontId="13" fillId="0" borderId="44" xfId="0" applyNumberFormat="1" applyFont="1" applyFill="1" applyBorder="1" applyAlignment="1">
      <alignment horizontal="center" vertical="center" wrapText="1"/>
    </xf>
    <xf numFmtId="0" fontId="13" fillId="0" borderId="53" xfId="0" applyFont="1" applyFill="1" applyBorder="1" applyAlignment="1">
      <alignment horizontal="center" vertical="center" wrapText="1"/>
    </xf>
    <xf numFmtId="2" fontId="13" fillId="0" borderId="14" xfId="0" applyNumberFormat="1" applyFont="1" applyFill="1" applyBorder="1" applyAlignment="1">
      <alignment horizontal="center" vertical="center" wrapText="1"/>
    </xf>
    <xf numFmtId="2" fontId="13" fillId="0" borderId="54" xfId="0" applyNumberFormat="1" applyFont="1" applyFill="1" applyBorder="1" applyAlignment="1">
      <alignment horizontal="center" vertical="center" wrapText="1"/>
    </xf>
    <xf numFmtId="1" fontId="19" fillId="0" borderId="21" xfId="0" applyNumberFormat="1" applyFont="1" applyBorder="1" applyAlignment="1">
      <alignment horizontal="center" vertical="center" shrinkToFit="1"/>
    </xf>
    <xf numFmtId="1" fontId="19" fillId="0" borderId="15" xfId="0" applyNumberFormat="1" applyFont="1" applyBorder="1" applyAlignment="1">
      <alignment horizontal="center" vertical="center" shrinkToFit="1"/>
    </xf>
    <xf numFmtId="3" fontId="19" fillId="0" borderId="21" xfId="0" applyNumberFormat="1" applyFont="1" applyBorder="1" applyAlignment="1">
      <alignment horizontal="center" vertical="center" shrinkToFit="1"/>
    </xf>
    <xf numFmtId="3" fontId="19" fillId="0" borderId="15" xfId="0" applyNumberFormat="1" applyFont="1" applyBorder="1" applyAlignment="1">
      <alignment horizontal="center" vertical="center" shrinkToFit="1"/>
    </xf>
    <xf numFmtId="2" fontId="19" fillId="0" borderId="44" xfId="0" applyNumberFormat="1" applyFont="1" applyBorder="1" applyAlignment="1">
      <alignment horizontal="center" vertical="center" shrinkToFit="1"/>
    </xf>
    <xf numFmtId="2" fontId="19" fillId="0" borderId="53" xfId="0" applyNumberFormat="1" applyFont="1" applyBorder="1" applyAlignment="1">
      <alignment horizontal="center" vertical="center" shrinkToFit="1"/>
    </xf>
    <xf numFmtId="0" fontId="13" fillId="0" borderId="21"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9" fillId="0" borderId="19"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6" xfId="0" applyFont="1" applyBorder="1" applyAlignment="1">
      <alignment horizontal="center" vertical="center" wrapText="1"/>
    </xf>
    <xf numFmtId="3" fontId="19" fillId="0" borderId="36" xfId="0" applyNumberFormat="1" applyFont="1" applyBorder="1" applyAlignment="1">
      <alignment horizontal="center" vertical="center" shrinkToFit="1"/>
    </xf>
    <xf numFmtId="2" fontId="13" fillId="0" borderId="52" xfId="0" applyNumberFormat="1" applyFont="1" applyFill="1" applyBorder="1" applyAlignment="1">
      <alignment horizontal="center" vertical="center" wrapText="1"/>
    </xf>
    <xf numFmtId="2" fontId="13" fillId="0" borderId="2" xfId="0" applyNumberFormat="1" applyFont="1" applyFill="1" applyBorder="1" applyAlignment="1">
      <alignment horizontal="center" vertical="center" wrapText="1"/>
    </xf>
    <xf numFmtId="3" fontId="19" fillId="0" borderId="42" xfId="0" applyNumberFormat="1" applyFont="1" applyBorder="1" applyAlignment="1">
      <alignment horizontal="center" vertical="center" shrinkToFit="1"/>
    </xf>
    <xf numFmtId="0" fontId="19" fillId="0" borderId="21"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36" xfId="0" applyFont="1" applyBorder="1" applyAlignment="1">
      <alignment horizontal="center" vertical="center" wrapText="1"/>
    </xf>
    <xf numFmtId="3" fontId="13" fillId="0" borderId="19" xfId="0" applyNumberFormat="1" applyFont="1" applyBorder="1" applyAlignment="1">
      <alignment horizontal="center" vertical="center" wrapText="1"/>
    </xf>
    <xf numFmtId="3" fontId="13" fillId="0" borderId="24" xfId="0" applyNumberFormat="1" applyFont="1" applyBorder="1" applyAlignment="1">
      <alignment horizontal="center" vertical="center" wrapText="1"/>
    </xf>
    <xf numFmtId="3" fontId="13" fillId="0" borderId="48" xfId="0" applyNumberFormat="1" applyFont="1" applyBorder="1" applyAlignment="1">
      <alignment horizontal="center" vertical="center" wrapText="1"/>
    </xf>
    <xf numFmtId="3" fontId="13" fillId="0" borderId="14" xfId="0" applyNumberFormat="1" applyFont="1" applyBorder="1" applyAlignment="1">
      <alignment horizontal="center" vertical="center" wrapText="1"/>
    </xf>
    <xf numFmtId="3" fontId="13" fillId="0" borderId="49" xfId="0" applyNumberFormat="1" applyFont="1" applyBorder="1" applyAlignment="1">
      <alignment horizontal="center" vertical="center" wrapText="1"/>
    </xf>
    <xf numFmtId="3" fontId="13" fillId="0" borderId="2" xfId="0" applyNumberFormat="1" applyFont="1" applyBorder="1" applyAlignment="1">
      <alignment horizontal="center" vertical="center" wrapText="1"/>
    </xf>
    <xf numFmtId="0" fontId="13" fillId="0" borderId="20"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47" xfId="0" applyFont="1" applyBorder="1" applyAlignment="1">
      <alignment horizontal="center" vertical="center" wrapText="1"/>
    </xf>
    <xf numFmtId="0" fontId="21" fillId="11" borderId="55" xfId="0" applyFont="1" applyFill="1" applyBorder="1" applyAlignment="1">
      <alignment horizontal="center" vertical="center" wrapText="1"/>
    </xf>
  </cellXfs>
  <cellStyles count="4">
    <cellStyle name="Hyperlink" xfId="3" builtinId="8"/>
    <cellStyle name="Normal" xfId="0" builtinId="0"/>
    <cellStyle name="Normal 2" xfId="1" xr:uid="{00000000-0005-0000-0000-000001000000}"/>
    <cellStyle name="Percent" xfId="2" builtinId="5"/>
  </cellStyles>
  <dxfs count="0"/>
  <tableStyles count="0" defaultTableStyle="TableStyleMedium2" defaultPivotStyle="PivotStyleLight16"/>
  <colors>
    <mruColors>
      <color rgb="FFFE5EF3"/>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33.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39.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41.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44.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47.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49.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50.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58.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59.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60.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61.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62.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63.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70.xml.rels><?xml version="1.0" encoding="UTF-8" standalone="yes"?>
<Relationships xmlns="http://schemas.openxmlformats.org/package/2006/relationships"><Relationship Id="rId1" Type="http://schemas.openxmlformats.org/officeDocument/2006/relationships/chartUserShapes" Target="../drawings/drawing40.xml"/></Relationships>
</file>

<file path=xl/charts/_rels/chart71.xml.rels><?xml version="1.0" encoding="UTF-8" standalone="yes"?>
<Relationships xmlns="http://schemas.openxmlformats.org/package/2006/relationships"><Relationship Id="rId1" Type="http://schemas.openxmlformats.org/officeDocument/2006/relationships/chartUserShapes" Target="../drawings/drawing41.xml"/></Relationships>
</file>

<file path=xl/charts/_rels/chart72.xml.rels><?xml version="1.0" encoding="UTF-8" standalone="yes"?>
<Relationships xmlns="http://schemas.openxmlformats.org/package/2006/relationships"><Relationship Id="rId1" Type="http://schemas.openxmlformats.org/officeDocument/2006/relationships/chartUserShapes" Target="../drawings/drawing42.xml"/></Relationships>
</file>

<file path=xl/charts/_rels/chart73.xml.rels><?xml version="1.0" encoding="UTF-8" standalone="yes"?>
<Relationships xmlns="http://schemas.openxmlformats.org/package/2006/relationships"><Relationship Id="rId1" Type="http://schemas.openxmlformats.org/officeDocument/2006/relationships/chartUserShapes" Target="../drawings/drawing43.xml"/></Relationships>
</file>

<file path=xl/charts/_rels/chart74.xml.rels><?xml version="1.0" encoding="UTF-8" standalone="yes"?>
<Relationships xmlns="http://schemas.openxmlformats.org/package/2006/relationships"><Relationship Id="rId1" Type="http://schemas.openxmlformats.org/officeDocument/2006/relationships/chartUserShapes" Target="../drawings/drawing44.xml"/></Relationships>
</file>

<file path=xl/charts/_rels/chart75.xml.rels><?xml version="1.0" encoding="UTF-8" standalone="yes"?>
<Relationships xmlns="http://schemas.openxmlformats.org/package/2006/relationships"><Relationship Id="rId1" Type="http://schemas.openxmlformats.org/officeDocument/2006/relationships/chartUserShapes" Target="../drawings/drawing46.xml"/></Relationships>
</file>

<file path=xl/charts/_rels/chart77.xml.rels><?xml version="1.0" encoding="UTF-8" standalone="yes"?>
<Relationships xmlns="http://schemas.openxmlformats.org/package/2006/relationships"><Relationship Id="rId1" Type="http://schemas.openxmlformats.org/officeDocument/2006/relationships/chartUserShapes" Target="../drawings/drawing48.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'A Spadefish'!$C$3</c:f>
              <c:strCache>
                <c:ptCount val="1"/>
                <c:pt idx="0">
                  <c:v>Total New Est</c:v>
                </c:pt>
              </c:strCache>
            </c:strRef>
          </c:tx>
          <c:xVal>
            <c:numRef>
              <c:f>'A Spadefish'!$B$4:$B$35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'A Spadefish'!$C$4:$C$35</c:f>
              <c:numCache>
                <c:formatCode>#,##0</c:formatCode>
                <c:ptCount val="32"/>
                <c:pt idx="0">
                  <c:v>799986.2186778899</c:v>
                </c:pt>
                <c:pt idx="1">
                  <c:v>234696.17478251003</c:v>
                </c:pt>
                <c:pt idx="2">
                  <c:v>904692.01305404003</c:v>
                </c:pt>
                <c:pt idx="3">
                  <c:v>264521.05617355899</c:v>
                </c:pt>
                <c:pt idx="4">
                  <c:v>404489.00020713394</c:v>
                </c:pt>
                <c:pt idx="5">
                  <c:v>405214.28919985011</c:v>
                </c:pt>
                <c:pt idx="6">
                  <c:v>674889.27557613014</c:v>
                </c:pt>
                <c:pt idx="7">
                  <c:v>1070322.7128289002</c:v>
                </c:pt>
                <c:pt idx="8">
                  <c:v>826088.61507139972</c:v>
                </c:pt>
                <c:pt idx="9">
                  <c:v>890984.01286073984</c:v>
                </c:pt>
                <c:pt idx="10">
                  <c:v>637417.50533585018</c:v>
                </c:pt>
                <c:pt idx="11">
                  <c:v>925543.2031375902</c:v>
                </c:pt>
                <c:pt idx="12">
                  <c:v>718827.8357033201</c:v>
                </c:pt>
                <c:pt idx="13">
                  <c:v>1016657.610147409</c:v>
                </c:pt>
                <c:pt idx="14">
                  <c:v>936224.66505469999</c:v>
                </c:pt>
                <c:pt idx="15">
                  <c:v>1118793.8968728716</c:v>
                </c:pt>
                <c:pt idx="16">
                  <c:v>1646747.5841152712</c:v>
                </c:pt>
                <c:pt idx="17">
                  <c:v>809203.46537677001</c:v>
                </c:pt>
                <c:pt idx="18">
                  <c:v>205472.39917210003</c:v>
                </c:pt>
                <c:pt idx="19">
                  <c:v>234322.75791027502</c:v>
                </c:pt>
                <c:pt idx="20">
                  <c:v>462495.87617857993</c:v>
                </c:pt>
                <c:pt idx="21">
                  <c:v>620686.04364256014</c:v>
                </c:pt>
                <c:pt idx="22">
                  <c:v>617578.04964047961</c:v>
                </c:pt>
                <c:pt idx="23">
                  <c:v>780714.60906358727</c:v>
                </c:pt>
                <c:pt idx="24">
                  <c:v>1522686.1562669398</c:v>
                </c:pt>
                <c:pt idx="25">
                  <c:v>218470.01476784993</c:v>
                </c:pt>
                <c:pt idx="26">
                  <c:v>279817.45306961704</c:v>
                </c:pt>
                <c:pt idx="27">
                  <c:v>259849.10692592</c:v>
                </c:pt>
                <c:pt idx="28">
                  <c:v>1602882.8500904306</c:v>
                </c:pt>
                <c:pt idx="29">
                  <c:v>603473.33676759992</c:v>
                </c:pt>
                <c:pt idx="30">
                  <c:v>119005.74475593997</c:v>
                </c:pt>
                <c:pt idx="31">
                  <c:v>407050.31574049796</c:v>
                </c:pt>
              </c:numCache>
            </c:numRef>
          </c:yVal>
          <c:smooth val="0"/>
          <c:extLst>
            <c:ext xmlns:c16="http://schemas.microsoft.com/office/drawing/2014/chart" uri="{C3380CC4-5D6E-409C-BE32-E72D297353CC}">
              <c16:uniqueId val="{00000000-A6CD-45E1-99CD-8C4BC61D4F47}"/>
            </c:ext>
          </c:extLst>
        </c:ser>
        <c:ser>
          <c:idx val="4"/>
          <c:order val="1"/>
          <c:tx>
            <c:strRef>
              <c:f>'A Spadefish'!$F$3</c:f>
              <c:strCache>
                <c:ptCount val="1"/>
                <c:pt idx="0">
                  <c:v>New Est ABC</c:v>
                </c:pt>
              </c:strCache>
            </c:strRef>
          </c:tx>
          <c:spPr>
            <a:ln>
              <a:solidFill>
                <a:schemeClr val="tx1"/>
              </a:solidFill>
            </a:ln>
          </c:spPr>
          <c:marker>
            <c:symbol val="none"/>
          </c:marker>
          <c:xVal>
            <c:numRef>
              <c:f>'A Spadefish'!$B$4:$B$35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'A Spadefish'!$F$4:$F$35</c:f>
              <c:numCache>
                <c:formatCode>#,##0</c:formatCode>
                <c:ptCount val="32"/>
                <c:pt idx="26">
                  <c:v>1016657.610147409</c:v>
                </c:pt>
                <c:pt idx="27">
                  <c:v>1016657.610147409</c:v>
                </c:pt>
                <c:pt idx="28">
                  <c:v>1016657.610147409</c:v>
                </c:pt>
                <c:pt idx="29">
                  <c:v>1976097.1009383255</c:v>
                </c:pt>
                <c:pt idx="30">
                  <c:v>1976097.1009383255</c:v>
                </c:pt>
                <c:pt idx="31">
                  <c:v>1976097.1009383255</c:v>
                </c:pt>
              </c:numCache>
            </c:numRef>
          </c:yVal>
          <c:smooth val="0"/>
          <c:extLst>
            <c:ext xmlns:c16="http://schemas.microsoft.com/office/drawing/2014/chart" uri="{C3380CC4-5D6E-409C-BE32-E72D297353CC}">
              <c16:uniqueId val="{00000005-A6CD-45E1-99CD-8C4BC61D4F47}"/>
            </c:ext>
          </c:extLst>
        </c:ser>
        <c:dLbls>
          <c:showLegendKey val="0"/>
          <c:showVal val="0"/>
          <c:showCatName val="0"/>
          <c:showSerName val="0"/>
          <c:showPercent val="0"/>
          <c:showBubbleSize val="0"/>
        </c:dLbls>
        <c:axId val="338367552"/>
        <c:axId val="338368128"/>
      </c:scatterChart>
      <c:valAx>
        <c:axId val="33836755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38368128"/>
        <c:crosses val="autoZero"/>
        <c:crossBetween val="midCat"/>
      </c:valAx>
      <c:valAx>
        <c:axId val="338368128"/>
        <c:scaling>
          <c:orientation val="minMax"/>
          <c:max val="4000000"/>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38367552"/>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ndard"/>
        <c:varyColors val="0"/>
        <c:ser>
          <c:idx val="2"/>
          <c:order val="1"/>
          <c:tx>
            <c:strRef>
              <c:f>'GA-NC Hogfish'!$E$2</c:f>
              <c:strCache>
                <c:ptCount val="1"/>
                <c:pt idx="0">
                  <c:v>Commercial</c:v>
                </c:pt>
              </c:strCache>
            </c:strRef>
          </c:tx>
          <c:spPr>
            <a:solidFill>
              <a:schemeClr val="accent3">
                <a:alpha val="75000"/>
              </a:schemeClr>
            </a:solidFill>
            <a:ln>
              <a:solidFill>
                <a:schemeClr val="accent3"/>
              </a:solidFill>
            </a:ln>
          </c:spPr>
          <c:cat>
            <c:numRef>
              <c:f>'GA-NC Hogfish'!$B$3:$B$34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cat>
          <c:val>
            <c:numRef>
              <c:f>'GA-NC Hogfish'!$E$3:$E$34</c:f>
              <c:numCache>
                <c:formatCode>#,##0</c:formatCode>
                <c:ptCount val="32"/>
                <c:pt idx="0">
                  <c:v>8040</c:v>
                </c:pt>
                <c:pt idx="1">
                  <c:v>9295</c:v>
                </c:pt>
                <c:pt idx="2">
                  <c:v>10186</c:v>
                </c:pt>
                <c:pt idx="3">
                  <c:v>15177</c:v>
                </c:pt>
                <c:pt idx="4">
                  <c:v>27862</c:v>
                </c:pt>
                <c:pt idx="5">
                  <c:v>23886</c:v>
                </c:pt>
                <c:pt idx="6">
                  <c:v>32274</c:v>
                </c:pt>
                <c:pt idx="7">
                  <c:v>31739</c:v>
                </c:pt>
                <c:pt idx="8">
                  <c:v>23063</c:v>
                </c:pt>
                <c:pt idx="9">
                  <c:v>36903</c:v>
                </c:pt>
                <c:pt idx="10">
                  <c:v>17471</c:v>
                </c:pt>
                <c:pt idx="11">
                  <c:v>25394</c:v>
                </c:pt>
                <c:pt idx="12">
                  <c:v>21959</c:v>
                </c:pt>
                <c:pt idx="13">
                  <c:v>29186</c:v>
                </c:pt>
                <c:pt idx="14">
                  <c:v>24104</c:v>
                </c:pt>
                <c:pt idx="15">
                  <c:v>14193</c:v>
                </c:pt>
                <c:pt idx="16">
                  <c:v>20557</c:v>
                </c:pt>
                <c:pt idx="17">
                  <c:v>17337</c:v>
                </c:pt>
                <c:pt idx="18">
                  <c:v>19293</c:v>
                </c:pt>
                <c:pt idx="19">
                  <c:v>19256</c:v>
                </c:pt>
                <c:pt idx="20">
                  <c:v>23597</c:v>
                </c:pt>
                <c:pt idx="21">
                  <c:v>21201</c:v>
                </c:pt>
                <c:pt idx="22">
                  <c:v>30376</c:v>
                </c:pt>
                <c:pt idx="23">
                  <c:v>34244</c:v>
                </c:pt>
                <c:pt idx="24">
                  <c:v>41897</c:v>
                </c:pt>
                <c:pt idx="25">
                  <c:v>35956</c:v>
                </c:pt>
                <c:pt idx="26">
                  <c:v>20629</c:v>
                </c:pt>
                <c:pt idx="27">
                  <c:v>21003</c:v>
                </c:pt>
                <c:pt idx="28">
                  <c:v>21345</c:v>
                </c:pt>
                <c:pt idx="29">
                  <c:v>14642</c:v>
                </c:pt>
                <c:pt idx="30">
                  <c:v>16939</c:v>
                </c:pt>
                <c:pt idx="31">
                  <c:v>15933</c:v>
                </c:pt>
              </c:numCache>
            </c:numRef>
          </c:val>
          <c:extLst>
            <c:ext xmlns:c16="http://schemas.microsoft.com/office/drawing/2014/chart" uri="{C3380CC4-5D6E-409C-BE32-E72D297353CC}">
              <c16:uniqueId val="{00000001-C24F-493F-B687-B71506F08421}"/>
            </c:ext>
          </c:extLst>
        </c:ser>
        <c:dLbls>
          <c:showLegendKey val="0"/>
          <c:showVal val="0"/>
          <c:showCatName val="0"/>
          <c:showSerName val="0"/>
          <c:showPercent val="0"/>
          <c:showBubbleSize val="0"/>
        </c:dLbls>
        <c:axId val="339800576"/>
        <c:axId val="339801152"/>
      </c:areaChart>
      <c:lineChart>
        <c:grouping val="standard"/>
        <c:varyColors val="0"/>
        <c:ser>
          <c:idx val="1"/>
          <c:order val="0"/>
          <c:tx>
            <c:strRef>
              <c:f>'GA-NC Hogfish'!$D$2</c:f>
              <c:strCache>
                <c:ptCount val="1"/>
                <c:pt idx="0">
                  <c:v>New Est Rec</c:v>
                </c:pt>
              </c:strCache>
            </c:strRef>
          </c:tx>
          <c:spPr>
            <a:ln>
              <a:solidFill>
                <a:schemeClr val="accent5"/>
              </a:solidFill>
            </a:ln>
          </c:spPr>
          <c:marker>
            <c:spPr>
              <a:solidFill>
                <a:schemeClr val="accent5"/>
              </a:solidFill>
              <a:ln>
                <a:solidFill>
                  <a:schemeClr val="accent5"/>
                </a:solidFill>
              </a:ln>
            </c:spPr>
          </c:marker>
          <c:cat>
            <c:numRef>
              <c:f>'GA-NC Hogfish'!$B$3:$B$34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cat>
          <c:val>
            <c:numRef>
              <c:f>'GA-NC Hogfish'!$D$3:$D$34</c:f>
              <c:numCache>
                <c:formatCode>#,##0</c:formatCode>
                <c:ptCount val="32"/>
                <c:pt idx="0">
                  <c:v>31944.325427800002</c:v>
                </c:pt>
                <c:pt idx="1">
                  <c:v>3997.6617300299999</c:v>
                </c:pt>
                <c:pt idx="2">
                  <c:v>3947.7751026000001</c:v>
                </c:pt>
                <c:pt idx="3">
                  <c:v>967.67644379000012</c:v>
                </c:pt>
                <c:pt idx="4">
                  <c:v>7500.9058689799995</c:v>
                </c:pt>
                <c:pt idx="5">
                  <c:v>3181.1496160000006</c:v>
                </c:pt>
                <c:pt idx="6">
                  <c:v>2797.0155817229997</c:v>
                </c:pt>
                <c:pt idx="7">
                  <c:v>5685.0745324</c:v>
                </c:pt>
                <c:pt idx="8">
                  <c:v>1283.35430879</c:v>
                </c:pt>
                <c:pt idx="9">
                  <c:v>71001.015895600009</c:v>
                </c:pt>
                <c:pt idx="10">
                  <c:v>690.67913400000009</c:v>
                </c:pt>
                <c:pt idx="11">
                  <c:v>1719.4649448199998</c:v>
                </c:pt>
                <c:pt idx="12">
                  <c:v>5407.6943792000002</c:v>
                </c:pt>
                <c:pt idx="13">
                  <c:v>3542.1024917700001</c:v>
                </c:pt>
                <c:pt idx="14">
                  <c:v>2430.9917680750009</c:v>
                </c:pt>
                <c:pt idx="15">
                  <c:v>1372.165086</c:v>
                </c:pt>
                <c:pt idx="16">
                  <c:v>9267.2554932900002</c:v>
                </c:pt>
                <c:pt idx="17">
                  <c:v>677.453414049</c:v>
                </c:pt>
                <c:pt idx="18">
                  <c:v>1676.5639679999999</c:v>
                </c:pt>
                <c:pt idx="19">
                  <c:v>5942.0843694999994</c:v>
                </c:pt>
                <c:pt idx="20">
                  <c:v>9037.8918617300005</c:v>
                </c:pt>
                <c:pt idx="21">
                  <c:v>4954.5311781020009</c:v>
                </c:pt>
                <c:pt idx="22">
                  <c:v>2802.8162663839998</c:v>
                </c:pt>
                <c:pt idx="23">
                  <c:v>1107.9918753489999</c:v>
                </c:pt>
                <c:pt idx="24">
                  <c:v>7111.1700356000001</c:v>
                </c:pt>
                <c:pt idx="25">
                  <c:v>635.86264720999998</c:v>
                </c:pt>
                <c:pt idx="26">
                  <c:v>6128.3999392799997</c:v>
                </c:pt>
                <c:pt idx="27">
                  <c:v>1449.1154326800001</c:v>
                </c:pt>
                <c:pt idx="28">
                  <c:v>23.809680000000004</c:v>
                </c:pt>
                <c:pt idx="29">
                  <c:v>11.073705799999999</c:v>
                </c:pt>
                <c:pt idx="30">
                  <c:v>171.04819517999999</c:v>
                </c:pt>
                <c:pt idx="31">
                  <c:v>7903.5395202</c:v>
                </c:pt>
              </c:numCache>
            </c:numRef>
          </c:val>
          <c:smooth val="0"/>
          <c:extLst>
            <c:ext xmlns:c16="http://schemas.microsoft.com/office/drawing/2014/chart" uri="{C3380CC4-5D6E-409C-BE32-E72D297353CC}">
              <c16:uniqueId val="{00000002-C24F-493F-B687-B71506F08421}"/>
            </c:ext>
          </c:extLst>
        </c:ser>
        <c:dLbls>
          <c:showLegendKey val="0"/>
          <c:showVal val="0"/>
          <c:showCatName val="0"/>
          <c:showSerName val="0"/>
          <c:showPercent val="0"/>
          <c:showBubbleSize val="0"/>
        </c:dLbls>
        <c:marker val="1"/>
        <c:smooth val="0"/>
        <c:axId val="339800576"/>
        <c:axId val="339801152"/>
        <c:extLst/>
      </c:lineChart>
      <c:catAx>
        <c:axId val="339800576"/>
        <c:scaling>
          <c:orientation val="minMax"/>
        </c:scaling>
        <c:delete val="0"/>
        <c:axPos val="b"/>
        <c:title>
          <c:tx>
            <c:rich>
              <a:bodyPr/>
              <a:lstStyle/>
              <a:p>
                <a:pPr>
                  <a:defRPr/>
                </a:pPr>
                <a:r>
                  <a:rPr lang="en-US"/>
                  <a:t>Year</a:t>
                </a:r>
              </a:p>
            </c:rich>
          </c:tx>
          <c:overlay val="0"/>
        </c:title>
        <c:numFmt formatCode="General" sourceLinked="1"/>
        <c:majorTickMark val="out"/>
        <c:minorTickMark val="none"/>
        <c:tickLblPos val="nextTo"/>
        <c:crossAx val="339801152"/>
        <c:crosses val="autoZero"/>
        <c:auto val="1"/>
        <c:lblAlgn val="ctr"/>
        <c:lblOffset val="100"/>
        <c:noMultiLvlLbl val="1"/>
      </c:catAx>
      <c:valAx>
        <c:axId val="339801152"/>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3980057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Scamp!$B$3</c:f>
              <c:strCache>
                <c:ptCount val="1"/>
                <c:pt idx="0">
                  <c:v>Total New Wgt</c:v>
                </c:pt>
              </c:strCache>
            </c:strRef>
          </c:tx>
          <c:xVal>
            <c:numRef>
              <c:f>Scamp!$A$4:$A$35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Scamp!$B$4:$B$35</c:f>
              <c:numCache>
                <c:formatCode>#,##0</c:formatCode>
                <c:ptCount val="32"/>
                <c:pt idx="0">
                  <c:v>330014.3225833</c:v>
                </c:pt>
                <c:pt idx="1">
                  <c:v>386342.47975064605</c:v>
                </c:pt>
                <c:pt idx="2">
                  <c:v>434445.90408756002</c:v>
                </c:pt>
                <c:pt idx="3">
                  <c:v>494436.44433168898</c:v>
                </c:pt>
                <c:pt idx="4">
                  <c:v>616511.26069972001</c:v>
                </c:pt>
                <c:pt idx="5">
                  <c:v>613207.04606521991</c:v>
                </c:pt>
                <c:pt idx="6">
                  <c:v>400581.17364747002</c:v>
                </c:pt>
                <c:pt idx="7">
                  <c:v>423617.67012919998</c:v>
                </c:pt>
                <c:pt idx="8">
                  <c:v>479093.13188761997</c:v>
                </c:pt>
                <c:pt idx="9">
                  <c:v>454240.65081273997</c:v>
                </c:pt>
                <c:pt idx="10">
                  <c:v>389321.36457613</c:v>
                </c:pt>
                <c:pt idx="11">
                  <c:v>393121.42608177004</c:v>
                </c:pt>
                <c:pt idx="12">
                  <c:v>393435.71147025004</c:v>
                </c:pt>
                <c:pt idx="13">
                  <c:v>609071.84973529086</c:v>
                </c:pt>
                <c:pt idx="14">
                  <c:v>671923.21018169005</c:v>
                </c:pt>
                <c:pt idx="15">
                  <c:v>417973.87976291002</c:v>
                </c:pt>
                <c:pt idx="16">
                  <c:v>673047.95668317005</c:v>
                </c:pt>
                <c:pt idx="17">
                  <c:v>551542.97469314002</c:v>
                </c:pt>
                <c:pt idx="18">
                  <c:v>571233.82360161003</c:v>
                </c:pt>
                <c:pt idx="19">
                  <c:v>493606.18404144899</c:v>
                </c:pt>
                <c:pt idx="20">
                  <c:v>715125.373354426</c:v>
                </c:pt>
                <c:pt idx="21">
                  <c:v>716402.28843603004</c:v>
                </c:pt>
                <c:pt idx="22">
                  <c:v>451562.09684147802</c:v>
                </c:pt>
                <c:pt idx="23">
                  <c:v>411037.55838433304</c:v>
                </c:pt>
                <c:pt idx="24">
                  <c:v>284285.98230797</c:v>
                </c:pt>
                <c:pt idx="25">
                  <c:v>231681.16337064002</c:v>
                </c:pt>
                <c:pt idx="26">
                  <c:v>265935.68964821001</c:v>
                </c:pt>
                <c:pt idx="27">
                  <c:v>249956.73521225998</c:v>
                </c:pt>
                <c:pt idx="28">
                  <c:v>596144.89527908294</c:v>
                </c:pt>
                <c:pt idx="29">
                  <c:v>190972.9661357</c:v>
                </c:pt>
                <c:pt idx="30">
                  <c:v>190721.30727757001</c:v>
                </c:pt>
                <c:pt idx="31">
                  <c:v>158966.48852638999</c:v>
                </c:pt>
              </c:numCache>
            </c:numRef>
          </c:yVal>
          <c:smooth val="0"/>
          <c:extLst>
            <c:ext xmlns:c16="http://schemas.microsoft.com/office/drawing/2014/chart" uri="{C3380CC4-5D6E-409C-BE32-E72D297353CC}">
              <c16:uniqueId val="{00000000-3413-4ABC-A103-562218D906F1}"/>
            </c:ext>
          </c:extLst>
        </c:ser>
        <c:ser>
          <c:idx val="4"/>
          <c:order val="1"/>
          <c:tx>
            <c:strRef>
              <c:f>Scamp!$F$3</c:f>
              <c:strCache>
                <c:ptCount val="1"/>
                <c:pt idx="0">
                  <c:v>ABC w/2014</c:v>
                </c:pt>
              </c:strCache>
            </c:strRef>
          </c:tx>
          <c:spPr>
            <a:ln w="34925">
              <a:solidFill>
                <a:schemeClr val="tx1"/>
              </a:solidFill>
            </a:ln>
          </c:spPr>
          <c:marker>
            <c:symbol val="none"/>
          </c:marker>
          <c:xVal>
            <c:numRef>
              <c:f>Scamp!$A$4:$A$35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Scamp!$F$4:$F$35</c:f>
              <c:numCache>
                <c:formatCode>#,##0</c:formatCode>
                <c:ptCount val="32"/>
                <c:pt idx="26">
                  <c:v>413025.16522717185</c:v>
                </c:pt>
                <c:pt idx="27">
                  <c:v>413025.16522717185</c:v>
                </c:pt>
                <c:pt idx="28">
                  <c:v>413025.16522717185</c:v>
                </c:pt>
                <c:pt idx="29">
                  <c:v>413025.16522717185</c:v>
                </c:pt>
                <c:pt idx="30">
                  <c:v>413025.16522717185</c:v>
                </c:pt>
                <c:pt idx="31">
                  <c:v>413025.16522717185</c:v>
                </c:pt>
              </c:numCache>
            </c:numRef>
          </c:yVal>
          <c:smooth val="0"/>
          <c:extLst>
            <c:ext xmlns:c16="http://schemas.microsoft.com/office/drawing/2014/chart" uri="{C3380CC4-5D6E-409C-BE32-E72D297353CC}">
              <c16:uniqueId val="{00000005-3413-4ABC-A103-562218D906F1}"/>
            </c:ext>
          </c:extLst>
        </c:ser>
        <c:ser>
          <c:idx val="1"/>
          <c:order val="2"/>
          <c:tx>
            <c:strRef>
              <c:f>Scamp!$G$3</c:f>
              <c:strCache>
                <c:ptCount val="1"/>
                <c:pt idx="0">
                  <c:v>ABC w/o 2014</c:v>
                </c:pt>
              </c:strCache>
            </c:strRef>
          </c:tx>
          <c:spPr>
            <a:ln w="38100">
              <a:solidFill>
                <a:srgbClr val="7030A0"/>
              </a:solidFill>
            </a:ln>
          </c:spPr>
          <c:marker>
            <c:symbol val="none"/>
          </c:marker>
          <c:xVal>
            <c:numRef>
              <c:f>Scamp!$A$4:$A$35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Scamp!$G$4:$G$35</c:f>
              <c:numCache>
                <c:formatCode>General</c:formatCode>
                <c:ptCount val="32"/>
                <c:pt idx="26" formatCode="#,##0">
                  <c:v>314293.3971541631</c:v>
                </c:pt>
                <c:pt idx="27" formatCode="#,##0">
                  <c:v>314293.3971541631</c:v>
                </c:pt>
                <c:pt idx="28" formatCode="#,##0">
                  <c:v>314293.3971541631</c:v>
                </c:pt>
                <c:pt idx="29" formatCode="#,##0">
                  <c:v>314293.3971541631</c:v>
                </c:pt>
                <c:pt idx="30" formatCode="#,##0">
                  <c:v>314293.3971541631</c:v>
                </c:pt>
                <c:pt idx="31" formatCode="#,##0">
                  <c:v>314293.3971541631</c:v>
                </c:pt>
              </c:numCache>
            </c:numRef>
          </c:yVal>
          <c:smooth val="0"/>
          <c:extLst>
            <c:ext xmlns:c16="http://schemas.microsoft.com/office/drawing/2014/chart" uri="{C3380CC4-5D6E-409C-BE32-E72D297353CC}">
              <c16:uniqueId val="{00000001-11B3-4043-A1F6-BA67B12D43A7}"/>
            </c:ext>
          </c:extLst>
        </c:ser>
        <c:dLbls>
          <c:showLegendKey val="0"/>
          <c:showVal val="0"/>
          <c:showCatName val="0"/>
          <c:showSerName val="0"/>
          <c:showPercent val="0"/>
          <c:showBubbleSize val="0"/>
        </c:dLbls>
        <c:axId val="341027648"/>
        <c:axId val="341028224"/>
      </c:scatterChart>
      <c:valAx>
        <c:axId val="341027648"/>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1028224"/>
        <c:crosses val="autoZero"/>
        <c:crossBetween val="midCat"/>
      </c:valAx>
      <c:valAx>
        <c:axId val="341028224"/>
        <c:scaling>
          <c:orientation val="minMax"/>
        </c:scaling>
        <c:delete val="0"/>
        <c:axPos val="l"/>
        <c:majorGridlines/>
        <c:title>
          <c:tx>
            <c:rich>
              <a:bodyPr rot="-5400000" vert="horz"/>
              <a:lstStyle/>
              <a:p>
                <a:pPr>
                  <a:defRPr/>
                </a:pPr>
                <a:r>
                  <a:rPr lang="en-US"/>
                  <a:t>Pounds</a:t>
                </a:r>
                <a:r>
                  <a:rPr lang="en-US" baseline="0"/>
                  <a:t> Whole Weight</a:t>
                </a:r>
                <a:endParaRPr lang="en-US"/>
              </a:p>
            </c:rich>
          </c:tx>
          <c:overlay val="0"/>
        </c:title>
        <c:numFmt formatCode="#,##0" sourceLinked="1"/>
        <c:majorTickMark val="out"/>
        <c:minorTickMark val="none"/>
        <c:tickLblPos val="nextTo"/>
        <c:crossAx val="34102764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ndard"/>
        <c:varyColors val="0"/>
        <c:ser>
          <c:idx val="2"/>
          <c:order val="1"/>
          <c:tx>
            <c:strRef>
              <c:f>Scamp!$E$3</c:f>
              <c:strCache>
                <c:ptCount val="1"/>
                <c:pt idx="0">
                  <c:v>Commercial</c:v>
                </c:pt>
              </c:strCache>
            </c:strRef>
          </c:tx>
          <c:spPr>
            <a:solidFill>
              <a:schemeClr val="accent3">
                <a:alpha val="75000"/>
              </a:schemeClr>
            </a:solidFill>
            <a:ln>
              <a:solidFill>
                <a:schemeClr val="accent3"/>
              </a:solidFill>
            </a:ln>
          </c:spPr>
          <c:cat>
            <c:numRef>
              <c:f>Scamp!$A$4:$A$35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cat>
          <c:val>
            <c:numRef>
              <c:f>Scamp!$E$4:$E$35</c:f>
              <c:numCache>
                <c:formatCode>#,##0</c:formatCode>
                <c:ptCount val="32"/>
                <c:pt idx="0">
                  <c:v>273134</c:v>
                </c:pt>
                <c:pt idx="1">
                  <c:v>322506</c:v>
                </c:pt>
                <c:pt idx="2">
                  <c:v>301390</c:v>
                </c:pt>
                <c:pt idx="3">
                  <c:v>380439</c:v>
                </c:pt>
                <c:pt idx="4">
                  <c:v>492009</c:v>
                </c:pt>
                <c:pt idx="5">
                  <c:v>406360</c:v>
                </c:pt>
                <c:pt idx="6">
                  <c:v>294485</c:v>
                </c:pt>
                <c:pt idx="7">
                  <c:v>316471</c:v>
                </c:pt>
                <c:pt idx="8">
                  <c:v>335951</c:v>
                </c:pt>
                <c:pt idx="9">
                  <c:v>375275</c:v>
                </c:pt>
                <c:pt idx="10">
                  <c:v>307006</c:v>
                </c:pt>
                <c:pt idx="11">
                  <c:v>312363</c:v>
                </c:pt>
                <c:pt idx="12">
                  <c:v>293870</c:v>
                </c:pt>
                <c:pt idx="13">
                  <c:v>415084</c:v>
                </c:pt>
                <c:pt idx="14">
                  <c:v>327124</c:v>
                </c:pt>
                <c:pt idx="15">
                  <c:v>252164</c:v>
                </c:pt>
                <c:pt idx="16">
                  <c:v>267534</c:v>
                </c:pt>
                <c:pt idx="17">
                  <c:v>292156</c:v>
                </c:pt>
                <c:pt idx="18">
                  <c:v>289005</c:v>
                </c:pt>
                <c:pt idx="19">
                  <c:v>307215</c:v>
                </c:pt>
                <c:pt idx="20">
                  <c:v>355556</c:v>
                </c:pt>
                <c:pt idx="21">
                  <c:v>379561</c:v>
                </c:pt>
                <c:pt idx="22">
                  <c:v>283893</c:v>
                </c:pt>
                <c:pt idx="23">
                  <c:v>283632</c:v>
                </c:pt>
                <c:pt idx="24">
                  <c:v>202402</c:v>
                </c:pt>
                <c:pt idx="25">
                  <c:v>168729</c:v>
                </c:pt>
                <c:pt idx="26">
                  <c:v>177424</c:v>
                </c:pt>
                <c:pt idx="27">
                  <c:v>151181</c:v>
                </c:pt>
                <c:pt idx="28">
                  <c:v>177660</c:v>
                </c:pt>
                <c:pt idx="29">
                  <c:v>138818</c:v>
                </c:pt>
                <c:pt idx="30">
                  <c:v>120018</c:v>
                </c:pt>
                <c:pt idx="31">
                  <c:v>62136</c:v>
                </c:pt>
              </c:numCache>
            </c:numRef>
          </c:val>
          <c:extLst>
            <c:ext xmlns:c16="http://schemas.microsoft.com/office/drawing/2014/chart" uri="{C3380CC4-5D6E-409C-BE32-E72D297353CC}">
              <c16:uniqueId val="{00000001-20D9-4D04-A682-2B9F6C022CB2}"/>
            </c:ext>
          </c:extLst>
        </c:ser>
        <c:dLbls>
          <c:showLegendKey val="0"/>
          <c:showVal val="0"/>
          <c:showCatName val="0"/>
          <c:showSerName val="0"/>
          <c:showPercent val="0"/>
          <c:showBubbleSize val="0"/>
        </c:dLbls>
        <c:axId val="341027648"/>
        <c:axId val="341028224"/>
      </c:areaChart>
      <c:lineChart>
        <c:grouping val="standard"/>
        <c:varyColors val="0"/>
        <c:ser>
          <c:idx val="1"/>
          <c:order val="0"/>
          <c:tx>
            <c:strRef>
              <c:f>Scamp!$C$3</c:f>
              <c:strCache>
                <c:ptCount val="1"/>
                <c:pt idx="0">
                  <c:v>New Wgt Rec</c:v>
                </c:pt>
              </c:strCache>
            </c:strRef>
          </c:tx>
          <c:spPr>
            <a:ln>
              <a:solidFill>
                <a:schemeClr val="accent5"/>
              </a:solidFill>
            </a:ln>
          </c:spPr>
          <c:marker>
            <c:spPr>
              <a:solidFill>
                <a:schemeClr val="accent5"/>
              </a:solidFill>
              <a:ln>
                <a:solidFill>
                  <a:schemeClr val="accent5"/>
                </a:solidFill>
              </a:ln>
            </c:spPr>
          </c:marker>
          <c:cat>
            <c:numRef>
              <c:f>Scamp!$A$4:$A$35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cat>
          <c:val>
            <c:numRef>
              <c:f>Scamp!$C$4:$C$35</c:f>
              <c:numCache>
                <c:formatCode>#,##0</c:formatCode>
                <c:ptCount val="32"/>
                <c:pt idx="0">
                  <c:v>56880.322583299989</c:v>
                </c:pt>
                <c:pt idx="1">
                  <c:v>63836.479750646024</c:v>
                </c:pt>
                <c:pt idx="2">
                  <c:v>133055.90408755999</c:v>
                </c:pt>
                <c:pt idx="3">
                  <c:v>113997.44433168898</c:v>
                </c:pt>
                <c:pt idx="4">
                  <c:v>124502.26069971999</c:v>
                </c:pt>
                <c:pt idx="5">
                  <c:v>206847.04606521997</c:v>
                </c:pt>
                <c:pt idx="6">
                  <c:v>106096.17364747</c:v>
                </c:pt>
                <c:pt idx="7">
                  <c:v>107146.67012920001</c:v>
                </c:pt>
                <c:pt idx="8">
                  <c:v>143142.13188761997</c:v>
                </c:pt>
                <c:pt idx="9">
                  <c:v>78965.650812739987</c:v>
                </c:pt>
                <c:pt idx="10">
                  <c:v>82315.364576129985</c:v>
                </c:pt>
                <c:pt idx="11">
                  <c:v>80758.426081770027</c:v>
                </c:pt>
                <c:pt idx="12">
                  <c:v>99565.711470250011</c:v>
                </c:pt>
                <c:pt idx="13">
                  <c:v>193987.84973529089</c:v>
                </c:pt>
                <c:pt idx="14">
                  <c:v>344799.21018169005</c:v>
                </c:pt>
                <c:pt idx="15">
                  <c:v>165809.87976291002</c:v>
                </c:pt>
                <c:pt idx="16">
                  <c:v>405513.95668316999</c:v>
                </c:pt>
                <c:pt idx="17">
                  <c:v>259386.97469313996</c:v>
                </c:pt>
                <c:pt idx="18">
                  <c:v>282228.82360161003</c:v>
                </c:pt>
                <c:pt idx="19">
                  <c:v>186391.18404144899</c:v>
                </c:pt>
                <c:pt idx="20">
                  <c:v>359569.373354426</c:v>
                </c:pt>
                <c:pt idx="21">
                  <c:v>336841.28843602998</c:v>
                </c:pt>
                <c:pt idx="22">
                  <c:v>167669.09684147799</c:v>
                </c:pt>
                <c:pt idx="23">
                  <c:v>127405.55838433302</c:v>
                </c:pt>
                <c:pt idx="24">
                  <c:v>81883.98230797</c:v>
                </c:pt>
                <c:pt idx="25">
                  <c:v>62952.163370640003</c:v>
                </c:pt>
                <c:pt idx="26">
                  <c:v>88511.689648210013</c:v>
                </c:pt>
                <c:pt idx="27">
                  <c:v>98775.735212259984</c:v>
                </c:pt>
                <c:pt idx="28">
                  <c:v>418484.89527908299</c:v>
                </c:pt>
                <c:pt idx="29">
                  <c:v>52154.9661357</c:v>
                </c:pt>
                <c:pt idx="30">
                  <c:v>70703.307277569998</c:v>
                </c:pt>
                <c:pt idx="31">
                  <c:v>96830.488526390007</c:v>
                </c:pt>
              </c:numCache>
            </c:numRef>
          </c:val>
          <c:smooth val="0"/>
          <c:extLst>
            <c:ext xmlns:c16="http://schemas.microsoft.com/office/drawing/2014/chart" uri="{C3380CC4-5D6E-409C-BE32-E72D297353CC}">
              <c16:uniqueId val="{00000002-20D9-4D04-A682-2B9F6C022CB2}"/>
            </c:ext>
          </c:extLst>
        </c:ser>
        <c:dLbls>
          <c:showLegendKey val="0"/>
          <c:showVal val="0"/>
          <c:showCatName val="0"/>
          <c:showSerName val="0"/>
          <c:showPercent val="0"/>
          <c:showBubbleSize val="0"/>
        </c:dLbls>
        <c:marker val="1"/>
        <c:smooth val="0"/>
        <c:axId val="341027648"/>
        <c:axId val="341028224"/>
      </c:lineChart>
      <c:catAx>
        <c:axId val="341027648"/>
        <c:scaling>
          <c:orientation val="minMax"/>
        </c:scaling>
        <c:delete val="0"/>
        <c:axPos val="b"/>
        <c:title>
          <c:tx>
            <c:rich>
              <a:bodyPr/>
              <a:lstStyle/>
              <a:p>
                <a:pPr>
                  <a:defRPr/>
                </a:pPr>
                <a:r>
                  <a:rPr lang="en-US"/>
                  <a:t>Year</a:t>
                </a:r>
              </a:p>
            </c:rich>
          </c:tx>
          <c:overlay val="0"/>
        </c:title>
        <c:numFmt formatCode="General" sourceLinked="1"/>
        <c:majorTickMark val="out"/>
        <c:minorTickMark val="none"/>
        <c:tickLblPos val="nextTo"/>
        <c:crossAx val="341028224"/>
        <c:crosses val="autoZero"/>
        <c:auto val="1"/>
        <c:lblAlgn val="ctr"/>
        <c:lblOffset val="100"/>
        <c:noMultiLvlLbl val="1"/>
      </c:catAx>
      <c:valAx>
        <c:axId val="341028224"/>
        <c:scaling>
          <c:orientation val="minMax"/>
          <c:max val="500000"/>
        </c:scaling>
        <c:delete val="0"/>
        <c:axPos val="l"/>
        <c:majorGridlines/>
        <c:title>
          <c:tx>
            <c:rich>
              <a:bodyPr rot="-5400000" vert="horz"/>
              <a:lstStyle/>
              <a:p>
                <a:pPr>
                  <a:defRPr/>
                </a:pPr>
                <a:r>
                  <a:rPr lang="en-US"/>
                  <a:t>Pounds</a:t>
                </a:r>
                <a:r>
                  <a:rPr lang="en-US" baseline="0"/>
                  <a:t> Whole Weight</a:t>
                </a:r>
                <a:endParaRPr lang="en-US"/>
              </a:p>
            </c:rich>
          </c:tx>
          <c:overlay val="0"/>
        </c:title>
        <c:numFmt formatCode="#,##0" sourceLinked="1"/>
        <c:majorTickMark val="out"/>
        <c:minorTickMark val="none"/>
        <c:tickLblPos val="nextTo"/>
        <c:crossAx val="34102764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New Wgt Deepwater Landings</a:t>
            </a:r>
          </a:p>
        </c:rich>
      </c:tx>
      <c:overlay val="0"/>
    </c:title>
    <c:autoTitleDeleted val="0"/>
    <c:plotArea>
      <c:layout/>
      <c:scatterChart>
        <c:scatterStyle val="lineMarker"/>
        <c:varyColors val="0"/>
        <c:ser>
          <c:idx val="0"/>
          <c:order val="0"/>
          <c:tx>
            <c:strRef>
              <c:f>'Deepwater Complex'!$B$3</c:f>
              <c:strCache>
                <c:ptCount val="1"/>
                <c:pt idx="0">
                  <c:v>Silk Snapper</c:v>
                </c:pt>
              </c:strCache>
            </c:strRef>
          </c:tx>
          <c:xVal>
            <c:numRef>
              <c:f>'Deepwater Complex'!$A$5:$A$36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Complex'!$B$5:$B$36</c:f>
              <c:numCache>
                <c:formatCode>#,##0</c:formatCode>
                <c:ptCount val="32"/>
                <c:pt idx="0">
                  <c:v>36764.692951999998</c:v>
                </c:pt>
                <c:pt idx="1">
                  <c:v>60881.054952460006</c:v>
                </c:pt>
                <c:pt idx="2">
                  <c:v>29850.760886650001</c:v>
                </c:pt>
                <c:pt idx="3">
                  <c:v>23792.451247950001</c:v>
                </c:pt>
                <c:pt idx="4">
                  <c:v>36826.861958000001</c:v>
                </c:pt>
                <c:pt idx="5">
                  <c:v>13737.3964748</c:v>
                </c:pt>
                <c:pt idx="6">
                  <c:v>10548.395982</c:v>
                </c:pt>
                <c:pt idx="7">
                  <c:v>19094.487774679998</c:v>
                </c:pt>
                <c:pt idx="8">
                  <c:v>47924.897530728005</c:v>
                </c:pt>
                <c:pt idx="9">
                  <c:v>52089.767356236</c:v>
                </c:pt>
                <c:pt idx="10">
                  <c:v>54699.437934517999</c:v>
                </c:pt>
                <c:pt idx="11">
                  <c:v>70660.423686109003</c:v>
                </c:pt>
                <c:pt idx="12">
                  <c:v>64552.449835200001</c:v>
                </c:pt>
                <c:pt idx="13">
                  <c:v>18140.642021334399</c:v>
                </c:pt>
                <c:pt idx="14">
                  <c:v>75741.083445024007</c:v>
                </c:pt>
                <c:pt idx="15">
                  <c:v>42300.66128737</c:v>
                </c:pt>
                <c:pt idx="16">
                  <c:v>52474.483649599002</c:v>
                </c:pt>
                <c:pt idx="17">
                  <c:v>36765.791053000001</c:v>
                </c:pt>
                <c:pt idx="18">
                  <c:v>24200.465996040002</c:v>
                </c:pt>
                <c:pt idx="19">
                  <c:v>29999.344898399999</c:v>
                </c:pt>
                <c:pt idx="20">
                  <c:v>24646.070448999999</c:v>
                </c:pt>
                <c:pt idx="21">
                  <c:v>16612.486380535</c:v>
                </c:pt>
                <c:pt idx="22">
                  <c:v>20937.53641529</c:v>
                </c:pt>
                <c:pt idx="23">
                  <c:v>16150.754907490003</c:v>
                </c:pt>
                <c:pt idx="24">
                  <c:v>6679.5404443980005</c:v>
                </c:pt>
                <c:pt idx="25">
                  <c:v>28162.5954093</c:v>
                </c:pt>
                <c:pt idx="26">
                  <c:v>8693.0971095999994</c:v>
                </c:pt>
                <c:pt idx="27">
                  <c:v>11645.395200671999</c:v>
                </c:pt>
                <c:pt idx="28">
                  <c:v>7650.3112812030004</c:v>
                </c:pt>
                <c:pt idx="29">
                  <c:v>14076.409957919999</c:v>
                </c:pt>
                <c:pt idx="30">
                  <c:v>18488.1382916</c:v>
                </c:pt>
                <c:pt idx="31">
                  <c:v>13942.525666379999</c:v>
                </c:pt>
              </c:numCache>
            </c:numRef>
          </c:yVal>
          <c:smooth val="0"/>
          <c:extLst>
            <c:ext xmlns:c16="http://schemas.microsoft.com/office/drawing/2014/chart" uri="{C3380CC4-5D6E-409C-BE32-E72D297353CC}">
              <c16:uniqueId val="{00000000-7755-4662-9075-22FBF5FDF91B}"/>
            </c:ext>
          </c:extLst>
        </c:ser>
        <c:ser>
          <c:idx val="1"/>
          <c:order val="1"/>
          <c:tx>
            <c:strRef>
              <c:f>'Deepwater Complex'!$C$3</c:f>
              <c:strCache>
                <c:ptCount val="1"/>
                <c:pt idx="0">
                  <c:v>Yellowedge Grouper</c:v>
                </c:pt>
              </c:strCache>
            </c:strRef>
          </c:tx>
          <c:xVal>
            <c:numRef>
              <c:f>'Deepwater Complex'!$A$5:$A$36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Complex'!$C$5:$C$36</c:f>
              <c:numCache>
                <c:formatCode>#,##0</c:formatCode>
                <c:ptCount val="32"/>
                <c:pt idx="0">
                  <c:v>35314.695500000002</c:v>
                </c:pt>
                <c:pt idx="1">
                  <c:v>28643.654450000002</c:v>
                </c:pt>
                <c:pt idx="2">
                  <c:v>38960.194554200003</c:v>
                </c:pt>
                <c:pt idx="3">
                  <c:v>18920.296039600002</c:v>
                </c:pt>
                <c:pt idx="4">
                  <c:v>17300.385902000002</c:v>
                </c:pt>
                <c:pt idx="5">
                  <c:v>33344.438878000001</c:v>
                </c:pt>
                <c:pt idx="6">
                  <c:v>44620.666940000003</c:v>
                </c:pt>
                <c:pt idx="7">
                  <c:v>34050.749430000003</c:v>
                </c:pt>
                <c:pt idx="8">
                  <c:v>16164.032569999999</c:v>
                </c:pt>
                <c:pt idx="9">
                  <c:v>25979.957547999998</c:v>
                </c:pt>
                <c:pt idx="10">
                  <c:v>43905.002489999999</c:v>
                </c:pt>
                <c:pt idx="11">
                  <c:v>37765.398678400001</c:v>
                </c:pt>
                <c:pt idx="12">
                  <c:v>33450.454932000001</c:v>
                </c:pt>
                <c:pt idx="13">
                  <c:v>30774</c:v>
                </c:pt>
                <c:pt idx="14">
                  <c:v>46624.79235186</c:v>
                </c:pt>
                <c:pt idx="15">
                  <c:v>44816.002256591004</c:v>
                </c:pt>
                <c:pt idx="16">
                  <c:v>29694.086768000001</c:v>
                </c:pt>
                <c:pt idx="17">
                  <c:v>20007.920748979999</c:v>
                </c:pt>
                <c:pt idx="18">
                  <c:v>37465.001446000002</c:v>
                </c:pt>
                <c:pt idx="19">
                  <c:v>94256.556095940003</c:v>
                </c:pt>
                <c:pt idx="20">
                  <c:v>13748.439504</c:v>
                </c:pt>
                <c:pt idx="21">
                  <c:v>20596</c:v>
                </c:pt>
                <c:pt idx="22">
                  <c:v>22637.59013063</c:v>
                </c:pt>
                <c:pt idx="23">
                  <c:v>27977.59243647</c:v>
                </c:pt>
                <c:pt idx="24">
                  <c:v>30262.554822450002</c:v>
                </c:pt>
                <c:pt idx="25">
                  <c:v>2269.8236975999998</c:v>
                </c:pt>
                <c:pt idx="26">
                  <c:v>4127.9118488000004</c:v>
                </c:pt>
                <c:pt idx="27">
                  <c:v>21589.545524789999</c:v>
                </c:pt>
                <c:pt idx="28">
                  <c:v>41784.861325238999</c:v>
                </c:pt>
                <c:pt idx="29">
                  <c:v>61373.0412832</c:v>
                </c:pt>
                <c:pt idx="30">
                  <c:v>26159.03877359</c:v>
                </c:pt>
                <c:pt idx="31">
                  <c:v>35406.642130100001</c:v>
                </c:pt>
              </c:numCache>
            </c:numRef>
          </c:yVal>
          <c:smooth val="0"/>
          <c:extLst>
            <c:ext xmlns:c16="http://schemas.microsoft.com/office/drawing/2014/chart" uri="{C3380CC4-5D6E-409C-BE32-E72D297353CC}">
              <c16:uniqueId val="{00000001-7755-4662-9075-22FBF5FDF91B}"/>
            </c:ext>
          </c:extLst>
        </c:ser>
        <c:ser>
          <c:idx val="2"/>
          <c:order val="2"/>
          <c:tx>
            <c:strRef>
              <c:f>'Deepwater Complex'!$D$3</c:f>
              <c:strCache>
                <c:ptCount val="1"/>
                <c:pt idx="0">
                  <c:v>Misty Grouper</c:v>
                </c:pt>
              </c:strCache>
            </c:strRef>
          </c:tx>
          <c:xVal>
            <c:numRef>
              <c:f>'Deepwater Complex'!$A$5:$A$36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Complex'!$D$5:$D$36</c:f>
              <c:numCache>
                <c:formatCode>#,##0</c:formatCode>
                <c:ptCount val="32"/>
                <c:pt idx="0">
                  <c:v>8.8184000000000005</c:v>
                </c:pt>
                <c:pt idx="1">
                  <c:v>55039.353956999999</c:v>
                </c:pt>
                <c:pt idx="2">
                  <c:v>0</c:v>
                </c:pt>
                <c:pt idx="3">
                  <c:v>0</c:v>
                </c:pt>
                <c:pt idx="4">
                  <c:v>0</c:v>
                </c:pt>
                <c:pt idx="5">
                  <c:v>224</c:v>
                </c:pt>
                <c:pt idx="6">
                  <c:v>0</c:v>
                </c:pt>
                <c:pt idx="7">
                  <c:v>284.01855799999998</c:v>
                </c:pt>
                <c:pt idx="8">
                  <c:v>677</c:v>
                </c:pt>
                <c:pt idx="9">
                  <c:v>548</c:v>
                </c:pt>
                <c:pt idx="10">
                  <c:v>940.99032599999998</c:v>
                </c:pt>
                <c:pt idx="11">
                  <c:v>2229</c:v>
                </c:pt>
                <c:pt idx="12">
                  <c:v>504.024744</c:v>
                </c:pt>
                <c:pt idx="13">
                  <c:v>2360</c:v>
                </c:pt>
                <c:pt idx="14">
                  <c:v>1925</c:v>
                </c:pt>
                <c:pt idx="15">
                  <c:v>2520</c:v>
                </c:pt>
                <c:pt idx="16">
                  <c:v>3623</c:v>
                </c:pt>
                <c:pt idx="17">
                  <c:v>1960</c:v>
                </c:pt>
                <c:pt idx="18">
                  <c:v>2863</c:v>
                </c:pt>
                <c:pt idx="19">
                  <c:v>651</c:v>
                </c:pt>
                <c:pt idx="20">
                  <c:v>491</c:v>
                </c:pt>
                <c:pt idx="21">
                  <c:v>4028.8342272</c:v>
                </c:pt>
                <c:pt idx="22">
                  <c:v>1649</c:v>
                </c:pt>
                <c:pt idx="23">
                  <c:v>2349</c:v>
                </c:pt>
                <c:pt idx="24">
                  <c:v>589</c:v>
                </c:pt>
                <c:pt idx="25">
                  <c:v>211</c:v>
                </c:pt>
                <c:pt idx="26">
                  <c:v>57</c:v>
                </c:pt>
                <c:pt idx="27">
                  <c:v>71</c:v>
                </c:pt>
                <c:pt idx="28">
                  <c:v>169.85857620000002</c:v>
                </c:pt>
                <c:pt idx="29">
                  <c:v>23.410647399999998</c:v>
                </c:pt>
                <c:pt idx="30">
                  <c:v>44.365732600000001</c:v>
                </c:pt>
                <c:pt idx="31">
                  <c:v>664.98950224999999</c:v>
                </c:pt>
              </c:numCache>
            </c:numRef>
          </c:yVal>
          <c:smooth val="0"/>
          <c:extLst>
            <c:ext xmlns:c16="http://schemas.microsoft.com/office/drawing/2014/chart" uri="{C3380CC4-5D6E-409C-BE32-E72D297353CC}">
              <c16:uniqueId val="{00000002-7755-4662-9075-22FBF5FDF91B}"/>
            </c:ext>
          </c:extLst>
        </c:ser>
        <c:ser>
          <c:idx val="3"/>
          <c:order val="3"/>
          <c:tx>
            <c:strRef>
              <c:f>'Deepwater Complex'!$E$3</c:f>
              <c:strCache>
                <c:ptCount val="1"/>
                <c:pt idx="0">
                  <c:v>Queen Snapper</c:v>
                </c:pt>
              </c:strCache>
            </c:strRef>
          </c:tx>
          <c:xVal>
            <c:numRef>
              <c:f>'Deepwater Complex'!$A$5:$A$36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Complex'!$E$5:$E$36</c:f>
              <c:numCache>
                <c:formatCode>#,##0</c:formatCode>
                <c:ptCount val="32"/>
                <c:pt idx="0">
                  <c:v>0</c:v>
                </c:pt>
                <c:pt idx="1">
                  <c:v>0</c:v>
                </c:pt>
                <c:pt idx="2">
                  <c:v>0</c:v>
                </c:pt>
                <c:pt idx="3">
                  <c:v>8871.7243796999992</c:v>
                </c:pt>
                <c:pt idx="4">
                  <c:v>32</c:v>
                </c:pt>
                <c:pt idx="5">
                  <c:v>140</c:v>
                </c:pt>
                <c:pt idx="6">
                  <c:v>0.99207000000000001</c:v>
                </c:pt>
                <c:pt idx="7">
                  <c:v>2973.4991279999999</c:v>
                </c:pt>
                <c:pt idx="8">
                  <c:v>317</c:v>
                </c:pt>
                <c:pt idx="9">
                  <c:v>18489</c:v>
                </c:pt>
                <c:pt idx="10">
                  <c:v>24491.833791900001</c:v>
                </c:pt>
                <c:pt idx="11">
                  <c:v>12979</c:v>
                </c:pt>
                <c:pt idx="12">
                  <c:v>6396</c:v>
                </c:pt>
                <c:pt idx="13">
                  <c:v>9187.1468105099993</c:v>
                </c:pt>
                <c:pt idx="14">
                  <c:v>18913</c:v>
                </c:pt>
                <c:pt idx="15">
                  <c:v>10350.006557963199</c:v>
                </c:pt>
                <c:pt idx="16">
                  <c:v>7865</c:v>
                </c:pt>
                <c:pt idx="17">
                  <c:v>3989</c:v>
                </c:pt>
                <c:pt idx="18">
                  <c:v>3608</c:v>
                </c:pt>
                <c:pt idx="19">
                  <c:v>9447.6342586999999</c:v>
                </c:pt>
                <c:pt idx="20">
                  <c:v>3178</c:v>
                </c:pt>
                <c:pt idx="21">
                  <c:v>7303</c:v>
                </c:pt>
                <c:pt idx="22">
                  <c:v>4760</c:v>
                </c:pt>
                <c:pt idx="23">
                  <c:v>1898</c:v>
                </c:pt>
                <c:pt idx="24">
                  <c:v>5810.0597587350003</c:v>
                </c:pt>
                <c:pt idx="25">
                  <c:v>5644</c:v>
                </c:pt>
                <c:pt idx="26">
                  <c:v>482</c:v>
                </c:pt>
                <c:pt idx="27">
                  <c:v>1949.8822322000001</c:v>
                </c:pt>
                <c:pt idx="28">
                  <c:v>3297.2697944000001</c:v>
                </c:pt>
                <c:pt idx="29">
                  <c:v>4232.7359097999997</c:v>
                </c:pt>
                <c:pt idx="30">
                  <c:v>10058.3308514</c:v>
                </c:pt>
                <c:pt idx="31">
                  <c:v>4538.8895833999995</c:v>
                </c:pt>
              </c:numCache>
            </c:numRef>
          </c:yVal>
          <c:smooth val="0"/>
          <c:extLst>
            <c:ext xmlns:c16="http://schemas.microsoft.com/office/drawing/2014/chart" uri="{C3380CC4-5D6E-409C-BE32-E72D297353CC}">
              <c16:uniqueId val="{00000003-7755-4662-9075-22FBF5FDF91B}"/>
            </c:ext>
          </c:extLst>
        </c:ser>
        <c:ser>
          <c:idx val="4"/>
          <c:order val="4"/>
          <c:tx>
            <c:strRef>
              <c:f>'Deepwater Complex'!$F$3</c:f>
              <c:strCache>
                <c:ptCount val="1"/>
                <c:pt idx="0">
                  <c:v>Sand Tilefish</c:v>
                </c:pt>
              </c:strCache>
            </c:strRef>
          </c:tx>
          <c:xVal>
            <c:numRef>
              <c:f>'Deepwater Complex'!$A$5:$A$36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Complex'!$F$5:$F$36</c:f>
              <c:numCache>
                <c:formatCode>#,##0</c:formatCode>
                <c:ptCount val="32"/>
                <c:pt idx="0">
                  <c:v>5940.9856295999962</c:v>
                </c:pt>
                <c:pt idx="1">
                  <c:v>7257.286880749999</c:v>
                </c:pt>
                <c:pt idx="2">
                  <c:v>2821.99391135</c:v>
                </c:pt>
                <c:pt idx="3">
                  <c:v>3576.0400962699996</c:v>
                </c:pt>
                <c:pt idx="4">
                  <c:v>2722.6705714600002</c:v>
                </c:pt>
                <c:pt idx="5">
                  <c:v>6322.745306509999</c:v>
                </c:pt>
                <c:pt idx="6">
                  <c:v>3048.7392814799996</c:v>
                </c:pt>
                <c:pt idx="7">
                  <c:v>6167.758108</c:v>
                </c:pt>
                <c:pt idx="8">
                  <c:v>4777.265912335999</c:v>
                </c:pt>
                <c:pt idx="9">
                  <c:v>18588.244223301997</c:v>
                </c:pt>
                <c:pt idx="10">
                  <c:v>5459.6722339000007</c:v>
                </c:pt>
                <c:pt idx="11">
                  <c:v>7337.9133875999996</c:v>
                </c:pt>
                <c:pt idx="12">
                  <c:v>14547.95025819</c:v>
                </c:pt>
                <c:pt idx="13">
                  <c:v>4562.6949109399993</c:v>
                </c:pt>
                <c:pt idx="14">
                  <c:v>12909.9078498</c:v>
                </c:pt>
                <c:pt idx="15">
                  <c:v>12463.209495130999</c:v>
                </c:pt>
                <c:pt idx="16">
                  <c:v>9660.7297276059999</c:v>
                </c:pt>
                <c:pt idx="17">
                  <c:v>18348.142384959599</c:v>
                </c:pt>
                <c:pt idx="18">
                  <c:v>13017.567559936</c:v>
                </c:pt>
                <c:pt idx="19">
                  <c:v>8678.6057833329996</c:v>
                </c:pt>
                <c:pt idx="20">
                  <c:v>4741.2261356300005</c:v>
                </c:pt>
                <c:pt idx="21">
                  <c:v>3428.3806108709996</c:v>
                </c:pt>
                <c:pt idx="22">
                  <c:v>22602.137834854999</c:v>
                </c:pt>
                <c:pt idx="23">
                  <c:v>39799.697746029997</c:v>
                </c:pt>
                <c:pt idx="24">
                  <c:v>2087.4201946359999</c:v>
                </c:pt>
                <c:pt idx="25">
                  <c:v>6270.2111536890006</c:v>
                </c:pt>
                <c:pt idx="26">
                  <c:v>5864.9524030000002</c:v>
                </c:pt>
                <c:pt idx="27">
                  <c:v>14435.426494050002</c:v>
                </c:pt>
                <c:pt idx="28">
                  <c:v>14886.377754707401</c:v>
                </c:pt>
                <c:pt idx="29">
                  <c:v>12862.479362300001</c:v>
                </c:pt>
                <c:pt idx="30">
                  <c:v>5675.0347851658998</c:v>
                </c:pt>
                <c:pt idx="31">
                  <c:v>6191.0874240799985</c:v>
                </c:pt>
              </c:numCache>
            </c:numRef>
          </c:yVal>
          <c:smooth val="0"/>
          <c:extLst>
            <c:ext xmlns:c16="http://schemas.microsoft.com/office/drawing/2014/chart" uri="{C3380CC4-5D6E-409C-BE32-E72D297353CC}">
              <c16:uniqueId val="{00000004-7755-4662-9075-22FBF5FDF91B}"/>
            </c:ext>
          </c:extLst>
        </c:ser>
        <c:ser>
          <c:idx val="6"/>
          <c:order val="5"/>
          <c:tx>
            <c:strRef>
              <c:f>'Deepwater Complex'!$G$3</c:f>
              <c:strCache>
                <c:ptCount val="1"/>
                <c:pt idx="0">
                  <c:v>Blackfin Snapper</c:v>
                </c:pt>
              </c:strCache>
            </c:strRef>
          </c:tx>
          <c:spPr>
            <a:ln>
              <a:solidFill>
                <a:schemeClr val="accent6"/>
              </a:solidFill>
            </a:ln>
          </c:spPr>
          <c:marker>
            <c:symbol val="circle"/>
            <c:size val="6"/>
            <c:spPr>
              <a:solidFill>
                <a:schemeClr val="accent6"/>
              </a:solidFill>
              <a:ln>
                <a:solidFill>
                  <a:schemeClr val="accent6"/>
                </a:solidFill>
              </a:ln>
            </c:spPr>
          </c:marker>
          <c:xVal>
            <c:numRef>
              <c:f>'Deepwater Complex'!$A$5:$A$36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Complex'!$G$5:$G$36</c:f>
              <c:numCache>
                <c:formatCode>#,##0</c:formatCode>
                <c:ptCount val="32"/>
                <c:pt idx="0">
                  <c:v>3540.5174876000005</c:v>
                </c:pt>
                <c:pt idx="1">
                  <c:v>3236.0853302</c:v>
                </c:pt>
                <c:pt idx="2">
                  <c:v>1418.3498132</c:v>
                </c:pt>
                <c:pt idx="3">
                  <c:v>1268.9733940000003</c:v>
                </c:pt>
                <c:pt idx="4">
                  <c:v>887.89376599999991</c:v>
                </c:pt>
                <c:pt idx="5">
                  <c:v>4767.0845979999995</c:v>
                </c:pt>
                <c:pt idx="6">
                  <c:v>501.43626999999998</c:v>
                </c:pt>
                <c:pt idx="7">
                  <c:v>576.3125500000001</c:v>
                </c:pt>
                <c:pt idx="8">
                  <c:v>625.29369399999996</c:v>
                </c:pt>
                <c:pt idx="9">
                  <c:v>1228.700286</c:v>
                </c:pt>
                <c:pt idx="10">
                  <c:v>3127.986394</c:v>
                </c:pt>
                <c:pt idx="11">
                  <c:v>2901.1960300000001</c:v>
                </c:pt>
                <c:pt idx="12">
                  <c:v>688.46239999999989</c:v>
                </c:pt>
                <c:pt idx="13">
                  <c:v>1323.279860803</c:v>
                </c:pt>
                <c:pt idx="14">
                  <c:v>8068.7946306860003</c:v>
                </c:pt>
                <c:pt idx="15">
                  <c:v>3665.1117219999996</c:v>
                </c:pt>
                <c:pt idx="16">
                  <c:v>1795.3471400200001</c:v>
                </c:pt>
                <c:pt idx="17">
                  <c:v>1986.6361900000002</c:v>
                </c:pt>
                <c:pt idx="18">
                  <c:v>2602.5830568599999</c:v>
                </c:pt>
                <c:pt idx="19">
                  <c:v>1303.0231701600001</c:v>
                </c:pt>
                <c:pt idx="20">
                  <c:v>2674.5134329000002</c:v>
                </c:pt>
                <c:pt idx="21">
                  <c:v>11773.695949230003</c:v>
                </c:pt>
                <c:pt idx="22">
                  <c:v>442.90565734200004</c:v>
                </c:pt>
                <c:pt idx="23">
                  <c:v>691.60086760000002</c:v>
                </c:pt>
                <c:pt idx="24">
                  <c:v>753.89158016700003</c:v>
                </c:pt>
                <c:pt idx="25">
                  <c:v>34509.458215400002</c:v>
                </c:pt>
                <c:pt idx="26">
                  <c:v>2343.4907573599999</c:v>
                </c:pt>
                <c:pt idx="27">
                  <c:v>686.85853611100003</c:v>
                </c:pt>
                <c:pt idx="28">
                  <c:v>4822.2323217920002</c:v>
                </c:pt>
                <c:pt idx="29">
                  <c:v>4731.9019693999999</c:v>
                </c:pt>
                <c:pt idx="30">
                  <c:v>3488.6036792</c:v>
                </c:pt>
                <c:pt idx="31">
                  <c:v>2960.9743073999998</c:v>
                </c:pt>
              </c:numCache>
            </c:numRef>
          </c:yVal>
          <c:smooth val="0"/>
          <c:extLst>
            <c:ext xmlns:c16="http://schemas.microsoft.com/office/drawing/2014/chart" uri="{C3380CC4-5D6E-409C-BE32-E72D297353CC}">
              <c16:uniqueId val="{00000006-7755-4662-9075-22FBF5FDF91B}"/>
            </c:ext>
          </c:extLst>
        </c:ser>
        <c:ser>
          <c:idx val="7"/>
          <c:order val="6"/>
          <c:tx>
            <c:strRef>
              <c:f>'Deepwater Complex'!$H$4</c:f>
              <c:strCache>
                <c:ptCount val="1"/>
                <c:pt idx="0">
                  <c:v>Total</c:v>
                </c:pt>
              </c:strCache>
            </c:strRef>
          </c:tx>
          <c:spPr>
            <a:ln>
              <a:solidFill>
                <a:schemeClr val="tx2"/>
              </a:solidFill>
            </a:ln>
          </c:spPr>
          <c:marker>
            <c:symbol val="star"/>
            <c:size val="7"/>
            <c:spPr>
              <a:ln>
                <a:solidFill>
                  <a:srgbClr val="FF0000"/>
                </a:solidFill>
              </a:ln>
            </c:spPr>
          </c:marker>
          <c:xVal>
            <c:numRef>
              <c:f>'Deepwater Complex'!$A$5:$A$36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Complex'!$H$5:$H$36</c:f>
              <c:numCache>
                <c:formatCode>#,##0</c:formatCode>
                <c:ptCount val="32"/>
                <c:pt idx="0">
                  <c:v>81569.70996919999</c:v>
                </c:pt>
                <c:pt idx="1">
                  <c:v>155057.43557041002</c:v>
                </c:pt>
                <c:pt idx="2">
                  <c:v>73051.299165399992</c:v>
                </c:pt>
                <c:pt idx="3">
                  <c:v>56429.485157520001</c:v>
                </c:pt>
                <c:pt idx="4">
                  <c:v>57769.812197460007</c:v>
                </c:pt>
                <c:pt idx="5">
                  <c:v>58535.66525731</c:v>
                </c:pt>
                <c:pt idx="6">
                  <c:v>58720.23054348</c:v>
                </c:pt>
                <c:pt idx="7">
                  <c:v>63146.825548680012</c:v>
                </c:pt>
                <c:pt idx="8">
                  <c:v>70485.489707064</c:v>
                </c:pt>
                <c:pt idx="9">
                  <c:v>116923.66941353801</c:v>
                </c:pt>
                <c:pt idx="10">
                  <c:v>132624.92317031798</c:v>
                </c:pt>
                <c:pt idx="11">
                  <c:v>133872.93178210899</c:v>
                </c:pt>
                <c:pt idx="12">
                  <c:v>120139.34216939</c:v>
                </c:pt>
                <c:pt idx="13">
                  <c:v>66347.763603587402</c:v>
                </c:pt>
                <c:pt idx="14">
                  <c:v>164182.57827736999</c:v>
                </c:pt>
                <c:pt idx="15">
                  <c:v>116114.99131905522</c:v>
                </c:pt>
                <c:pt idx="16">
                  <c:v>105112.647285225</c:v>
                </c:pt>
                <c:pt idx="17">
                  <c:v>83057.490376939604</c:v>
                </c:pt>
                <c:pt idx="18">
                  <c:v>83756.618058836015</c:v>
                </c:pt>
                <c:pt idx="19">
                  <c:v>144336.16420653302</c:v>
                </c:pt>
                <c:pt idx="20">
                  <c:v>49479.24952153</c:v>
                </c:pt>
                <c:pt idx="21">
                  <c:v>63742.397167836003</c:v>
                </c:pt>
                <c:pt idx="22">
                  <c:v>73029.170038116994</c:v>
                </c:pt>
                <c:pt idx="23">
                  <c:v>88866.645957590008</c:v>
                </c:pt>
                <c:pt idx="24">
                  <c:v>46182.466800385999</c:v>
                </c:pt>
                <c:pt idx="25">
                  <c:v>77067.088475989003</c:v>
                </c:pt>
                <c:pt idx="26">
                  <c:v>21568.45211876</c:v>
                </c:pt>
                <c:pt idx="27">
                  <c:v>50378.107987823001</c:v>
                </c:pt>
                <c:pt idx="28">
                  <c:v>72610.911053541407</c:v>
                </c:pt>
                <c:pt idx="29">
                  <c:v>97299.979130020001</c:v>
                </c:pt>
                <c:pt idx="30">
                  <c:v>63913.512113555909</c:v>
                </c:pt>
                <c:pt idx="31">
                  <c:v>63705.108613609998</c:v>
                </c:pt>
              </c:numCache>
            </c:numRef>
          </c:yVal>
          <c:smooth val="0"/>
          <c:extLst>
            <c:ext xmlns:c16="http://schemas.microsoft.com/office/drawing/2014/chart" uri="{C3380CC4-5D6E-409C-BE32-E72D297353CC}">
              <c16:uniqueId val="{00000007-7755-4662-9075-22FBF5FDF91B}"/>
            </c:ext>
          </c:extLst>
        </c:ser>
        <c:ser>
          <c:idx val="9"/>
          <c:order val="7"/>
          <c:tx>
            <c:strRef>
              <c:f>'Deepwater Complex'!$I$4</c:f>
              <c:strCache>
                <c:ptCount val="1"/>
                <c:pt idx="0">
                  <c:v>ABC/ACL</c:v>
                </c:pt>
              </c:strCache>
            </c:strRef>
          </c:tx>
          <c:spPr>
            <a:ln w="38100">
              <a:solidFill>
                <a:schemeClr val="tx1"/>
              </a:solidFill>
            </a:ln>
          </c:spPr>
          <c:marker>
            <c:symbol val="none"/>
          </c:marker>
          <c:xVal>
            <c:numRef>
              <c:f>'Deepwater Complex'!$A$5:$A$36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Complex'!$I$5:$I$36</c:f>
              <c:numCache>
                <c:formatCode>#,##0</c:formatCode>
                <c:ptCount val="32"/>
                <c:pt idx="26">
                  <c:v>116002.31737446101</c:v>
                </c:pt>
                <c:pt idx="27">
                  <c:v>116002.31737446101</c:v>
                </c:pt>
                <c:pt idx="28">
                  <c:v>116002.31737446101</c:v>
                </c:pt>
                <c:pt idx="29">
                  <c:v>232882.82127965681</c:v>
                </c:pt>
                <c:pt idx="30">
                  <c:v>232882.82127965681</c:v>
                </c:pt>
                <c:pt idx="31">
                  <c:v>232882.82127965681</c:v>
                </c:pt>
              </c:numCache>
            </c:numRef>
          </c:yVal>
          <c:smooth val="0"/>
          <c:extLst>
            <c:ext xmlns:c16="http://schemas.microsoft.com/office/drawing/2014/chart" uri="{C3380CC4-5D6E-409C-BE32-E72D297353CC}">
              <c16:uniqueId val="{00000008-7755-4662-9075-22FBF5FDF91B}"/>
            </c:ext>
          </c:extLst>
        </c:ser>
        <c:dLbls>
          <c:showLegendKey val="0"/>
          <c:showVal val="0"/>
          <c:showCatName val="0"/>
          <c:showSerName val="0"/>
          <c:showPercent val="0"/>
          <c:showBubbleSize val="0"/>
        </c:dLbls>
        <c:axId val="341787776"/>
        <c:axId val="341788352"/>
      </c:scatterChart>
      <c:valAx>
        <c:axId val="341787776"/>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1788352"/>
        <c:crosses val="autoZero"/>
        <c:crossBetween val="midCat"/>
      </c:valAx>
      <c:valAx>
        <c:axId val="341788352"/>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178777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Silk Snapper</a:t>
            </a:r>
          </a:p>
        </c:rich>
      </c:tx>
      <c:overlay val="0"/>
      <c:spPr>
        <a:noFill/>
      </c:spPr>
    </c:title>
    <c:autoTitleDeleted val="0"/>
    <c:plotArea>
      <c:layout/>
      <c:scatterChart>
        <c:scatterStyle val="lineMarker"/>
        <c:varyColors val="0"/>
        <c:ser>
          <c:idx val="4"/>
          <c:order val="0"/>
          <c:tx>
            <c:strRef>
              <c:f>'Deepwater Complex'!$U$3</c:f>
              <c:strCache>
                <c:ptCount val="1"/>
                <c:pt idx="0">
                  <c:v>Recreational</c:v>
                </c:pt>
              </c:strCache>
            </c:strRef>
          </c:tx>
          <c:spPr>
            <a:ln>
              <a:solidFill>
                <a:schemeClr val="accent5"/>
              </a:solidFill>
            </a:ln>
          </c:spPr>
          <c:marker>
            <c:symbol val="square"/>
            <c:size val="7"/>
            <c:spPr>
              <a:solidFill>
                <a:schemeClr val="accent5"/>
              </a:solidFill>
              <a:ln>
                <a:solidFill>
                  <a:schemeClr val="accent5"/>
                </a:solidFill>
              </a:ln>
            </c:spPr>
          </c:marker>
          <c:xVal>
            <c:numRef>
              <c:f>'Deepwater Complex'!$T$4:$T$35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Complex'!$U$4:$U$35</c:f>
              <c:numCache>
                <c:formatCode>#,##0</c:formatCode>
                <c:ptCount val="32"/>
                <c:pt idx="0">
                  <c:v>11803.692951999999</c:v>
                </c:pt>
                <c:pt idx="1">
                  <c:v>41579.054952460006</c:v>
                </c:pt>
                <c:pt idx="2">
                  <c:v>12455.76088665</c:v>
                </c:pt>
                <c:pt idx="3">
                  <c:v>9517.4512479500008</c:v>
                </c:pt>
                <c:pt idx="4">
                  <c:v>1943.861958</c:v>
                </c:pt>
                <c:pt idx="5">
                  <c:v>8442.3964747999999</c:v>
                </c:pt>
                <c:pt idx="6">
                  <c:v>2694.395982</c:v>
                </c:pt>
                <c:pt idx="7">
                  <c:v>5608.4877746799993</c:v>
                </c:pt>
                <c:pt idx="8">
                  <c:v>35987.897530728005</c:v>
                </c:pt>
                <c:pt idx="9">
                  <c:v>11301.767356236</c:v>
                </c:pt>
                <c:pt idx="10">
                  <c:v>6190.4379345180005</c:v>
                </c:pt>
                <c:pt idx="11">
                  <c:v>5004.4236861090003</c:v>
                </c:pt>
                <c:pt idx="12">
                  <c:v>5981.4498351999991</c:v>
                </c:pt>
                <c:pt idx="13">
                  <c:v>1634.6420213344004</c:v>
                </c:pt>
                <c:pt idx="14">
                  <c:v>5954.083445024</c:v>
                </c:pt>
                <c:pt idx="15">
                  <c:v>2050.6612873699996</c:v>
                </c:pt>
                <c:pt idx="16">
                  <c:v>4380.4836495990003</c:v>
                </c:pt>
                <c:pt idx="17">
                  <c:v>16089.791052999999</c:v>
                </c:pt>
                <c:pt idx="18">
                  <c:v>4037.4659960400004</c:v>
                </c:pt>
                <c:pt idx="19">
                  <c:v>3773.3448984000001</c:v>
                </c:pt>
                <c:pt idx="20">
                  <c:v>4344.0704490000007</c:v>
                </c:pt>
                <c:pt idx="21">
                  <c:v>5005.4863805349996</c:v>
                </c:pt>
                <c:pt idx="22">
                  <c:v>6952.5364152900001</c:v>
                </c:pt>
                <c:pt idx="23">
                  <c:v>6258.7549074900035</c:v>
                </c:pt>
                <c:pt idx="24">
                  <c:v>2225.5404443980005</c:v>
                </c:pt>
                <c:pt idx="25">
                  <c:v>5407.5954093</c:v>
                </c:pt>
                <c:pt idx="26">
                  <c:v>4318.0971096000003</c:v>
                </c:pt>
                <c:pt idx="27">
                  <c:v>1643.3952006719999</c:v>
                </c:pt>
                <c:pt idx="28">
                  <c:v>1243.3112812030004</c:v>
                </c:pt>
                <c:pt idx="29">
                  <c:v>2587.4099579199997</c:v>
                </c:pt>
                <c:pt idx="30">
                  <c:v>1858.1382915999998</c:v>
                </c:pt>
                <c:pt idx="31">
                  <c:v>2709.5256663800001</c:v>
                </c:pt>
              </c:numCache>
            </c:numRef>
          </c:yVal>
          <c:smooth val="0"/>
          <c:extLst>
            <c:ext xmlns:c16="http://schemas.microsoft.com/office/drawing/2014/chart" uri="{C3380CC4-5D6E-409C-BE32-E72D297353CC}">
              <c16:uniqueId val="{00000001-9740-4EA3-92EE-20E905A754B8}"/>
            </c:ext>
          </c:extLst>
        </c:ser>
        <c:ser>
          <c:idx val="0"/>
          <c:order val="1"/>
          <c:tx>
            <c:strRef>
              <c:f>'Deepwater Complex'!$L$3</c:f>
              <c:strCache>
                <c:ptCount val="1"/>
                <c:pt idx="0">
                  <c:v>Commercial</c:v>
                </c:pt>
              </c:strCache>
            </c:strRef>
          </c:tx>
          <c:spPr>
            <a:ln>
              <a:solidFill>
                <a:schemeClr val="accent3"/>
              </a:solidFill>
            </a:ln>
          </c:spPr>
          <c:marker>
            <c:symbol val="triangle"/>
            <c:size val="7"/>
            <c:spPr>
              <a:solidFill>
                <a:schemeClr val="accent3"/>
              </a:solidFill>
              <a:ln>
                <a:solidFill>
                  <a:schemeClr val="accent3"/>
                </a:solidFill>
              </a:ln>
            </c:spPr>
          </c:marker>
          <c:xVal>
            <c:numRef>
              <c:f>'Deepwater Complex'!$K$4:$K$35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Complex'!$L$4:$L$35</c:f>
              <c:numCache>
                <c:formatCode>#,##0</c:formatCode>
                <c:ptCount val="32"/>
                <c:pt idx="0">
                  <c:v>24961</c:v>
                </c:pt>
                <c:pt idx="1">
                  <c:v>19302</c:v>
                </c:pt>
                <c:pt idx="2">
                  <c:v>17395</c:v>
                </c:pt>
                <c:pt idx="3">
                  <c:v>14275</c:v>
                </c:pt>
                <c:pt idx="4">
                  <c:v>34883</c:v>
                </c:pt>
                <c:pt idx="5">
                  <c:v>5295</c:v>
                </c:pt>
                <c:pt idx="6">
                  <c:v>7854</c:v>
                </c:pt>
                <c:pt idx="7">
                  <c:v>13486</c:v>
                </c:pt>
                <c:pt idx="8">
                  <c:v>11937</c:v>
                </c:pt>
                <c:pt idx="9">
                  <c:v>40788</c:v>
                </c:pt>
                <c:pt idx="10">
                  <c:v>48509</c:v>
                </c:pt>
                <c:pt idx="11">
                  <c:v>65656</c:v>
                </c:pt>
                <c:pt idx="12">
                  <c:v>58571</c:v>
                </c:pt>
                <c:pt idx="13">
                  <c:v>16506</c:v>
                </c:pt>
                <c:pt idx="14">
                  <c:v>69787</c:v>
                </c:pt>
                <c:pt idx="15">
                  <c:v>40250</c:v>
                </c:pt>
                <c:pt idx="16">
                  <c:v>48094</c:v>
                </c:pt>
                <c:pt idx="17">
                  <c:v>20676</c:v>
                </c:pt>
                <c:pt idx="18">
                  <c:v>20163</c:v>
                </c:pt>
                <c:pt idx="19">
                  <c:v>26226</c:v>
                </c:pt>
                <c:pt idx="20">
                  <c:v>20302</c:v>
                </c:pt>
                <c:pt idx="21">
                  <c:v>11607</c:v>
                </c:pt>
                <c:pt idx="22">
                  <c:v>13985</c:v>
                </c:pt>
                <c:pt idx="23">
                  <c:v>9892</c:v>
                </c:pt>
                <c:pt idx="24">
                  <c:v>4454</c:v>
                </c:pt>
                <c:pt idx="25">
                  <c:v>22755</c:v>
                </c:pt>
                <c:pt idx="26">
                  <c:v>4375</c:v>
                </c:pt>
                <c:pt idx="27">
                  <c:v>10002</c:v>
                </c:pt>
                <c:pt idx="28">
                  <c:v>6407</c:v>
                </c:pt>
                <c:pt idx="29">
                  <c:v>11489</c:v>
                </c:pt>
                <c:pt idx="30">
                  <c:v>16630</c:v>
                </c:pt>
                <c:pt idx="31">
                  <c:v>11233</c:v>
                </c:pt>
              </c:numCache>
            </c:numRef>
          </c:yVal>
          <c:smooth val="0"/>
          <c:extLst>
            <c:ext xmlns:c16="http://schemas.microsoft.com/office/drawing/2014/chart" uri="{C3380CC4-5D6E-409C-BE32-E72D297353CC}">
              <c16:uniqueId val="{00000001-F8DF-495A-8BFF-EF8C7F594447}"/>
            </c:ext>
          </c:extLst>
        </c:ser>
        <c:dLbls>
          <c:showLegendKey val="0"/>
          <c:showVal val="0"/>
          <c:showCatName val="0"/>
          <c:showSerName val="0"/>
          <c:showPercent val="0"/>
          <c:showBubbleSize val="0"/>
        </c:dLbls>
        <c:axId val="341790656"/>
        <c:axId val="341791232"/>
        <c:extLst/>
      </c:scatterChart>
      <c:valAx>
        <c:axId val="341790656"/>
        <c:scaling>
          <c:orientation val="minMax"/>
          <c:max val="2017"/>
          <c:min val="1986"/>
        </c:scaling>
        <c:delete val="0"/>
        <c:axPos val="b"/>
        <c:numFmt formatCode="General" sourceLinked="1"/>
        <c:majorTickMark val="out"/>
        <c:minorTickMark val="none"/>
        <c:tickLblPos val="nextTo"/>
        <c:crossAx val="341791232"/>
        <c:crosses val="autoZero"/>
        <c:crossBetween val="midCat"/>
      </c:valAx>
      <c:valAx>
        <c:axId val="341791232"/>
        <c:scaling>
          <c:orientation val="minMax"/>
        </c:scaling>
        <c:delete val="0"/>
        <c:axPos val="l"/>
        <c:majorGridlines/>
        <c:numFmt formatCode="#,##0" sourceLinked="1"/>
        <c:majorTickMark val="out"/>
        <c:minorTickMark val="none"/>
        <c:tickLblPos val="nextTo"/>
        <c:crossAx val="341790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Yellowedge Grouper</a:t>
            </a:r>
          </a:p>
        </c:rich>
      </c:tx>
      <c:overlay val="0"/>
      <c:spPr>
        <a:noFill/>
      </c:spPr>
    </c:title>
    <c:autoTitleDeleted val="0"/>
    <c:plotArea>
      <c:layout/>
      <c:scatterChart>
        <c:scatterStyle val="lineMarker"/>
        <c:varyColors val="0"/>
        <c:ser>
          <c:idx val="4"/>
          <c:order val="0"/>
          <c:tx>
            <c:strRef>
              <c:f>'Deepwater Complex'!$V$3</c:f>
              <c:strCache>
                <c:ptCount val="1"/>
                <c:pt idx="0">
                  <c:v>Recreational</c:v>
                </c:pt>
              </c:strCache>
            </c:strRef>
          </c:tx>
          <c:spPr>
            <a:ln>
              <a:solidFill>
                <a:schemeClr val="accent5"/>
              </a:solidFill>
            </a:ln>
          </c:spPr>
          <c:marker>
            <c:symbol val="square"/>
            <c:size val="7"/>
            <c:spPr>
              <a:solidFill>
                <a:schemeClr val="accent5"/>
              </a:solidFill>
              <a:ln>
                <a:solidFill>
                  <a:schemeClr val="accent5"/>
                </a:solidFill>
              </a:ln>
            </c:spPr>
          </c:marker>
          <c:xVal>
            <c:numRef>
              <c:f>'Deepwater Complex'!$T$4:$T$35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Complex'!$V$4:$V$35</c:f>
              <c:numCache>
                <c:formatCode>#,##0</c:formatCode>
                <c:ptCount val="32"/>
                <c:pt idx="0">
                  <c:v>93.695499999999996</c:v>
                </c:pt>
                <c:pt idx="1">
                  <c:v>960.65445</c:v>
                </c:pt>
                <c:pt idx="2">
                  <c:v>20398.194554199999</c:v>
                </c:pt>
                <c:pt idx="3">
                  <c:v>95.296039599999986</c:v>
                </c:pt>
                <c:pt idx="4">
                  <c:v>82.385901999999987</c:v>
                </c:pt>
                <c:pt idx="5">
                  <c:v>92.438878000000003</c:v>
                </c:pt>
                <c:pt idx="6">
                  <c:v>41.666940000000004</c:v>
                </c:pt>
                <c:pt idx="7">
                  <c:v>114.74942999999999</c:v>
                </c:pt>
                <c:pt idx="8">
                  <c:v>260.03257000000002</c:v>
                </c:pt>
                <c:pt idx="9">
                  <c:v>249.957548</c:v>
                </c:pt>
                <c:pt idx="10">
                  <c:v>514.00248999999997</c:v>
                </c:pt>
                <c:pt idx="11">
                  <c:v>1315.3986783999999</c:v>
                </c:pt>
                <c:pt idx="12">
                  <c:v>254.45493199999999</c:v>
                </c:pt>
                <c:pt idx="14">
                  <c:v>919.79235186000005</c:v>
                </c:pt>
                <c:pt idx="15">
                  <c:v>7704.0022565910003</c:v>
                </c:pt>
                <c:pt idx="16">
                  <c:v>53.086767999999999</c:v>
                </c:pt>
                <c:pt idx="17">
                  <c:v>166.92074897999998</c:v>
                </c:pt>
                <c:pt idx="18">
                  <c:v>86.001446000000016</c:v>
                </c:pt>
                <c:pt idx="19">
                  <c:v>84863.556095940003</c:v>
                </c:pt>
                <c:pt idx="20">
                  <c:v>53.439503999999999</c:v>
                </c:pt>
                <c:pt idx="22">
                  <c:v>566.59013062999998</c:v>
                </c:pt>
                <c:pt idx="23">
                  <c:v>468.59243647</c:v>
                </c:pt>
                <c:pt idx="24">
                  <c:v>5826.5548224499998</c:v>
                </c:pt>
                <c:pt idx="25">
                  <c:v>9.8236975999999991</c:v>
                </c:pt>
                <c:pt idx="26">
                  <c:v>4.9118487999999996</c:v>
                </c:pt>
                <c:pt idx="27">
                  <c:v>1824.5455247899999</c:v>
                </c:pt>
                <c:pt idx="28">
                  <c:v>3365.8613252390005</c:v>
                </c:pt>
                <c:pt idx="29">
                  <c:v>2906.0412832000002</c:v>
                </c:pt>
                <c:pt idx="30">
                  <c:v>2075.0387735900003</c:v>
                </c:pt>
                <c:pt idx="31">
                  <c:v>6720.6421301</c:v>
                </c:pt>
              </c:numCache>
            </c:numRef>
          </c:yVal>
          <c:smooth val="0"/>
          <c:extLst>
            <c:ext xmlns:c16="http://schemas.microsoft.com/office/drawing/2014/chart" uri="{C3380CC4-5D6E-409C-BE32-E72D297353CC}">
              <c16:uniqueId val="{00000004-1450-4BFE-97DC-3D97AA6B2DB0}"/>
            </c:ext>
          </c:extLst>
        </c:ser>
        <c:ser>
          <c:idx val="0"/>
          <c:order val="1"/>
          <c:tx>
            <c:strRef>
              <c:f>'Deepwater Complex'!$M$3</c:f>
              <c:strCache>
                <c:ptCount val="1"/>
                <c:pt idx="0">
                  <c:v>Commercial</c:v>
                </c:pt>
              </c:strCache>
            </c:strRef>
          </c:tx>
          <c:spPr>
            <a:ln>
              <a:solidFill>
                <a:schemeClr val="accent3"/>
              </a:solidFill>
            </a:ln>
          </c:spPr>
          <c:marker>
            <c:symbol val="triangle"/>
            <c:size val="7"/>
            <c:spPr>
              <a:solidFill>
                <a:schemeClr val="accent3"/>
              </a:solidFill>
              <a:ln>
                <a:solidFill>
                  <a:schemeClr val="accent3"/>
                </a:solidFill>
              </a:ln>
            </c:spPr>
          </c:marker>
          <c:xVal>
            <c:numRef>
              <c:f>'Deepwater Complex'!$K$4:$K$35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Complex'!$M$4:$M$35</c:f>
              <c:numCache>
                <c:formatCode>#,##0</c:formatCode>
                <c:ptCount val="32"/>
                <c:pt idx="0">
                  <c:v>35221</c:v>
                </c:pt>
                <c:pt idx="1">
                  <c:v>27683</c:v>
                </c:pt>
                <c:pt idx="2">
                  <c:v>18562</c:v>
                </c:pt>
                <c:pt idx="3">
                  <c:v>18825</c:v>
                </c:pt>
                <c:pt idx="4">
                  <c:v>17218</c:v>
                </c:pt>
                <c:pt idx="5">
                  <c:v>33252</c:v>
                </c:pt>
                <c:pt idx="6">
                  <c:v>44579</c:v>
                </c:pt>
                <c:pt idx="7">
                  <c:v>33936</c:v>
                </c:pt>
                <c:pt idx="8">
                  <c:v>15904</c:v>
                </c:pt>
                <c:pt idx="9">
                  <c:v>25730</c:v>
                </c:pt>
                <c:pt idx="10">
                  <c:v>43391</c:v>
                </c:pt>
                <c:pt idx="11">
                  <c:v>36450</c:v>
                </c:pt>
                <c:pt idx="12">
                  <c:v>33196</c:v>
                </c:pt>
                <c:pt idx="13">
                  <c:v>30774</c:v>
                </c:pt>
                <c:pt idx="14">
                  <c:v>45705</c:v>
                </c:pt>
                <c:pt idx="15">
                  <c:v>37112</c:v>
                </c:pt>
                <c:pt idx="16">
                  <c:v>29641</c:v>
                </c:pt>
                <c:pt idx="17">
                  <c:v>19841</c:v>
                </c:pt>
                <c:pt idx="18">
                  <c:v>37379</c:v>
                </c:pt>
                <c:pt idx="19">
                  <c:v>9393</c:v>
                </c:pt>
                <c:pt idx="20">
                  <c:v>13695</c:v>
                </c:pt>
                <c:pt idx="21">
                  <c:v>20596</c:v>
                </c:pt>
                <c:pt idx="22">
                  <c:v>22071</c:v>
                </c:pt>
                <c:pt idx="23">
                  <c:v>27509</c:v>
                </c:pt>
                <c:pt idx="24">
                  <c:v>24436</c:v>
                </c:pt>
                <c:pt idx="25">
                  <c:v>2260</c:v>
                </c:pt>
                <c:pt idx="26">
                  <c:v>4123</c:v>
                </c:pt>
                <c:pt idx="27">
                  <c:v>19765</c:v>
                </c:pt>
                <c:pt idx="28">
                  <c:v>38419</c:v>
                </c:pt>
                <c:pt idx="29">
                  <c:v>58467</c:v>
                </c:pt>
                <c:pt idx="30">
                  <c:v>24084</c:v>
                </c:pt>
                <c:pt idx="31">
                  <c:v>28686</c:v>
                </c:pt>
              </c:numCache>
            </c:numRef>
          </c:yVal>
          <c:smooth val="0"/>
          <c:extLst>
            <c:ext xmlns:c16="http://schemas.microsoft.com/office/drawing/2014/chart" uri="{C3380CC4-5D6E-409C-BE32-E72D297353CC}">
              <c16:uniqueId val="{00000001-544C-40EF-8078-7F589053F314}"/>
            </c:ext>
          </c:extLst>
        </c:ser>
        <c:dLbls>
          <c:showLegendKey val="0"/>
          <c:showVal val="0"/>
          <c:showCatName val="0"/>
          <c:showSerName val="0"/>
          <c:showPercent val="0"/>
          <c:showBubbleSize val="0"/>
        </c:dLbls>
        <c:axId val="341790656"/>
        <c:axId val="341791232"/>
        <c:extLst/>
      </c:scatterChart>
      <c:valAx>
        <c:axId val="341790656"/>
        <c:scaling>
          <c:orientation val="minMax"/>
          <c:max val="2017"/>
          <c:min val="1986"/>
        </c:scaling>
        <c:delete val="0"/>
        <c:axPos val="b"/>
        <c:numFmt formatCode="General" sourceLinked="1"/>
        <c:majorTickMark val="out"/>
        <c:minorTickMark val="none"/>
        <c:tickLblPos val="nextTo"/>
        <c:crossAx val="341791232"/>
        <c:crosses val="autoZero"/>
        <c:crossBetween val="midCat"/>
      </c:valAx>
      <c:valAx>
        <c:axId val="341791232"/>
        <c:scaling>
          <c:orientation val="minMax"/>
        </c:scaling>
        <c:delete val="0"/>
        <c:axPos val="l"/>
        <c:majorGridlines/>
        <c:numFmt formatCode="#,##0" sourceLinked="1"/>
        <c:majorTickMark val="out"/>
        <c:minorTickMark val="none"/>
        <c:tickLblPos val="nextTo"/>
        <c:crossAx val="341790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Misty Grouper</a:t>
            </a:r>
          </a:p>
        </c:rich>
      </c:tx>
      <c:overlay val="0"/>
      <c:spPr>
        <a:noFill/>
      </c:spPr>
    </c:title>
    <c:autoTitleDeleted val="0"/>
    <c:plotArea>
      <c:layout/>
      <c:scatterChart>
        <c:scatterStyle val="lineMarker"/>
        <c:varyColors val="0"/>
        <c:ser>
          <c:idx val="4"/>
          <c:order val="0"/>
          <c:tx>
            <c:strRef>
              <c:f>'Deepwater Complex'!$W$3</c:f>
              <c:strCache>
                <c:ptCount val="1"/>
                <c:pt idx="0">
                  <c:v>Recreational</c:v>
                </c:pt>
              </c:strCache>
            </c:strRef>
          </c:tx>
          <c:spPr>
            <a:ln>
              <a:solidFill>
                <a:schemeClr val="accent5"/>
              </a:solidFill>
            </a:ln>
          </c:spPr>
          <c:marker>
            <c:symbol val="square"/>
            <c:size val="7"/>
            <c:spPr>
              <a:solidFill>
                <a:schemeClr val="accent5"/>
              </a:solidFill>
              <a:ln>
                <a:solidFill>
                  <a:schemeClr val="accent5"/>
                </a:solidFill>
              </a:ln>
            </c:spPr>
          </c:marker>
          <c:xVal>
            <c:numRef>
              <c:f>'Deepwater Complex'!$T$4:$T$35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Complex'!$W$4:$W$35</c:f>
              <c:numCache>
                <c:formatCode>#,##0</c:formatCode>
                <c:ptCount val="32"/>
                <c:pt idx="0">
                  <c:v>8.8184000000000005</c:v>
                </c:pt>
                <c:pt idx="1">
                  <c:v>55039.353956999999</c:v>
                </c:pt>
                <c:pt idx="2">
                  <c:v>0</c:v>
                </c:pt>
                <c:pt idx="3">
                  <c:v>0</c:v>
                </c:pt>
                <c:pt idx="4">
                  <c:v>0</c:v>
                </c:pt>
                <c:pt idx="5">
                  <c:v>0</c:v>
                </c:pt>
                <c:pt idx="6">
                  <c:v>0</c:v>
                </c:pt>
                <c:pt idx="7">
                  <c:v>6.0185579999999996</c:v>
                </c:pt>
                <c:pt idx="8">
                  <c:v>0</c:v>
                </c:pt>
                <c:pt idx="9">
                  <c:v>0</c:v>
                </c:pt>
                <c:pt idx="10">
                  <c:v>3.990326</c:v>
                </c:pt>
                <c:pt idx="11">
                  <c:v>0</c:v>
                </c:pt>
                <c:pt idx="12">
                  <c:v>8.0247440000000001</c:v>
                </c:pt>
                <c:pt idx="13">
                  <c:v>0</c:v>
                </c:pt>
                <c:pt idx="14">
                  <c:v>0</c:v>
                </c:pt>
                <c:pt idx="15">
                  <c:v>0</c:v>
                </c:pt>
                <c:pt idx="16">
                  <c:v>0</c:v>
                </c:pt>
                <c:pt idx="17">
                  <c:v>0</c:v>
                </c:pt>
                <c:pt idx="18">
                  <c:v>0</c:v>
                </c:pt>
                <c:pt idx="19">
                  <c:v>0</c:v>
                </c:pt>
                <c:pt idx="20">
                  <c:v>0</c:v>
                </c:pt>
                <c:pt idx="21">
                  <c:v>1.8342271999999999</c:v>
                </c:pt>
                <c:pt idx="22">
                  <c:v>0</c:v>
                </c:pt>
                <c:pt idx="23">
                  <c:v>0</c:v>
                </c:pt>
                <c:pt idx="24">
                  <c:v>0</c:v>
                </c:pt>
                <c:pt idx="25">
                  <c:v>0</c:v>
                </c:pt>
                <c:pt idx="26">
                  <c:v>0</c:v>
                </c:pt>
                <c:pt idx="27">
                  <c:v>0</c:v>
                </c:pt>
                <c:pt idx="28">
                  <c:v>16.858576200000002</c:v>
                </c:pt>
                <c:pt idx="29">
                  <c:v>23.410647399999998</c:v>
                </c:pt>
                <c:pt idx="30">
                  <c:v>32.365732600000001</c:v>
                </c:pt>
                <c:pt idx="31">
                  <c:v>638.98950224999999</c:v>
                </c:pt>
              </c:numCache>
            </c:numRef>
          </c:yVal>
          <c:smooth val="0"/>
          <c:extLst>
            <c:ext xmlns:c16="http://schemas.microsoft.com/office/drawing/2014/chart" uri="{C3380CC4-5D6E-409C-BE32-E72D297353CC}">
              <c16:uniqueId val="{00000004-0DB5-499D-A51B-B8123400C135}"/>
            </c:ext>
          </c:extLst>
        </c:ser>
        <c:ser>
          <c:idx val="0"/>
          <c:order val="1"/>
          <c:tx>
            <c:strRef>
              <c:f>'Deepwater Complex'!$N$3</c:f>
              <c:strCache>
                <c:ptCount val="1"/>
                <c:pt idx="0">
                  <c:v>Commercial</c:v>
                </c:pt>
              </c:strCache>
            </c:strRef>
          </c:tx>
          <c:spPr>
            <a:ln>
              <a:solidFill>
                <a:schemeClr val="accent3"/>
              </a:solidFill>
            </a:ln>
          </c:spPr>
          <c:marker>
            <c:symbol val="triangle"/>
            <c:size val="7"/>
            <c:spPr>
              <a:solidFill>
                <a:schemeClr val="accent3"/>
              </a:solidFill>
              <a:ln>
                <a:solidFill>
                  <a:schemeClr val="accent3"/>
                </a:solidFill>
              </a:ln>
            </c:spPr>
          </c:marker>
          <c:xVal>
            <c:numRef>
              <c:f>'Deepwater Complex'!$K$4:$K$35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Complex'!$N$4:$N$35</c:f>
              <c:numCache>
                <c:formatCode>#,##0</c:formatCode>
                <c:ptCount val="32"/>
                <c:pt idx="0">
                  <c:v>0</c:v>
                </c:pt>
                <c:pt idx="1">
                  <c:v>0</c:v>
                </c:pt>
                <c:pt idx="2">
                  <c:v>0</c:v>
                </c:pt>
                <c:pt idx="3">
                  <c:v>0</c:v>
                </c:pt>
                <c:pt idx="4">
                  <c:v>0</c:v>
                </c:pt>
                <c:pt idx="5">
                  <c:v>224</c:v>
                </c:pt>
                <c:pt idx="6">
                  <c:v>0</c:v>
                </c:pt>
                <c:pt idx="7">
                  <c:v>278</c:v>
                </c:pt>
                <c:pt idx="8">
                  <c:v>677</c:v>
                </c:pt>
                <c:pt idx="9">
                  <c:v>548</c:v>
                </c:pt>
                <c:pt idx="10">
                  <c:v>937</c:v>
                </c:pt>
                <c:pt idx="11">
                  <c:v>2229</c:v>
                </c:pt>
                <c:pt idx="12">
                  <c:v>496</c:v>
                </c:pt>
                <c:pt idx="13">
                  <c:v>2360</c:v>
                </c:pt>
                <c:pt idx="14">
                  <c:v>1925</c:v>
                </c:pt>
                <c:pt idx="15">
                  <c:v>2520</c:v>
                </c:pt>
                <c:pt idx="16">
                  <c:v>3623</c:v>
                </c:pt>
                <c:pt idx="17">
                  <c:v>1960</c:v>
                </c:pt>
                <c:pt idx="18">
                  <c:v>2863</c:v>
                </c:pt>
                <c:pt idx="19">
                  <c:v>651</c:v>
                </c:pt>
                <c:pt idx="20">
                  <c:v>491</c:v>
                </c:pt>
                <c:pt idx="21">
                  <c:v>4027</c:v>
                </c:pt>
                <c:pt idx="22">
                  <c:v>1649</c:v>
                </c:pt>
                <c:pt idx="23">
                  <c:v>2349</c:v>
                </c:pt>
                <c:pt idx="24">
                  <c:v>589</c:v>
                </c:pt>
                <c:pt idx="25">
                  <c:v>211</c:v>
                </c:pt>
                <c:pt idx="26">
                  <c:v>57</c:v>
                </c:pt>
                <c:pt idx="27">
                  <c:v>71</c:v>
                </c:pt>
                <c:pt idx="28">
                  <c:v>153</c:v>
                </c:pt>
                <c:pt idx="29">
                  <c:v>0</c:v>
                </c:pt>
                <c:pt idx="30">
                  <c:v>12</c:v>
                </c:pt>
                <c:pt idx="31">
                  <c:v>26</c:v>
                </c:pt>
              </c:numCache>
            </c:numRef>
          </c:yVal>
          <c:smooth val="0"/>
          <c:extLst>
            <c:ext xmlns:c16="http://schemas.microsoft.com/office/drawing/2014/chart" uri="{C3380CC4-5D6E-409C-BE32-E72D297353CC}">
              <c16:uniqueId val="{00000001-C2A4-4E93-9ABF-BF3E490131AE}"/>
            </c:ext>
          </c:extLst>
        </c:ser>
        <c:dLbls>
          <c:showLegendKey val="0"/>
          <c:showVal val="0"/>
          <c:showCatName val="0"/>
          <c:showSerName val="0"/>
          <c:showPercent val="0"/>
          <c:showBubbleSize val="0"/>
        </c:dLbls>
        <c:axId val="341790656"/>
        <c:axId val="341791232"/>
        <c:extLst/>
      </c:scatterChart>
      <c:valAx>
        <c:axId val="341790656"/>
        <c:scaling>
          <c:orientation val="minMax"/>
          <c:max val="2017"/>
          <c:min val="1986"/>
        </c:scaling>
        <c:delete val="0"/>
        <c:axPos val="b"/>
        <c:numFmt formatCode="General" sourceLinked="1"/>
        <c:majorTickMark val="out"/>
        <c:minorTickMark val="none"/>
        <c:tickLblPos val="nextTo"/>
        <c:crossAx val="341791232"/>
        <c:crosses val="autoZero"/>
        <c:crossBetween val="midCat"/>
      </c:valAx>
      <c:valAx>
        <c:axId val="341791232"/>
        <c:scaling>
          <c:orientation val="minMax"/>
          <c:max val="4500"/>
        </c:scaling>
        <c:delete val="0"/>
        <c:axPos val="l"/>
        <c:majorGridlines/>
        <c:numFmt formatCode="#,##0" sourceLinked="1"/>
        <c:majorTickMark val="out"/>
        <c:minorTickMark val="none"/>
        <c:tickLblPos val="nextTo"/>
        <c:crossAx val="341790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Queen Snapper</a:t>
            </a:r>
          </a:p>
        </c:rich>
      </c:tx>
      <c:overlay val="0"/>
      <c:spPr>
        <a:noFill/>
      </c:spPr>
    </c:title>
    <c:autoTitleDeleted val="0"/>
    <c:plotArea>
      <c:layout/>
      <c:scatterChart>
        <c:scatterStyle val="lineMarker"/>
        <c:varyColors val="0"/>
        <c:ser>
          <c:idx val="4"/>
          <c:order val="0"/>
          <c:tx>
            <c:strRef>
              <c:f>'Deepwater Complex'!$X$3</c:f>
              <c:strCache>
                <c:ptCount val="1"/>
                <c:pt idx="0">
                  <c:v>Recreational</c:v>
                </c:pt>
              </c:strCache>
            </c:strRef>
          </c:tx>
          <c:spPr>
            <a:ln>
              <a:solidFill>
                <a:schemeClr val="accent5"/>
              </a:solidFill>
            </a:ln>
          </c:spPr>
          <c:marker>
            <c:symbol val="square"/>
            <c:size val="7"/>
            <c:spPr>
              <a:solidFill>
                <a:schemeClr val="accent5"/>
              </a:solidFill>
              <a:ln>
                <a:solidFill>
                  <a:schemeClr val="accent5"/>
                </a:solidFill>
              </a:ln>
            </c:spPr>
          </c:marker>
          <c:xVal>
            <c:numRef>
              <c:f>'Deepwater Complex'!$T$4:$T$35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Complex'!$X$4:$X$35</c:f>
              <c:numCache>
                <c:formatCode>#,##0</c:formatCode>
                <c:ptCount val="32"/>
                <c:pt idx="0">
                  <c:v>0</c:v>
                </c:pt>
                <c:pt idx="1">
                  <c:v>0</c:v>
                </c:pt>
                <c:pt idx="2">
                  <c:v>0</c:v>
                </c:pt>
                <c:pt idx="3">
                  <c:v>8871.7243796999992</c:v>
                </c:pt>
                <c:pt idx="4">
                  <c:v>0</c:v>
                </c:pt>
                <c:pt idx="5">
                  <c:v>0</c:v>
                </c:pt>
                <c:pt idx="6">
                  <c:v>0.99207000000000001</c:v>
                </c:pt>
                <c:pt idx="7">
                  <c:v>1.499128</c:v>
                </c:pt>
                <c:pt idx="8">
                  <c:v>0</c:v>
                </c:pt>
                <c:pt idx="9">
                  <c:v>0</c:v>
                </c:pt>
                <c:pt idx="10">
                  <c:v>4858.8337918999996</c:v>
                </c:pt>
                <c:pt idx="11">
                  <c:v>0</c:v>
                </c:pt>
                <c:pt idx="12">
                  <c:v>0</c:v>
                </c:pt>
                <c:pt idx="13">
                  <c:v>130.14681050999999</c:v>
                </c:pt>
                <c:pt idx="14">
                  <c:v>0</c:v>
                </c:pt>
                <c:pt idx="15">
                  <c:v>8.0065579632000006</c:v>
                </c:pt>
                <c:pt idx="16">
                  <c:v>0</c:v>
                </c:pt>
                <c:pt idx="17">
                  <c:v>0</c:v>
                </c:pt>
                <c:pt idx="18">
                  <c:v>0</c:v>
                </c:pt>
                <c:pt idx="19">
                  <c:v>2565.6342586999999</c:v>
                </c:pt>
                <c:pt idx="20">
                  <c:v>0</c:v>
                </c:pt>
                <c:pt idx="21">
                  <c:v>0</c:v>
                </c:pt>
                <c:pt idx="22">
                  <c:v>0</c:v>
                </c:pt>
                <c:pt idx="23">
                  <c:v>0</c:v>
                </c:pt>
                <c:pt idx="24">
                  <c:v>11.059758735000001</c:v>
                </c:pt>
                <c:pt idx="25">
                  <c:v>0</c:v>
                </c:pt>
                <c:pt idx="26">
                  <c:v>0</c:v>
                </c:pt>
                <c:pt idx="27">
                  <c:v>127.88223219999999</c:v>
                </c:pt>
                <c:pt idx="28">
                  <c:v>1068.2697944000001</c:v>
                </c:pt>
                <c:pt idx="29">
                  <c:v>3094.7359097999997</c:v>
                </c:pt>
                <c:pt idx="30">
                  <c:v>8023.3308514</c:v>
                </c:pt>
                <c:pt idx="31">
                  <c:v>4205.8895833999995</c:v>
                </c:pt>
              </c:numCache>
            </c:numRef>
          </c:yVal>
          <c:smooth val="0"/>
          <c:extLst>
            <c:ext xmlns:c16="http://schemas.microsoft.com/office/drawing/2014/chart" uri="{C3380CC4-5D6E-409C-BE32-E72D297353CC}">
              <c16:uniqueId val="{00000001-5DD2-4D1F-A69A-35743F60515D}"/>
            </c:ext>
          </c:extLst>
        </c:ser>
        <c:ser>
          <c:idx val="0"/>
          <c:order val="1"/>
          <c:tx>
            <c:strRef>
              <c:f>'Deepwater Complex'!$O$3</c:f>
              <c:strCache>
                <c:ptCount val="1"/>
                <c:pt idx="0">
                  <c:v>Commercial</c:v>
                </c:pt>
              </c:strCache>
            </c:strRef>
          </c:tx>
          <c:spPr>
            <a:ln>
              <a:solidFill>
                <a:schemeClr val="accent3"/>
              </a:solidFill>
            </a:ln>
          </c:spPr>
          <c:marker>
            <c:symbol val="triangle"/>
            <c:size val="7"/>
            <c:spPr>
              <a:solidFill>
                <a:schemeClr val="accent3"/>
              </a:solidFill>
              <a:ln>
                <a:solidFill>
                  <a:schemeClr val="accent3"/>
                </a:solidFill>
              </a:ln>
            </c:spPr>
          </c:marker>
          <c:xVal>
            <c:numRef>
              <c:f>'Deepwater Complex'!$K$4:$K$35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Complex'!$O$4:$O$35</c:f>
              <c:numCache>
                <c:formatCode>#,##0</c:formatCode>
                <c:ptCount val="32"/>
                <c:pt idx="0">
                  <c:v>0</c:v>
                </c:pt>
                <c:pt idx="1">
                  <c:v>0</c:v>
                </c:pt>
                <c:pt idx="2">
                  <c:v>0</c:v>
                </c:pt>
                <c:pt idx="3">
                  <c:v>0</c:v>
                </c:pt>
                <c:pt idx="4">
                  <c:v>32</c:v>
                </c:pt>
                <c:pt idx="5">
                  <c:v>140</c:v>
                </c:pt>
                <c:pt idx="6">
                  <c:v>0</c:v>
                </c:pt>
                <c:pt idx="7">
                  <c:v>2972</c:v>
                </c:pt>
                <c:pt idx="8">
                  <c:v>317</c:v>
                </c:pt>
                <c:pt idx="9">
                  <c:v>18489</c:v>
                </c:pt>
                <c:pt idx="10">
                  <c:v>19633</c:v>
                </c:pt>
                <c:pt idx="11">
                  <c:v>12979</c:v>
                </c:pt>
                <c:pt idx="12">
                  <c:v>6396</c:v>
                </c:pt>
                <c:pt idx="13">
                  <c:v>9057</c:v>
                </c:pt>
                <c:pt idx="14">
                  <c:v>18913</c:v>
                </c:pt>
                <c:pt idx="15">
                  <c:v>10342</c:v>
                </c:pt>
                <c:pt idx="16">
                  <c:v>7865</c:v>
                </c:pt>
                <c:pt idx="17">
                  <c:v>3989</c:v>
                </c:pt>
                <c:pt idx="18">
                  <c:v>3608</c:v>
                </c:pt>
                <c:pt idx="19">
                  <c:v>6882</c:v>
                </c:pt>
                <c:pt idx="20">
                  <c:v>3178</c:v>
                </c:pt>
                <c:pt idx="21">
                  <c:v>7303</c:v>
                </c:pt>
                <c:pt idx="22">
                  <c:v>4760</c:v>
                </c:pt>
                <c:pt idx="23">
                  <c:v>1898</c:v>
                </c:pt>
                <c:pt idx="24">
                  <c:v>5799</c:v>
                </c:pt>
                <c:pt idx="25">
                  <c:v>5644</c:v>
                </c:pt>
                <c:pt idx="26">
                  <c:v>482</c:v>
                </c:pt>
                <c:pt idx="27">
                  <c:v>1822</c:v>
                </c:pt>
                <c:pt idx="28">
                  <c:v>2229</c:v>
                </c:pt>
                <c:pt idx="29">
                  <c:v>1138</c:v>
                </c:pt>
                <c:pt idx="30">
                  <c:v>2035</c:v>
                </c:pt>
                <c:pt idx="31">
                  <c:v>333</c:v>
                </c:pt>
              </c:numCache>
            </c:numRef>
          </c:yVal>
          <c:smooth val="0"/>
          <c:extLst>
            <c:ext xmlns:c16="http://schemas.microsoft.com/office/drawing/2014/chart" uri="{C3380CC4-5D6E-409C-BE32-E72D297353CC}">
              <c16:uniqueId val="{00000001-C47A-409D-8EA3-763F89574F09}"/>
            </c:ext>
          </c:extLst>
        </c:ser>
        <c:dLbls>
          <c:showLegendKey val="0"/>
          <c:showVal val="0"/>
          <c:showCatName val="0"/>
          <c:showSerName val="0"/>
          <c:showPercent val="0"/>
          <c:showBubbleSize val="0"/>
        </c:dLbls>
        <c:axId val="341790656"/>
        <c:axId val="341791232"/>
        <c:extLst/>
      </c:scatterChart>
      <c:valAx>
        <c:axId val="341790656"/>
        <c:scaling>
          <c:orientation val="minMax"/>
          <c:max val="2017"/>
          <c:min val="1986"/>
        </c:scaling>
        <c:delete val="0"/>
        <c:axPos val="b"/>
        <c:numFmt formatCode="General" sourceLinked="1"/>
        <c:majorTickMark val="out"/>
        <c:minorTickMark val="none"/>
        <c:tickLblPos val="nextTo"/>
        <c:crossAx val="341791232"/>
        <c:crosses val="autoZero"/>
        <c:crossBetween val="midCat"/>
      </c:valAx>
      <c:valAx>
        <c:axId val="341791232"/>
        <c:scaling>
          <c:orientation val="minMax"/>
          <c:max val="20000"/>
        </c:scaling>
        <c:delete val="0"/>
        <c:axPos val="l"/>
        <c:majorGridlines/>
        <c:numFmt formatCode="#,##0" sourceLinked="1"/>
        <c:majorTickMark val="out"/>
        <c:minorTickMark val="none"/>
        <c:tickLblPos val="nextTo"/>
        <c:crossAx val="341790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Sand Tilefish</a:t>
            </a:r>
          </a:p>
        </c:rich>
      </c:tx>
      <c:overlay val="0"/>
      <c:spPr>
        <a:noFill/>
      </c:spPr>
    </c:title>
    <c:autoTitleDeleted val="0"/>
    <c:plotArea>
      <c:layout/>
      <c:scatterChart>
        <c:scatterStyle val="lineMarker"/>
        <c:varyColors val="0"/>
        <c:ser>
          <c:idx val="4"/>
          <c:order val="0"/>
          <c:tx>
            <c:strRef>
              <c:f>'Deepwater Complex'!$Y$3</c:f>
              <c:strCache>
                <c:ptCount val="1"/>
                <c:pt idx="0">
                  <c:v>Recreational</c:v>
                </c:pt>
              </c:strCache>
            </c:strRef>
          </c:tx>
          <c:spPr>
            <a:ln>
              <a:solidFill>
                <a:schemeClr val="accent5"/>
              </a:solidFill>
            </a:ln>
          </c:spPr>
          <c:marker>
            <c:symbol val="square"/>
            <c:size val="7"/>
            <c:spPr>
              <a:solidFill>
                <a:schemeClr val="accent5"/>
              </a:solidFill>
              <a:ln>
                <a:solidFill>
                  <a:schemeClr val="accent5"/>
                </a:solidFill>
              </a:ln>
            </c:spPr>
          </c:marker>
          <c:xVal>
            <c:numRef>
              <c:f>'Deepwater Complex'!$T$4:$T$35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Complex'!$Y$4:$Y$35</c:f>
              <c:numCache>
                <c:formatCode>#,##0</c:formatCode>
                <c:ptCount val="32"/>
                <c:pt idx="0">
                  <c:v>5874.9856295999962</c:v>
                </c:pt>
                <c:pt idx="1">
                  <c:v>7003.286880749999</c:v>
                </c:pt>
                <c:pt idx="2">
                  <c:v>2821.99391135</c:v>
                </c:pt>
                <c:pt idx="3">
                  <c:v>3573.0400962699996</c:v>
                </c:pt>
                <c:pt idx="4">
                  <c:v>2634.6705714600002</c:v>
                </c:pt>
                <c:pt idx="5">
                  <c:v>5167.745306509999</c:v>
                </c:pt>
                <c:pt idx="6">
                  <c:v>2754.7392814799996</c:v>
                </c:pt>
                <c:pt idx="7">
                  <c:v>6140.758108</c:v>
                </c:pt>
                <c:pt idx="8">
                  <c:v>4614.265912335999</c:v>
                </c:pt>
                <c:pt idx="9">
                  <c:v>16865.244223301997</c:v>
                </c:pt>
                <c:pt idx="10">
                  <c:v>5170.6722339000007</c:v>
                </c:pt>
                <c:pt idx="11">
                  <c:v>6849.9133875999996</c:v>
                </c:pt>
                <c:pt idx="12">
                  <c:v>13530.95025819</c:v>
                </c:pt>
                <c:pt idx="13">
                  <c:v>3162.6949109399998</c:v>
                </c:pt>
                <c:pt idx="14">
                  <c:v>12279.9078498</c:v>
                </c:pt>
                <c:pt idx="15">
                  <c:v>10557.209495130999</c:v>
                </c:pt>
                <c:pt idx="16">
                  <c:v>7970.7297276059999</c:v>
                </c:pt>
                <c:pt idx="17">
                  <c:v>17373.142384959599</c:v>
                </c:pt>
                <c:pt idx="18">
                  <c:v>11741.567559936</c:v>
                </c:pt>
                <c:pt idx="19">
                  <c:v>2981.6057833330001</c:v>
                </c:pt>
                <c:pt idx="20">
                  <c:v>2112.22613563</c:v>
                </c:pt>
                <c:pt idx="21">
                  <c:v>1547.3806108709996</c:v>
                </c:pt>
                <c:pt idx="22">
                  <c:v>22159.137834854999</c:v>
                </c:pt>
                <c:pt idx="23">
                  <c:v>39422.697746029997</c:v>
                </c:pt>
                <c:pt idx="24">
                  <c:v>1548.4201946359999</c:v>
                </c:pt>
                <c:pt idx="25">
                  <c:v>5432.2111536890006</c:v>
                </c:pt>
                <c:pt idx="26">
                  <c:v>4232.9524030000002</c:v>
                </c:pt>
                <c:pt idx="27">
                  <c:v>12781.426494050002</c:v>
                </c:pt>
                <c:pt idx="28">
                  <c:v>13674.377754707401</c:v>
                </c:pt>
                <c:pt idx="29">
                  <c:v>12156.479362300001</c:v>
                </c:pt>
                <c:pt idx="30">
                  <c:v>5000.0347851658998</c:v>
                </c:pt>
                <c:pt idx="31">
                  <c:v>5392.0874240799985</c:v>
                </c:pt>
              </c:numCache>
            </c:numRef>
          </c:yVal>
          <c:smooth val="0"/>
          <c:extLst>
            <c:ext xmlns:c16="http://schemas.microsoft.com/office/drawing/2014/chart" uri="{C3380CC4-5D6E-409C-BE32-E72D297353CC}">
              <c16:uniqueId val="{00000001-F66E-482F-83BF-26D215B7D0B5}"/>
            </c:ext>
          </c:extLst>
        </c:ser>
        <c:ser>
          <c:idx val="0"/>
          <c:order val="1"/>
          <c:tx>
            <c:strRef>
              <c:f>'Deepwater Complex'!$P$3</c:f>
              <c:strCache>
                <c:ptCount val="1"/>
                <c:pt idx="0">
                  <c:v>Commercial</c:v>
                </c:pt>
              </c:strCache>
            </c:strRef>
          </c:tx>
          <c:spPr>
            <a:ln>
              <a:solidFill>
                <a:schemeClr val="accent3"/>
              </a:solidFill>
            </a:ln>
          </c:spPr>
          <c:marker>
            <c:symbol val="triangle"/>
            <c:size val="7"/>
            <c:spPr>
              <a:solidFill>
                <a:schemeClr val="accent3"/>
              </a:solidFill>
              <a:ln>
                <a:solidFill>
                  <a:schemeClr val="accent3"/>
                </a:solidFill>
              </a:ln>
            </c:spPr>
          </c:marker>
          <c:xVal>
            <c:numRef>
              <c:f>'Deepwater Complex'!$K$4:$K$35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Complex'!$P$4:$P$35</c:f>
              <c:numCache>
                <c:formatCode>#,##0</c:formatCode>
                <c:ptCount val="32"/>
                <c:pt idx="0">
                  <c:v>66</c:v>
                </c:pt>
                <c:pt idx="1">
                  <c:v>254</c:v>
                </c:pt>
                <c:pt idx="2">
                  <c:v>0</c:v>
                </c:pt>
                <c:pt idx="3">
                  <c:v>3</c:v>
                </c:pt>
                <c:pt idx="4">
                  <c:v>88</c:v>
                </c:pt>
                <c:pt idx="5">
                  <c:v>1155</c:v>
                </c:pt>
                <c:pt idx="6">
                  <c:v>294</c:v>
                </c:pt>
                <c:pt idx="7">
                  <c:v>27</c:v>
                </c:pt>
                <c:pt idx="8">
                  <c:v>163</c:v>
                </c:pt>
                <c:pt idx="9">
                  <c:v>1723</c:v>
                </c:pt>
                <c:pt idx="10">
                  <c:v>289</c:v>
                </c:pt>
                <c:pt idx="11">
                  <c:v>488</c:v>
                </c:pt>
                <c:pt idx="12">
                  <c:v>1017</c:v>
                </c:pt>
                <c:pt idx="13">
                  <c:v>1400</c:v>
                </c:pt>
                <c:pt idx="14">
                  <c:v>630</c:v>
                </c:pt>
                <c:pt idx="15">
                  <c:v>1906</c:v>
                </c:pt>
                <c:pt idx="16">
                  <c:v>1690</c:v>
                </c:pt>
                <c:pt idx="17">
                  <c:v>975</c:v>
                </c:pt>
                <c:pt idx="18">
                  <c:v>1276</c:v>
                </c:pt>
                <c:pt idx="19">
                  <c:v>5697</c:v>
                </c:pt>
                <c:pt idx="20">
                  <c:v>2629</c:v>
                </c:pt>
                <c:pt idx="21">
                  <c:v>1881</c:v>
                </c:pt>
                <c:pt idx="22">
                  <c:v>443</c:v>
                </c:pt>
                <c:pt idx="23">
                  <c:v>377</c:v>
                </c:pt>
                <c:pt idx="24">
                  <c:v>539</c:v>
                </c:pt>
                <c:pt idx="25">
                  <c:v>838</c:v>
                </c:pt>
                <c:pt idx="26">
                  <c:v>1632</c:v>
                </c:pt>
                <c:pt idx="27">
                  <c:v>1654</c:v>
                </c:pt>
                <c:pt idx="28">
                  <c:v>1212</c:v>
                </c:pt>
                <c:pt idx="29">
                  <c:v>706</c:v>
                </c:pt>
                <c:pt idx="30">
                  <c:v>675</c:v>
                </c:pt>
                <c:pt idx="31">
                  <c:v>799</c:v>
                </c:pt>
              </c:numCache>
            </c:numRef>
          </c:yVal>
          <c:smooth val="0"/>
          <c:extLst>
            <c:ext xmlns:c16="http://schemas.microsoft.com/office/drawing/2014/chart" uri="{C3380CC4-5D6E-409C-BE32-E72D297353CC}">
              <c16:uniqueId val="{00000001-DB4B-45B3-933B-A2081FB6F8E0}"/>
            </c:ext>
          </c:extLst>
        </c:ser>
        <c:dLbls>
          <c:showLegendKey val="0"/>
          <c:showVal val="0"/>
          <c:showCatName val="0"/>
          <c:showSerName val="0"/>
          <c:showPercent val="0"/>
          <c:showBubbleSize val="0"/>
        </c:dLbls>
        <c:axId val="341790656"/>
        <c:axId val="341791232"/>
        <c:extLst/>
      </c:scatterChart>
      <c:valAx>
        <c:axId val="341790656"/>
        <c:scaling>
          <c:orientation val="minMax"/>
          <c:max val="2017"/>
          <c:min val="1986"/>
        </c:scaling>
        <c:delete val="0"/>
        <c:axPos val="b"/>
        <c:numFmt formatCode="General" sourceLinked="1"/>
        <c:majorTickMark val="out"/>
        <c:minorTickMark val="none"/>
        <c:tickLblPos val="nextTo"/>
        <c:crossAx val="341791232"/>
        <c:crosses val="autoZero"/>
        <c:crossBetween val="midCat"/>
      </c:valAx>
      <c:valAx>
        <c:axId val="341791232"/>
        <c:scaling>
          <c:orientation val="minMax"/>
          <c:max val="45000"/>
        </c:scaling>
        <c:delete val="0"/>
        <c:axPos val="l"/>
        <c:majorGridlines/>
        <c:numFmt formatCode="#,##0" sourceLinked="1"/>
        <c:majorTickMark val="out"/>
        <c:minorTickMark val="none"/>
        <c:tickLblPos val="nextTo"/>
        <c:crossAx val="341790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Blackfin Snapper</a:t>
            </a:r>
          </a:p>
        </c:rich>
      </c:tx>
      <c:overlay val="0"/>
      <c:spPr>
        <a:noFill/>
      </c:spPr>
    </c:title>
    <c:autoTitleDeleted val="0"/>
    <c:plotArea>
      <c:layout/>
      <c:scatterChart>
        <c:scatterStyle val="lineMarker"/>
        <c:varyColors val="0"/>
        <c:ser>
          <c:idx val="4"/>
          <c:order val="0"/>
          <c:tx>
            <c:strRef>
              <c:f>'Deepwater Complex'!$Z$3</c:f>
              <c:strCache>
                <c:ptCount val="1"/>
                <c:pt idx="0">
                  <c:v>Recreational</c:v>
                </c:pt>
              </c:strCache>
            </c:strRef>
          </c:tx>
          <c:spPr>
            <a:ln>
              <a:solidFill>
                <a:schemeClr val="accent5"/>
              </a:solidFill>
            </a:ln>
          </c:spPr>
          <c:marker>
            <c:symbol val="square"/>
            <c:size val="7"/>
            <c:spPr>
              <a:solidFill>
                <a:schemeClr val="accent5"/>
              </a:solidFill>
              <a:ln>
                <a:solidFill>
                  <a:schemeClr val="accent5"/>
                </a:solidFill>
              </a:ln>
            </c:spPr>
          </c:marker>
          <c:xVal>
            <c:numRef>
              <c:f>'Deepwater Complex'!$T$4:$T$35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Complex'!$Z$4:$Z$35</c:f>
              <c:numCache>
                <c:formatCode>#,##0</c:formatCode>
                <c:ptCount val="32"/>
                <c:pt idx="0">
                  <c:v>3203.5174876000005</c:v>
                </c:pt>
                <c:pt idx="1">
                  <c:v>2724.0853302</c:v>
                </c:pt>
                <c:pt idx="2">
                  <c:v>1302.3498132</c:v>
                </c:pt>
                <c:pt idx="3">
                  <c:v>917.97339400000033</c:v>
                </c:pt>
                <c:pt idx="4">
                  <c:v>877.89376599999991</c:v>
                </c:pt>
                <c:pt idx="5">
                  <c:v>4696.0845979999995</c:v>
                </c:pt>
                <c:pt idx="6">
                  <c:v>501.43626999999998</c:v>
                </c:pt>
                <c:pt idx="7">
                  <c:v>461.31255000000004</c:v>
                </c:pt>
                <c:pt idx="8">
                  <c:v>544.29369399999996</c:v>
                </c:pt>
                <c:pt idx="9">
                  <c:v>957.70028600000001</c:v>
                </c:pt>
                <c:pt idx="10">
                  <c:v>2361.986394</c:v>
                </c:pt>
                <c:pt idx="11">
                  <c:v>712.19603000000006</c:v>
                </c:pt>
                <c:pt idx="12">
                  <c:v>317.46239999999995</c:v>
                </c:pt>
                <c:pt idx="13">
                  <c:v>123.27986080299999</c:v>
                </c:pt>
                <c:pt idx="14">
                  <c:v>6399.7946306860003</c:v>
                </c:pt>
                <c:pt idx="15">
                  <c:v>1034.1117219999999</c:v>
                </c:pt>
                <c:pt idx="16">
                  <c:v>224.34714001999998</c:v>
                </c:pt>
                <c:pt idx="17">
                  <c:v>865.63619000000006</c:v>
                </c:pt>
                <c:pt idx="18">
                  <c:v>1225.5830568599999</c:v>
                </c:pt>
                <c:pt idx="19">
                  <c:v>336.02317016000001</c:v>
                </c:pt>
                <c:pt idx="20">
                  <c:v>763.5134329</c:v>
                </c:pt>
                <c:pt idx="21">
                  <c:v>11340.695949230003</c:v>
                </c:pt>
                <c:pt idx="22">
                  <c:v>311.90565734200004</c:v>
                </c:pt>
                <c:pt idx="23">
                  <c:v>51.600867600000001</c:v>
                </c:pt>
                <c:pt idx="24">
                  <c:v>428.89158016699997</c:v>
                </c:pt>
                <c:pt idx="25">
                  <c:v>28257.458215400002</c:v>
                </c:pt>
                <c:pt idx="26">
                  <c:v>1926.4907573599999</c:v>
                </c:pt>
                <c:pt idx="27">
                  <c:v>586.85853611100003</c:v>
                </c:pt>
                <c:pt idx="28">
                  <c:v>4627.2323217920002</c:v>
                </c:pt>
                <c:pt idx="29">
                  <c:v>3539.9019694000003</c:v>
                </c:pt>
                <c:pt idx="30">
                  <c:v>3178.6036792</c:v>
                </c:pt>
                <c:pt idx="31">
                  <c:v>2871.9743073999998</c:v>
                </c:pt>
              </c:numCache>
            </c:numRef>
          </c:yVal>
          <c:smooth val="0"/>
          <c:extLst>
            <c:ext xmlns:c16="http://schemas.microsoft.com/office/drawing/2014/chart" uri="{C3380CC4-5D6E-409C-BE32-E72D297353CC}">
              <c16:uniqueId val="{00000001-3F4E-4F07-AAA4-68763C018642}"/>
            </c:ext>
          </c:extLst>
        </c:ser>
        <c:ser>
          <c:idx val="0"/>
          <c:order val="1"/>
          <c:tx>
            <c:strRef>
              <c:f>'Deepwater Complex'!$Q$3</c:f>
              <c:strCache>
                <c:ptCount val="1"/>
                <c:pt idx="0">
                  <c:v>Commercial</c:v>
                </c:pt>
              </c:strCache>
            </c:strRef>
          </c:tx>
          <c:spPr>
            <a:ln>
              <a:solidFill>
                <a:schemeClr val="accent3"/>
              </a:solidFill>
            </a:ln>
          </c:spPr>
          <c:marker>
            <c:symbol val="triangle"/>
            <c:size val="7"/>
            <c:spPr>
              <a:solidFill>
                <a:schemeClr val="accent3"/>
              </a:solidFill>
              <a:ln>
                <a:solidFill>
                  <a:schemeClr val="accent3"/>
                </a:solidFill>
              </a:ln>
            </c:spPr>
          </c:marker>
          <c:xVal>
            <c:numRef>
              <c:f>'Deepwater Complex'!$K$4:$K$35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Complex'!$Q$4:$Q$35</c:f>
              <c:numCache>
                <c:formatCode>#,##0</c:formatCode>
                <c:ptCount val="32"/>
                <c:pt idx="0">
                  <c:v>337</c:v>
                </c:pt>
                <c:pt idx="1">
                  <c:v>512</c:v>
                </c:pt>
                <c:pt idx="2">
                  <c:v>116</c:v>
                </c:pt>
                <c:pt idx="3">
                  <c:v>351</c:v>
                </c:pt>
                <c:pt idx="4">
                  <c:v>10</c:v>
                </c:pt>
                <c:pt idx="5">
                  <c:v>71</c:v>
                </c:pt>
                <c:pt idx="6">
                  <c:v>0</c:v>
                </c:pt>
                <c:pt idx="7">
                  <c:v>115</c:v>
                </c:pt>
                <c:pt idx="8">
                  <c:v>81</c:v>
                </c:pt>
                <c:pt idx="9">
                  <c:v>271</c:v>
                </c:pt>
                <c:pt idx="10">
                  <c:v>766</c:v>
                </c:pt>
                <c:pt idx="11">
                  <c:v>2189</c:v>
                </c:pt>
                <c:pt idx="12">
                  <c:v>371</c:v>
                </c:pt>
                <c:pt idx="13">
                  <c:v>1200</c:v>
                </c:pt>
                <c:pt idx="14">
                  <c:v>1669</c:v>
                </c:pt>
                <c:pt idx="15">
                  <c:v>2631</c:v>
                </c:pt>
                <c:pt idx="16">
                  <c:v>1571</c:v>
                </c:pt>
                <c:pt idx="17">
                  <c:v>1121</c:v>
                </c:pt>
                <c:pt idx="18">
                  <c:v>1377</c:v>
                </c:pt>
                <c:pt idx="19">
                  <c:v>967</c:v>
                </c:pt>
                <c:pt idx="20">
                  <c:v>1911</c:v>
                </c:pt>
                <c:pt idx="21">
                  <c:v>433</c:v>
                </c:pt>
                <c:pt idx="22">
                  <c:v>131</c:v>
                </c:pt>
                <c:pt idx="23">
                  <c:v>640</c:v>
                </c:pt>
                <c:pt idx="24">
                  <c:v>325</c:v>
                </c:pt>
                <c:pt idx="25">
                  <c:v>6252</c:v>
                </c:pt>
                <c:pt idx="26">
                  <c:v>417</c:v>
                </c:pt>
                <c:pt idx="27">
                  <c:v>100</c:v>
                </c:pt>
                <c:pt idx="28">
                  <c:v>195</c:v>
                </c:pt>
                <c:pt idx="29">
                  <c:v>1192</c:v>
                </c:pt>
                <c:pt idx="30">
                  <c:v>310</c:v>
                </c:pt>
                <c:pt idx="31">
                  <c:v>89</c:v>
                </c:pt>
              </c:numCache>
            </c:numRef>
          </c:yVal>
          <c:smooth val="0"/>
          <c:extLst>
            <c:ext xmlns:c16="http://schemas.microsoft.com/office/drawing/2014/chart" uri="{C3380CC4-5D6E-409C-BE32-E72D297353CC}">
              <c16:uniqueId val="{00000001-D426-4413-8B17-208BAF30626F}"/>
            </c:ext>
          </c:extLst>
        </c:ser>
        <c:dLbls>
          <c:showLegendKey val="0"/>
          <c:showVal val="0"/>
          <c:showCatName val="0"/>
          <c:showSerName val="0"/>
          <c:showPercent val="0"/>
          <c:showBubbleSize val="0"/>
        </c:dLbls>
        <c:axId val="341790656"/>
        <c:axId val="341791232"/>
        <c:extLst/>
      </c:scatterChart>
      <c:valAx>
        <c:axId val="341790656"/>
        <c:scaling>
          <c:orientation val="minMax"/>
          <c:max val="2017"/>
          <c:min val="1986"/>
        </c:scaling>
        <c:delete val="0"/>
        <c:axPos val="b"/>
        <c:numFmt formatCode="General" sourceLinked="1"/>
        <c:majorTickMark val="out"/>
        <c:minorTickMark val="none"/>
        <c:tickLblPos val="nextTo"/>
        <c:crossAx val="341791232"/>
        <c:crosses val="autoZero"/>
        <c:crossBetween val="midCat"/>
      </c:valAx>
      <c:valAx>
        <c:axId val="341791232"/>
        <c:scaling>
          <c:orientation val="minMax"/>
        </c:scaling>
        <c:delete val="0"/>
        <c:axPos val="l"/>
        <c:majorGridlines/>
        <c:numFmt formatCode="#,##0" sourceLinked="1"/>
        <c:majorTickMark val="out"/>
        <c:minorTickMark val="none"/>
        <c:tickLblPos val="nextTo"/>
        <c:crossAx val="341790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1"/>
          <c:order val="0"/>
          <c:tx>
            <c:strRef>
              <c:f>'A Spadefish'!$D$3</c:f>
              <c:strCache>
                <c:ptCount val="1"/>
                <c:pt idx="0">
                  <c:v>New Est Rec</c:v>
                </c:pt>
              </c:strCache>
            </c:strRef>
          </c:tx>
          <c:spPr>
            <a:ln>
              <a:solidFill>
                <a:schemeClr val="accent5"/>
              </a:solidFill>
            </a:ln>
          </c:spPr>
          <c:marker>
            <c:spPr>
              <a:solidFill>
                <a:schemeClr val="accent5"/>
              </a:solidFill>
              <a:ln>
                <a:solidFill>
                  <a:schemeClr val="accent5"/>
                </a:solidFill>
              </a:ln>
            </c:spPr>
          </c:marker>
          <c:xVal>
            <c:numRef>
              <c:f>'A Spadefish'!$B$4:$B$35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'A Spadefish'!$D$4:$D$35</c:f>
              <c:numCache>
                <c:formatCode>#,##0</c:formatCode>
                <c:ptCount val="32"/>
                <c:pt idx="0">
                  <c:v>780637.2186778899</c:v>
                </c:pt>
                <c:pt idx="1">
                  <c:v>213166.17478251003</c:v>
                </c:pt>
                <c:pt idx="2">
                  <c:v>884891.01305404003</c:v>
                </c:pt>
                <c:pt idx="3">
                  <c:v>241558.05617355899</c:v>
                </c:pt>
                <c:pt idx="4">
                  <c:v>388011.00020713394</c:v>
                </c:pt>
                <c:pt idx="5">
                  <c:v>374787.28919985011</c:v>
                </c:pt>
                <c:pt idx="6">
                  <c:v>650380.27557613014</c:v>
                </c:pt>
                <c:pt idx="7">
                  <c:v>1042994.7128289002</c:v>
                </c:pt>
                <c:pt idx="8">
                  <c:v>795414.61507139972</c:v>
                </c:pt>
                <c:pt idx="9">
                  <c:v>838547.01286073984</c:v>
                </c:pt>
                <c:pt idx="10">
                  <c:v>574494.50533585018</c:v>
                </c:pt>
                <c:pt idx="11">
                  <c:v>859320.2031375902</c:v>
                </c:pt>
                <c:pt idx="12">
                  <c:v>673665.8357033201</c:v>
                </c:pt>
                <c:pt idx="13">
                  <c:v>977329.61014740902</c:v>
                </c:pt>
                <c:pt idx="14">
                  <c:v>877217.66505469999</c:v>
                </c:pt>
                <c:pt idx="15">
                  <c:v>1067341.8968728716</c:v>
                </c:pt>
                <c:pt idx="16">
                  <c:v>1598802.5841152712</c:v>
                </c:pt>
                <c:pt idx="17">
                  <c:v>767405.46537677001</c:v>
                </c:pt>
                <c:pt idx="18">
                  <c:v>152595.39917210003</c:v>
                </c:pt>
                <c:pt idx="19">
                  <c:v>188005.75791027502</c:v>
                </c:pt>
                <c:pt idx="20">
                  <c:v>428233.87617857993</c:v>
                </c:pt>
                <c:pt idx="21">
                  <c:v>591092.04364256014</c:v>
                </c:pt>
                <c:pt idx="22">
                  <c:v>594616.04964047961</c:v>
                </c:pt>
                <c:pt idx="23">
                  <c:v>746579.60906358727</c:v>
                </c:pt>
                <c:pt idx="24">
                  <c:v>1496637.1562669398</c:v>
                </c:pt>
                <c:pt idx="25">
                  <c:v>194336.01476784993</c:v>
                </c:pt>
                <c:pt idx="26">
                  <c:v>252399.45306961704</c:v>
                </c:pt>
                <c:pt idx="27">
                  <c:v>236250.10692592</c:v>
                </c:pt>
                <c:pt idx="28">
                  <c:v>1576244.8500904306</c:v>
                </c:pt>
                <c:pt idx="29">
                  <c:v>582798.33676759992</c:v>
                </c:pt>
                <c:pt idx="30">
                  <c:v>98576.744755939973</c:v>
                </c:pt>
                <c:pt idx="31">
                  <c:v>380312.31574049796</c:v>
                </c:pt>
              </c:numCache>
            </c:numRef>
          </c:yVal>
          <c:smooth val="0"/>
          <c:extLst>
            <c:ext xmlns:c16="http://schemas.microsoft.com/office/drawing/2014/chart" uri="{C3380CC4-5D6E-409C-BE32-E72D297353CC}">
              <c16:uniqueId val="{00000002-805E-425F-935D-AD53EDBCFA2E}"/>
            </c:ext>
          </c:extLst>
        </c:ser>
        <c:ser>
          <c:idx val="2"/>
          <c:order val="1"/>
          <c:tx>
            <c:strRef>
              <c:f>'A Spadefish'!$E$3</c:f>
              <c:strCache>
                <c:ptCount val="1"/>
                <c:pt idx="0">
                  <c:v>Commercial</c:v>
                </c:pt>
              </c:strCache>
            </c:strRef>
          </c:tx>
          <c:xVal>
            <c:numRef>
              <c:f>'A Spadefish'!$B$4:$B$35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'A Spadefish'!$E$4:$E$35</c:f>
              <c:numCache>
                <c:formatCode>#,##0</c:formatCode>
                <c:ptCount val="32"/>
                <c:pt idx="0">
                  <c:v>19349</c:v>
                </c:pt>
                <c:pt idx="1">
                  <c:v>21530</c:v>
                </c:pt>
                <c:pt idx="2">
                  <c:v>19801</c:v>
                </c:pt>
                <c:pt idx="3">
                  <c:v>22963</c:v>
                </c:pt>
                <c:pt idx="4">
                  <c:v>16478</c:v>
                </c:pt>
                <c:pt idx="5">
                  <c:v>30427</c:v>
                </c:pt>
                <c:pt idx="6">
                  <c:v>24509</c:v>
                </c:pt>
                <c:pt idx="7">
                  <c:v>27328</c:v>
                </c:pt>
                <c:pt idx="8">
                  <c:v>30674</c:v>
                </c:pt>
                <c:pt idx="9">
                  <c:v>52437</c:v>
                </c:pt>
                <c:pt idx="10">
                  <c:v>62923</c:v>
                </c:pt>
                <c:pt idx="11">
                  <c:v>66223</c:v>
                </c:pt>
                <c:pt idx="12">
                  <c:v>45162</c:v>
                </c:pt>
                <c:pt idx="13">
                  <c:v>39328</c:v>
                </c:pt>
                <c:pt idx="14">
                  <c:v>59007</c:v>
                </c:pt>
                <c:pt idx="15">
                  <c:v>51452</c:v>
                </c:pt>
                <c:pt idx="16">
                  <c:v>47945</c:v>
                </c:pt>
                <c:pt idx="17">
                  <c:v>41798</c:v>
                </c:pt>
                <c:pt idx="18">
                  <c:v>52877</c:v>
                </c:pt>
                <c:pt idx="19">
                  <c:v>46317</c:v>
                </c:pt>
                <c:pt idx="20">
                  <c:v>34262</c:v>
                </c:pt>
                <c:pt idx="21">
                  <c:v>29594</c:v>
                </c:pt>
                <c:pt idx="22">
                  <c:v>22962</c:v>
                </c:pt>
                <c:pt idx="23">
                  <c:v>34135</c:v>
                </c:pt>
                <c:pt idx="24">
                  <c:v>26049</c:v>
                </c:pt>
                <c:pt idx="25">
                  <c:v>24134</c:v>
                </c:pt>
                <c:pt idx="26">
                  <c:v>27418</c:v>
                </c:pt>
                <c:pt idx="27">
                  <c:v>23599</c:v>
                </c:pt>
                <c:pt idx="28">
                  <c:v>26638</c:v>
                </c:pt>
                <c:pt idx="29">
                  <c:v>20675</c:v>
                </c:pt>
                <c:pt idx="30">
                  <c:v>20429</c:v>
                </c:pt>
                <c:pt idx="31">
                  <c:v>26738</c:v>
                </c:pt>
              </c:numCache>
            </c:numRef>
          </c:yVal>
          <c:smooth val="0"/>
          <c:extLst>
            <c:ext xmlns:c16="http://schemas.microsoft.com/office/drawing/2014/chart" uri="{C3380CC4-5D6E-409C-BE32-E72D297353CC}">
              <c16:uniqueId val="{00000001-805E-425F-935D-AD53EDBCFA2E}"/>
            </c:ext>
          </c:extLst>
        </c:ser>
        <c:dLbls>
          <c:showLegendKey val="0"/>
          <c:showVal val="0"/>
          <c:showCatName val="0"/>
          <c:showSerName val="0"/>
          <c:showPercent val="0"/>
          <c:showBubbleSize val="0"/>
        </c:dLbls>
        <c:axId val="338367552"/>
        <c:axId val="338368128"/>
      </c:scatterChart>
      <c:valAx>
        <c:axId val="33836755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38368128"/>
        <c:crosses val="autoZero"/>
        <c:crossBetween val="midCat"/>
      </c:valAx>
      <c:valAx>
        <c:axId val="338368128"/>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38367552"/>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Misty Grouper</a:t>
            </a:r>
          </a:p>
        </c:rich>
      </c:tx>
      <c:overlay val="0"/>
      <c:spPr>
        <a:noFill/>
      </c:spPr>
    </c:title>
    <c:autoTitleDeleted val="0"/>
    <c:plotArea>
      <c:layout/>
      <c:scatterChart>
        <c:scatterStyle val="lineMarker"/>
        <c:varyColors val="0"/>
        <c:ser>
          <c:idx val="4"/>
          <c:order val="0"/>
          <c:tx>
            <c:strRef>
              <c:f>'Deepwater Complex'!$W$3</c:f>
              <c:strCache>
                <c:ptCount val="1"/>
                <c:pt idx="0">
                  <c:v>Recreational</c:v>
                </c:pt>
              </c:strCache>
            </c:strRef>
          </c:tx>
          <c:spPr>
            <a:ln>
              <a:solidFill>
                <a:schemeClr val="accent5"/>
              </a:solidFill>
            </a:ln>
          </c:spPr>
          <c:marker>
            <c:symbol val="square"/>
            <c:size val="7"/>
            <c:spPr>
              <a:solidFill>
                <a:schemeClr val="accent5"/>
              </a:solidFill>
              <a:ln>
                <a:solidFill>
                  <a:schemeClr val="accent5"/>
                </a:solidFill>
              </a:ln>
            </c:spPr>
          </c:marker>
          <c:xVal>
            <c:numRef>
              <c:f>'Deepwater Complex'!$T$4:$T$35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Complex'!$W$4:$W$35</c:f>
              <c:numCache>
                <c:formatCode>#,##0</c:formatCode>
                <c:ptCount val="32"/>
                <c:pt idx="0">
                  <c:v>8.8184000000000005</c:v>
                </c:pt>
                <c:pt idx="1">
                  <c:v>55039.353956999999</c:v>
                </c:pt>
                <c:pt idx="2">
                  <c:v>0</c:v>
                </c:pt>
                <c:pt idx="3">
                  <c:v>0</c:v>
                </c:pt>
                <c:pt idx="4">
                  <c:v>0</c:v>
                </c:pt>
                <c:pt idx="5">
                  <c:v>0</c:v>
                </c:pt>
                <c:pt idx="6">
                  <c:v>0</c:v>
                </c:pt>
                <c:pt idx="7">
                  <c:v>6.0185579999999996</c:v>
                </c:pt>
                <c:pt idx="8">
                  <c:v>0</c:v>
                </c:pt>
                <c:pt idx="9">
                  <c:v>0</c:v>
                </c:pt>
                <c:pt idx="10">
                  <c:v>3.990326</c:v>
                </c:pt>
                <c:pt idx="11">
                  <c:v>0</c:v>
                </c:pt>
                <c:pt idx="12">
                  <c:v>8.0247440000000001</c:v>
                </c:pt>
                <c:pt idx="13">
                  <c:v>0</c:v>
                </c:pt>
                <c:pt idx="14">
                  <c:v>0</c:v>
                </c:pt>
                <c:pt idx="15">
                  <c:v>0</c:v>
                </c:pt>
                <c:pt idx="16">
                  <c:v>0</c:v>
                </c:pt>
                <c:pt idx="17">
                  <c:v>0</c:v>
                </c:pt>
                <c:pt idx="18">
                  <c:v>0</c:v>
                </c:pt>
                <c:pt idx="19">
                  <c:v>0</c:v>
                </c:pt>
                <c:pt idx="20">
                  <c:v>0</c:v>
                </c:pt>
                <c:pt idx="21">
                  <c:v>1.8342271999999999</c:v>
                </c:pt>
                <c:pt idx="22">
                  <c:v>0</c:v>
                </c:pt>
                <c:pt idx="23">
                  <c:v>0</c:v>
                </c:pt>
                <c:pt idx="24">
                  <c:v>0</c:v>
                </c:pt>
                <c:pt idx="25">
                  <c:v>0</c:v>
                </c:pt>
                <c:pt idx="26">
                  <c:v>0</c:v>
                </c:pt>
                <c:pt idx="27">
                  <c:v>0</c:v>
                </c:pt>
                <c:pt idx="28">
                  <c:v>16.858576200000002</c:v>
                </c:pt>
                <c:pt idx="29">
                  <c:v>23.410647399999998</c:v>
                </c:pt>
                <c:pt idx="30">
                  <c:v>32.365732600000001</c:v>
                </c:pt>
                <c:pt idx="31">
                  <c:v>638.98950224999999</c:v>
                </c:pt>
              </c:numCache>
            </c:numRef>
          </c:yVal>
          <c:smooth val="0"/>
          <c:extLst>
            <c:ext xmlns:c16="http://schemas.microsoft.com/office/drawing/2014/chart" uri="{C3380CC4-5D6E-409C-BE32-E72D297353CC}">
              <c16:uniqueId val="{00000002-D5E0-4F46-9F21-BC7D64ED06DC}"/>
            </c:ext>
          </c:extLst>
        </c:ser>
        <c:ser>
          <c:idx val="0"/>
          <c:order val="1"/>
          <c:tx>
            <c:strRef>
              <c:f>'Deepwater Complex'!$N$3</c:f>
              <c:strCache>
                <c:ptCount val="1"/>
                <c:pt idx="0">
                  <c:v>Commercial</c:v>
                </c:pt>
              </c:strCache>
            </c:strRef>
          </c:tx>
          <c:spPr>
            <a:ln>
              <a:solidFill>
                <a:schemeClr val="accent3"/>
              </a:solidFill>
            </a:ln>
          </c:spPr>
          <c:marker>
            <c:symbol val="triangle"/>
            <c:size val="7"/>
            <c:spPr>
              <a:solidFill>
                <a:schemeClr val="accent3"/>
              </a:solidFill>
              <a:ln>
                <a:solidFill>
                  <a:schemeClr val="accent3"/>
                </a:solidFill>
              </a:ln>
            </c:spPr>
          </c:marker>
          <c:xVal>
            <c:numRef>
              <c:f>'Deepwater Complex'!$K$4:$K$35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Complex'!$N$4:$N$35</c:f>
              <c:numCache>
                <c:formatCode>#,##0</c:formatCode>
                <c:ptCount val="32"/>
                <c:pt idx="0">
                  <c:v>0</c:v>
                </c:pt>
                <c:pt idx="1">
                  <c:v>0</c:v>
                </c:pt>
                <c:pt idx="2">
                  <c:v>0</c:v>
                </c:pt>
                <c:pt idx="3">
                  <c:v>0</c:v>
                </c:pt>
                <c:pt idx="4">
                  <c:v>0</c:v>
                </c:pt>
                <c:pt idx="5">
                  <c:v>224</c:v>
                </c:pt>
                <c:pt idx="6">
                  <c:v>0</c:v>
                </c:pt>
                <c:pt idx="7">
                  <c:v>278</c:v>
                </c:pt>
                <c:pt idx="8">
                  <c:v>677</c:v>
                </c:pt>
                <c:pt idx="9">
                  <c:v>548</c:v>
                </c:pt>
                <c:pt idx="10">
                  <c:v>937</c:v>
                </c:pt>
                <c:pt idx="11">
                  <c:v>2229</c:v>
                </c:pt>
                <c:pt idx="12">
                  <c:v>496</c:v>
                </c:pt>
                <c:pt idx="13">
                  <c:v>2360</c:v>
                </c:pt>
                <c:pt idx="14">
                  <c:v>1925</c:v>
                </c:pt>
                <c:pt idx="15">
                  <c:v>2520</c:v>
                </c:pt>
                <c:pt idx="16">
                  <c:v>3623</c:v>
                </c:pt>
                <c:pt idx="17">
                  <c:v>1960</c:v>
                </c:pt>
                <c:pt idx="18">
                  <c:v>2863</c:v>
                </c:pt>
                <c:pt idx="19">
                  <c:v>651</c:v>
                </c:pt>
                <c:pt idx="20">
                  <c:v>491</c:v>
                </c:pt>
                <c:pt idx="21">
                  <c:v>4027</c:v>
                </c:pt>
                <c:pt idx="22">
                  <c:v>1649</c:v>
                </c:pt>
                <c:pt idx="23">
                  <c:v>2349</c:v>
                </c:pt>
                <c:pt idx="24">
                  <c:v>589</c:v>
                </c:pt>
                <c:pt idx="25">
                  <c:v>211</c:v>
                </c:pt>
                <c:pt idx="26">
                  <c:v>57</c:v>
                </c:pt>
                <c:pt idx="27">
                  <c:v>71</c:v>
                </c:pt>
                <c:pt idx="28">
                  <c:v>153</c:v>
                </c:pt>
                <c:pt idx="29">
                  <c:v>0</c:v>
                </c:pt>
                <c:pt idx="30">
                  <c:v>12</c:v>
                </c:pt>
                <c:pt idx="31">
                  <c:v>26</c:v>
                </c:pt>
              </c:numCache>
            </c:numRef>
          </c:yVal>
          <c:smooth val="0"/>
          <c:extLst>
            <c:ext xmlns:c16="http://schemas.microsoft.com/office/drawing/2014/chart" uri="{C3380CC4-5D6E-409C-BE32-E72D297353CC}">
              <c16:uniqueId val="{00000004-D5E0-4F46-9F21-BC7D64ED06DC}"/>
            </c:ext>
          </c:extLst>
        </c:ser>
        <c:dLbls>
          <c:showLegendKey val="0"/>
          <c:showVal val="0"/>
          <c:showCatName val="0"/>
          <c:showSerName val="0"/>
          <c:showPercent val="0"/>
          <c:showBubbleSize val="0"/>
        </c:dLbls>
        <c:axId val="341790656"/>
        <c:axId val="341791232"/>
        <c:extLst/>
      </c:scatterChart>
      <c:valAx>
        <c:axId val="341790656"/>
        <c:scaling>
          <c:orientation val="minMax"/>
          <c:max val="2017"/>
          <c:min val="1986"/>
        </c:scaling>
        <c:delete val="0"/>
        <c:axPos val="b"/>
        <c:numFmt formatCode="General" sourceLinked="1"/>
        <c:majorTickMark val="out"/>
        <c:minorTickMark val="none"/>
        <c:tickLblPos val="nextTo"/>
        <c:crossAx val="341791232"/>
        <c:crosses val="autoZero"/>
        <c:crossBetween val="midCat"/>
      </c:valAx>
      <c:valAx>
        <c:axId val="341791232"/>
        <c:scaling>
          <c:orientation val="minMax"/>
        </c:scaling>
        <c:delete val="0"/>
        <c:axPos val="l"/>
        <c:majorGridlines/>
        <c:numFmt formatCode="#,##0" sourceLinked="1"/>
        <c:majorTickMark val="out"/>
        <c:minorTickMark val="none"/>
        <c:tickLblPos val="nextTo"/>
        <c:crossAx val="341790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Silk Snapper</a:t>
            </a:r>
          </a:p>
        </c:rich>
      </c:tx>
      <c:overlay val="0"/>
      <c:spPr>
        <a:noFill/>
      </c:spPr>
    </c:title>
    <c:autoTitleDeleted val="0"/>
    <c:plotArea>
      <c:layout/>
      <c:scatterChart>
        <c:scatterStyle val="lineMarker"/>
        <c:varyColors val="0"/>
        <c:ser>
          <c:idx val="0"/>
          <c:order val="0"/>
          <c:tx>
            <c:strRef>
              <c:f>'Deepwater Complex'!$B$4</c:f>
              <c:strCache>
                <c:ptCount val="1"/>
                <c:pt idx="0">
                  <c:v>Total</c:v>
                </c:pt>
              </c:strCache>
            </c:strRef>
          </c:tx>
          <c:xVal>
            <c:numRef>
              <c:f>'Deepwater Complex'!$A$5:$A$36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Complex'!$B$5:$B$36</c:f>
              <c:numCache>
                <c:formatCode>#,##0</c:formatCode>
                <c:ptCount val="32"/>
                <c:pt idx="0">
                  <c:v>36764.692951999998</c:v>
                </c:pt>
                <c:pt idx="1">
                  <c:v>60881.054952460006</c:v>
                </c:pt>
                <c:pt idx="2">
                  <c:v>29850.760886650001</c:v>
                </c:pt>
                <c:pt idx="3">
                  <c:v>23792.451247950001</c:v>
                </c:pt>
                <c:pt idx="4">
                  <c:v>36826.861958000001</c:v>
                </c:pt>
                <c:pt idx="5">
                  <c:v>13737.3964748</c:v>
                </c:pt>
                <c:pt idx="6">
                  <c:v>10548.395982</c:v>
                </c:pt>
                <c:pt idx="7">
                  <c:v>19094.487774679998</c:v>
                </c:pt>
                <c:pt idx="8">
                  <c:v>47924.897530728005</c:v>
                </c:pt>
                <c:pt idx="9">
                  <c:v>52089.767356236</c:v>
                </c:pt>
                <c:pt idx="10">
                  <c:v>54699.437934517999</c:v>
                </c:pt>
                <c:pt idx="11">
                  <c:v>70660.423686109003</c:v>
                </c:pt>
                <c:pt idx="12">
                  <c:v>64552.449835200001</c:v>
                </c:pt>
                <c:pt idx="13">
                  <c:v>18140.642021334399</c:v>
                </c:pt>
                <c:pt idx="14">
                  <c:v>75741.083445024007</c:v>
                </c:pt>
                <c:pt idx="15">
                  <c:v>42300.66128737</c:v>
                </c:pt>
                <c:pt idx="16">
                  <c:v>52474.483649599002</c:v>
                </c:pt>
                <c:pt idx="17">
                  <c:v>36765.791053000001</c:v>
                </c:pt>
                <c:pt idx="18">
                  <c:v>24200.465996040002</c:v>
                </c:pt>
                <c:pt idx="19">
                  <c:v>29999.344898399999</c:v>
                </c:pt>
                <c:pt idx="20">
                  <c:v>24646.070448999999</c:v>
                </c:pt>
                <c:pt idx="21">
                  <c:v>16612.486380535</c:v>
                </c:pt>
                <c:pt idx="22">
                  <c:v>20937.53641529</c:v>
                </c:pt>
                <c:pt idx="23">
                  <c:v>16150.754907490003</c:v>
                </c:pt>
                <c:pt idx="24">
                  <c:v>6679.5404443980005</c:v>
                </c:pt>
                <c:pt idx="25">
                  <c:v>28162.5954093</c:v>
                </c:pt>
                <c:pt idx="26">
                  <c:v>8693.0971095999994</c:v>
                </c:pt>
                <c:pt idx="27">
                  <c:v>11645.395200671999</c:v>
                </c:pt>
                <c:pt idx="28">
                  <c:v>7650.3112812030004</c:v>
                </c:pt>
                <c:pt idx="29">
                  <c:v>14076.409957919999</c:v>
                </c:pt>
                <c:pt idx="30">
                  <c:v>18488.1382916</c:v>
                </c:pt>
                <c:pt idx="31">
                  <c:v>13942.525666379999</c:v>
                </c:pt>
              </c:numCache>
            </c:numRef>
          </c:yVal>
          <c:smooth val="0"/>
          <c:extLst>
            <c:ext xmlns:c16="http://schemas.microsoft.com/office/drawing/2014/chart" uri="{C3380CC4-5D6E-409C-BE32-E72D297353CC}">
              <c16:uniqueId val="{00000000-39BE-476C-93A5-C331CE0A776D}"/>
            </c:ext>
          </c:extLst>
        </c:ser>
        <c:ser>
          <c:idx val="1"/>
          <c:order val="2"/>
          <c:tx>
            <c:strRef>
              <c:f>'Deepwater Complex'!$B$44</c:f>
              <c:strCache>
                <c:ptCount val="1"/>
                <c:pt idx="0">
                  <c:v>ABC/ACL</c:v>
                </c:pt>
              </c:strCache>
            </c:strRef>
          </c:tx>
          <c:spPr>
            <a:ln w="38100">
              <a:solidFill>
                <a:schemeClr val="tx1"/>
              </a:solidFill>
            </a:ln>
          </c:spPr>
          <c:marker>
            <c:symbol val="none"/>
          </c:marker>
          <c:xVal>
            <c:numRef>
              <c:f>'Deepwater Complex'!$A$45:$A$50</c:f>
              <c:numCache>
                <c:formatCode>General</c:formatCode>
                <c:ptCount val="6"/>
                <c:pt idx="0">
                  <c:v>2012</c:v>
                </c:pt>
                <c:pt idx="1">
                  <c:v>2013</c:v>
                </c:pt>
                <c:pt idx="2">
                  <c:v>2014</c:v>
                </c:pt>
                <c:pt idx="3">
                  <c:v>2015</c:v>
                </c:pt>
                <c:pt idx="4">
                  <c:v>2016</c:v>
                </c:pt>
                <c:pt idx="5">
                  <c:v>2017</c:v>
                </c:pt>
              </c:numCache>
            </c:numRef>
          </c:xVal>
          <c:yVal>
            <c:numRef>
              <c:f>'Deepwater Complex'!$B$45:$B$50</c:f>
              <c:numCache>
                <c:formatCode>#,##0</c:formatCode>
                <c:ptCount val="6"/>
                <c:pt idx="0">
                  <c:v>42300.66128737</c:v>
                </c:pt>
                <c:pt idx="1">
                  <c:v>42300.66128737</c:v>
                </c:pt>
                <c:pt idx="2">
                  <c:v>42300.66128737</c:v>
                </c:pt>
                <c:pt idx="3">
                  <c:v>90889.300134028817</c:v>
                </c:pt>
                <c:pt idx="4">
                  <c:v>90889.300134028817</c:v>
                </c:pt>
                <c:pt idx="5">
                  <c:v>90889.300134028817</c:v>
                </c:pt>
              </c:numCache>
            </c:numRef>
          </c:yVal>
          <c:smooth val="0"/>
          <c:extLst>
            <c:ext xmlns:c16="http://schemas.microsoft.com/office/drawing/2014/chart" uri="{C3380CC4-5D6E-409C-BE32-E72D297353CC}">
              <c16:uniqueId val="{00000004-39BE-476C-93A5-C331CE0A776D}"/>
            </c:ext>
          </c:extLst>
        </c:ser>
        <c:dLbls>
          <c:showLegendKey val="0"/>
          <c:showVal val="0"/>
          <c:showCatName val="0"/>
          <c:showSerName val="0"/>
          <c:showPercent val="0"/>
          <c:showBubbleSize val="0"/>
        </c:dLbls>
        <c:axId val="341790656"/>
        <c:axId val="341791232"/>
        <c:extLst>
          <c:ext xmlns:c15="http://schemas.microsoft.com/office/drawing/2012/chart" uri="{02D57815-91ED-43cb-92C2-25804820EDAC}">
            <c15:filteredScatterSeries>
              <c15:ser>
                <c:idx val="4"/>
                <c:order val="1"/>
                <c:tx>
                  <c:strRef>
                    <c:extLst>
                      <c:ext uri="{02D57815-91ED-43cb-92C2-25804820EDAC}">
                        <c15:formulaRef>
                          <c15:sqref>'Deepwater Complex'!$U$3</c15:sqref>
                        </c15:formulaRef>
                      </c:ext>
                    </c:extLst>
                    <c:strCache>
                      <c:ptCount val="1"/>
                      <c:pt idx="0">
                        <c:v>Recreational</c:v>
                      </c:pt>
                    </c:strCache>
                  </c:strRef>
                </c:tx>
                <c:spPr>
                  <a:ln>
                    <a:solidFill>
                      <a:schemeClr val="accent5"/>
                    </a:solidFill>
                  </a:ln>
                </c:spPr>
                <c:marker>
                  <c:symbol val="square"/>
                  <c:size val="7"/>
                  <c:spPr>
                    <a:solidFill>
                      <a:schemeClr val="accent5"/>
                    </a:solidFill>
                    <a:ln>
                      <a:solidFill>
                        <a:schemeClr val="accent5"/>
                      </a:solidFill>
                    </a:ln>
                  </c:spPr>
                </c:marker>
                <c:xVal>
                  <c:numRef>
                    <c:extLst>
                      <c:ext uri="{02D57815-91ED-43cb-92C2-25804820EDAC}">
                        <c15:formulaRef>
                          <c15:sqref>'Deepwater Complex'!$T$4:$T$35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c:ext uri="{02D57815-91ED-43cb-92C2-25804820EDAC}">
                        <c15:formulaRef>
                          <c15:sqref>'Deepwater Complex'!$U$4:$U$35</c15:sqref>
                        </c15:formulaRef>
                      </c:ext>
                    </c:extLst>
                    <c:numCache>
                      <c:formatCode>#,##0</c:formatCode>
                      <c:ptCount val="32"/>
                      <c:pt idx="0">
                        <c:v>11803.692951999999</c:v>
                      </c:pt>
                      <c:pt idx="1">
                        <c:v>41579.054952460006</c:v>
                      </c:pt>
                      <c:pt idx="2">
                        <c:v>12455.76088665</c:v>
                      </c:pt>
                      <c:pt idx="3">
                        <c:v>9517.4512479500008</c:v>
                      </c:pt>
                      <c:pt idx="4">
                        <c:v>1943.861958</c:v>
                      </c:pt>
                      <c:pt idx="5">
                        <c:v>8442.3964747999999</c:v>
                      </c:pt>
                      <c:pt idx="6">
                        <c:v>2694.395982</c:v>
                      </c:pt>
                      <c:pt idx="7">
                        <c:v>5608.4877746799993</c:v>
                      </c:pt>
                      <c:pt idx="8">
                        <c:v>35987.897530728005</c:v>
                      </c:pt>
                      <c:pt idx="9">
                        <c:v>11301.767356236</c:v>
                      </c:pt>
                      <c:pt idx="10">
                        <c:v>6190.4379345180005</c:v>
                      </c:pt>
                      <c:pt idx="11">
                        <c:v>5004.4236861090003</c:v>
                      </c:pt>
                      <c:pt idx="12">
                        <c:v>5981.4498351999991</c:v>
                      </c:pt>
                      <c:pt idx="13">
                        <c:v>1634.6420213344004</c:v>
                      </c:pt>
                      <c:pt idx="14">
                        <c:v>5954.083445024</c:v>
                      </c:pt>
                      <c:pt idx="15">
                        <c:v>2050.6612873699996</c:v>
                      </c:pt>
                      <c:pt idx="16">
                        <c:v>4380.4836495990003</c:v>
                      </c:pt>
                      <c:pt idx="17">
                        <c:v>16089.791052999999</c:v>
                      </c:pt>
                      <c:pt idx="18">
                        <c:v>4037.4659960400004</c:v>
                      </c:pt>
                      <c:pt idx="19">
                        <c:v>3773.3448984000001</c:v>
                      </c:pt>
                      <c:pt idx="20">
                        <c:v>4344.0704490000007</c:v>
                      </c:pt>
                      <c:pt idx="21">
                        <c:v>5005.4863805349996</c:v>
                      </c:pt>
                      <c:pt idx="22">
                        <c:v>6952.5364152900001</c:v>
                      </c:pt>
                      <c:pt idx="23">
                        <c:v>6258.7549074900035</c:v>
                      </c:pt>
                      <c:pt idx="24">
                        <c:v>2225.5404443980005</c:v>
                      </c:pt>
                      <c:pt idx="25">
                        <c:v>5407.5954093</c:v>
                      </c:pt>
                      <c:pt idx="26">
                        <c:v>4318.0971096000003</c:v>
                      </c:pt>
                      <c:pt idx="27">
                        <c:v>1643.3952006719999</c:v>
                      </c:pt>
                      <c:pt idx="28">
                        <c:v>1243.3112812030004</c:v>
                      </c:pt>
                      <c:pt idx="29">
                        <c:v>2587.4099579199997</c:v>
                      </c:pt>
                      <c:pt idx="30">
                        <c:v>1858.1382915999998</c:v>
                      </c:pt>
                      <c:pt idx="31">
                        <c:v>2709.5256663800001</c:v>
                      </c:pt>
                    </c:numCache>
                  </c:numRef>
                </c:yVal>
                <c:smooth val="0"/>
                <c:extLst>
                  <c:ext xmlns:c16="http://schemas.microsoft.com/office/drawing/2014/chart" uri="{C3380CC4-5D6E-409C-BE32-E72D297353CC}">
                    <c16:uniqueId val="{00000001-39BE-476C-93A5-C331CE0A776D}"/>
                  </c:ext>
                </c:extLst>
              </c15:ser>
            </c15:filteredScatterSeries>
          </c:ext>
        </c:extLst>
      </c:scatterChart>
      <c:valAx>
        <c:axId val="341790656"/>
        <c:scaling>
          <c:orientation val="minMax"/>
          <c:max val="2017"/>
          <c:min val="1986"/>
        </c:scaling>
        <c:delete val="0"/>
        <c:axPos val="b"/>
        <c:numFmt formatCode="General" sourceLinked="1"/>
        <c:majorTickMark val="out"/>
        <c:minorTickMark val="none"/>
        <c:tickLblPos val="nextTo"/>
        <c:crossAx val="341791232"/>
        <c:crosses val="autoZero"/>
        <c:crossBetween val="midCat"/>
      </c:valAx>
      <c:valAx>
        <c:axId val="341791232"/>
        <c:scaling>
          <c:orientation val="minMax"/>
        </c:scaling>
        <c:delete val="0"/>
        <c:axPos val="l"/>
        <c:majorGridlines/>
        <c:numFmt formatCode="#,##0" sourceLinked="1"/>
        <c:majorTickMark val="out"/>
        <c:minorTickMark val="none"/>
        <c:tickLblPos val="nextTo"/>
        <c:crossAx val="341790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Yellowedge Grouper</a:t>
            </a:r>
          </a:p>
        </c:rich>
      </c:tx>
      <c:overlay val="0"/>
      <c:spPr>
        <a:noFill/>
      </c:spPr>
    </c:title>
    <c:autoTitleDeleted val="0"/>
    <c:plotArea>
      <c:layout/>
      <c:scatterChart>
        <c:scatterStyle val="lineMarker"/>
        <c:varyColors val="0"/>
        <c:ser>
          <c:idx val="0"/>
          <c:order val="0"/>
          <c:tx>
            <c:strRef>
              <c:f>'Deepwater Complex'!$C$4</c:f>
              <c:strCache>
                <c:ptCount val="1"/>
                <c:pt idx="0">
                  <c:v>Total</c:v>
                </c:pt>
              </c:strCache>
            </c:strRef>
          </c:tx>
          <c:xVal>
            <c:numRef>
              <c:f>'Deepwater Complex'!$A$5:$A$36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Complex'!$C$5:$C$36</c:f>
              <c:numCache>
                <c:formatCode>#,##0</c:formatCode>
                <c:ptCount val="32"/>
                <c:pt idx="0">
                  <c:v>35314.695500000002</c:v>
                </c:pt>
                <c:pt idx="1">
                  <c:v>28643.654450000002</c:v>
                </c:pt>
                <c:pt idx="2">
                  <c:v>38960.194554200003</c:v>
                </c:pt>
                <c:pt idx="3">
                  <c:v>18920.296039600002</c:v>
                </c:pt>
                <c:pt idx="4">
                  <c:v>17300.385902000002</c:v>
                </c:pt>
                <c:pt idx="5">
                  <c:v>33344.438878000001</c:v>
                </c:pt>
                <c:pt idx="6">
                  <c:v>44620.666940000003</c:v>
                </c:pt>
                <c:pt idx="7">
                  <c:v>34050.749430000003</c:v>
                </c:pt>
                <c:pt idx="8">
                  <c:v>16164.032569999999</c:v>
                </c:pt>
                <c:pt idx="9">
                  <c:v>25979.957547999998</c:v>
                </c:pt>
                <c:pt idx="10">
                  <c:v>43905.002489999999</c:v>
                </c:pt>
                <c:pt idx="11">
                  <c:v>37765.398678400001</c:v>
                </c:pt>
                <c:pt idx="12">
                  <c:v>33450.454932000001</c:v>
                </c:pt>
                <c:pt idx="13">
                  <c:v>30774</c:v>
                </c:pt>
                <c:pt idx="14">
                  <c:v>46624.79235186</c:v>
                </c:pt>
                <c:pt idx="15">
                  <c:v>44816.002256591004</c:v>
                </c:pt>
                <c:pt idx="16">
                  <c:v>29694.086768000001</c:v>
                </c:pt>
                <c:pt idx="17">
                  <c:v>20007.920748979999</c:v>
                </c:pt>
                <c:pt idx="18">
                  <c:v>37465.001446000002</c:v>
                </c:pt>
                <c:pt idx="19">
                  <c:v>94256.556095940003</c:v>
                </c:pt>
                <c:pt idx="20">
                  <c:v>13748.439504</c:v>
                </c:pt>
                <c:pt idx="21">
                  <c:v>20596</c:v>
                </c:pt>
                <c:pt idx="22">
                  <c:v>22637.59013063</c:v>
                </c:pt>
                <c:pt idx="23">
                  <c:v>27977.59243647</c:v>
                </c:pt>
                <c:pt idx="24">
                  <c:v>30262.554822450002</c:v>
                </c:pt>
                <c:pt idx="25">
                  <c:v>2269.8236975999998</c:v>
                </c:pt>
                <c:pt idx="26">
                  <c:v>4127.9118488000004</c:v>
                </c:pt>
                <c:pt idx="27">
                  <c:v>21589.545524789999</c:v>
                </c:pt>
                <c:pt idx="28">
                  <c:v>41784.861325238999</c:v>
                </c:pt>
                <c:pt idx="29">
                  <c:v>61373.0412832</c:v>
                </c:pt>
                <c:pt idx="30">
                  <c:v>26159.03877359</c:v>
                </c:pt>
                <c:pt idx="31">
                  <c:v>35406.642130100001</c:v>
                </c:pt>
              </c:numCache>
            </c:numRef>
          </c:yVal>
          <c:smooth val="0"/>
          <c:extLst>
            <c:ext xmlns:c16="http://schemas.microsoft.com/office/drawing/2014/chart" uri="{C3380CC4-5D6E-409C-BE32-E72D297353CC}">
              <c16:uniqueId val="{00000000-B393-4A5D-B98C-7388737318AB}"/>
            </c:ext>
          </c:extLst>
        </c:ser>
        <c:ser>
          <c:idx val="1"/>
          <c:order val="2"/>
          <c:tx>
            <c:strRef>
              <c:f>'Deepwater Complex'!$C$44</c:f>
              <c:strCache>
                <c:ptCount val="1"/>
                <c:pt idx="0">
                  <c:v>ABC/ACL</c:v>
                </c:pt>
              </c:strCache>
            </c:strRef>
          </c:tx>
          <c:spPr>
            <a:ln w="38100">
              <a:solidFill>
                <a:schemeClr val="tx1"/>
              </a:solidFill>
            </a:ln>
          </c:spPr>
          <c:marker>
            <c:symbol val="none"/>
          </c:marker>
          <c:xVal>
            <c:numRef>
              <c:f>'Deepwater Complex'!$A$45:$A$50</c:f>
              <c:numCache>
                <c:formatCode>General</c:formatCode>
                <c:ptCount val="6"/>
                <c:pt idx="0">
                  <c:v>2012</c:v>
                </c:pt>
                <c:pt idx="1">
                  <c:v>2013</c:v>
                </c:pt>
                <c:pt idx="2">
                  <c:v>2014</c:v>
                </c:pt>
                <c:pt idx="3">
                  <c:v>2015</c:v>
                </c:pt>
                <c:pt idx="4">
                  <c:v>2016</c:v>
                </c:pt>
                <c:pt idx="5">
                  <c:v>2017</c:v>
                </c:pt>
              </c:numCache>
            </c:numRef>
          </c:xVal>
          <c:yVal>
            <c:numRef>
              <c:f>'Deepwater Complex'!$C$45:$C$50</c:f>
              <c:numCache>
                <c:formatCode>#,##0</c:formatCode>
                <c:ptCount val="6"/>
                <c:pt idx="0">
                  <c:v>44816.002256591004</c:v>
                </c:pt>
                <c:pt idx="1">
                  <c:v>44816.002256591004</c:v>
                </c:pt>
                <c:pt idx="2">
                  <c:v>44816.002256591004</c:v>
                </c:pt>
                <c:pt idx="3">
                  <c:v>113107.86731512801</c:v>
                </c:pt>
                <c:pt idx="4">
                  <c:v>113107.86731512801</c:v>
                </c:pt>
                <c:pt idx="5">
                  <c:v>113107.86731512801</c:v>
                </c:pt>
              </c:numCache>
            </c:numRef>
          </c:yVal>
          <c:smooth val="0"/>
          <c:extLst>
            <c:ext xmlns:c16="http://schemas.microsoft.com/office/drawing/2014/chart" uri="{C3380CC4-5D6E-409C-BE32-E72D297353CC}">
              <c16:uniqueId val="{00000004-B393-4A5D-B98C-7388737318AB}"/>
            </c:ext>
          </c:extLst>
        </c:ser>
        <c:dLbls>
          <c:showLegendKey val="0"/>
          <c:showVal val="0"/>
          <c:showCatName val="0"/>
          <c:showSerName val="0"/>
          <c:showPercent val="0"/>
          <c:showBubbleSize val="0"/>
        </c:dLbls>
        <c:axId val="341790656"/>
        <c:axId val="341791232"/>
        <c:extLst>
          <c:ext xmlns:c15="http://schemas.microsoft.com/office/drawing/2012/chart" uri="{02D57815-91ED-43cb-92C2-25804820EDAC}">
            <c15:filteredScatterSeries>
              <c15:ser>
                <c:idx val="4"/>
                <c:order val="1"/>
                <c:tx>
                  <c:strRef>
                    <c:extLst>
                      <c:ext uri="{02D57815-91ED-43cb-92C2-25804820EDAC}">
                        <c15:formulaRef>
                          <c15:sqref>'Deepwater Complex'!$V$3</c15:sqref>
                        </c15:formulaRef>
                      </c:ext>
                    </c:extLst>
                    <c:strCache>
                      <c:ptCount val="1"/>
                      <c:pt idx="0">
                        <c:v>Recreational</c:v>
                      </c:pt>
                    </c:strCache>
                  </c:strRef>
                </c:tx>
                <c:spPr>
                  <a:ln>
                    <a:solidFill>
                      <a:schemeClr val="accent5"/>
                    </a:solidFill>
                  </a:ln>
                </c:spPr>
                <c:marker>
                  <c:symbol val="square"/>
                  <c:size val="7"/>
                  <c:spPr>
                    <a:solidFill>
                      <a:schemeClr val="accent5"/>
                    </a:solidFill>
                    <a:ln>
                      <a:solidFill>
                        <a:schemeClr val="accent5"/>
                      </a:solidFill>
                    </a:ln>
                  </c:spPr>
                </c:marker>
                <c:xVal>
                  <c:numRef>
                    <c:extLst>
                      <c:ext uri="{02D57815-91ED-43cb-92C2-25804820EDAC}">
                        <c15:formulaRef>
                          <c15:sqref>'Deepwater Complex'!$T$4:$T$35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c:ext uri="{02D57815-91ED-43cb-92C2-25804820EDAC}">
                        <c15:formulaRef>
                          <c15:sqref>'Deepwater Complex'!$V$4:$V$35</c15:sqref>
                        </c15:formulaRef>
                      </c:ext>
                    </c:extLst>
                    <c:numCache>
                      <c:formatCode>#,##0</c:formatCode>
                      <c:ptCount val="32"/>
                      <c:pt idx="0">
                        <c:v>93.695499999999996</c:v>
                      </c:pt>
                      <c:pt idx="1">
                        <c:v>960.65445</c:v>
                      </c:pt>
                      <c:pt idx="2">
                        <c:v>20398.194554199999</c:v>
                      </c:pt>
                      <c:pt idx="3">
                        <c:v>95.296039599999986</c:v>
                      </c:pt>
                      <c:pt idx="4">
                        <c:v>82.385901999999987</c:v>
                      </c:pt>
                      <c:pt idx="5">
                        <c:v>92.438878000000003</c:v>
                      </c:pt>
                      <c:pt idx="6">
                        <c:v>41.666940000000004</c:v>
                      </c:pt>
                      <c:pt idx="7">
                        <c:v>114.74942999999999</c:v>
                      </c:pt>
                      <c:pt idx="8">
                        <c:v>260.03257000000002</c:v>
                      </c:pt>
                      <c:pt idx="9">
                        <c:v>249.957548</c:v>
                      </c:pt>
                      <c:pt idx="10">
                        <c:v>514.00248999999997</c:v>
                      </c:pt>
                      <c:pt idx="11">
                        <c:v>1315.3986783999999</c:v>
                      </c:pt>
                      <c:pt idx="12">
                        <c:v>254.45493199999999</c:v>
                      </c:pt>
                      <c:pt idx="14">
                        <c:v>919.79235186000005</c:v>
                      </c:pt>
                      <c:pt idx="15">
                        <c:v>7704.0022565910003</c:v>
                      </c:pt>
                      <c:pt idx="16">
                        <c:v>53.086767999999999</c:v>
                      </c:pt>
                      <c:pt idx="17">
                        <c:v>166.92074897999998</c:v>
                      </c:pt>
                      <c:pt idx="18">
                        <c:v>86.001446000000016</c:v>
                      </c:pt>
                      <c:pt idx="19">
                        <c:v>84863.556095940003</c:v>
                      </c:pt>
                      <c:pt idx="20">
                        <c:v>53.439503999999999</c:v>
                      </c:pt>
                      <c:pt idx="22">
                        <c:v>566.59013062999998</c:v>
                      </c:pt>
                      <c:pt idx="23">
                        <c:v>468.59243647</c:v>
                      </c:pt>
                      <c:pt idx="24">
                        <c:v>5826.5548224499998</c:v>
                      </c:pt>
                      <c:pt idx="25">
                        <c:v>9.8236975999999991</c:v>
                      </c:pt>
                      <c:pt idx="26">
                        <c:v>4.9118487999999996</c:v>
                      </c:pt>
                      <c:pt idx="27">
                        <c:v>1824.5455247899999</c:v>
                      </c:pt>
                      <c:pt idx="28">
                        <c:v>3365.8613252390005</c:v>
                      </c:pt>
                      <c:pt idx="29">
                        <c:v>2906.0412832000002</c:v>
                      </c:pt>
                      <c:pt idx="30">
                        <c:v>2075.0387735900003</c:v>
                      </c:pt>
                      <c:pt idx="31">
                        <c:v>6720.6421301</c:v>
                      </c:pt>
                    </c:numCache>
                  </c:numRef>
                </c:yVal>
                <c:smooth val="0"/>
                <c:extLst>
                  <c:ext xmlns:c16="http://schemas.microsoft.com/office/drawing/2014/chart" uri="{C3380CC4-5D6E-409C-BE32-E72D297353CC}">
                    <c16:uniqueId val="{00000001-B393-4A5D-B98C-7388737318AB}"/>
                  </c:ext>
                </c:extLst>
              </c15:ser>
            </c15:filteredScatterSeries>
          </c:ext>
        </c:extLst>
      </c:scatterChart>
      <c:valAx>
        <c:axId val="341790656"/>
        <c:scaling>
          <c:orientation val="minMax"/>
          <c:max val="2017"/>
          <c:min val="1986"/>
        </c:scaling>
        <c:delete val="0"/>
        <c:axPos val="b"/>
        <c:numFmt formatCode="General" sourceLinked="1"/>
        <c:majorTickMark val="out"/>
        <c:minorTickMark val="none"/>
        <c:tickLblPos val="nextTo"/>
        <c:crossAx val="341791232"/>
        <c:crosses val="autoZero"/>
        <c:crossBetween val="midCat"/>
      </c:valAx>
      <c:valAx>
        <c:axId val="341791232"/>
        <c:scaling>
          <c:orientation val="minMax"/>
        </c:scaling>
        <c:delete val="0"/>
        <c:axPos val="l"/>
        <c:majorGridlines/>
        <c:numFmt formatCode="#,##0" sourceLinked="1"/>
        <c:majorTickMark val="out"/>
        <c:minorTickMark val="none"/>
        <c:tickLblPos val="nextTo"/>
        <c:crossAx val="341790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Misty Grouper</a:t>
            </a:r>
          </a:p>
        </c:rich>
      </c:tx>
      <c:overlay val="0"/>
      <c:spPr>
        <a:noFill/>
      </c:spPr>
    </c:title>
    <c:autoTitleDeleted val="0"/>
    <c:plotArea>
      <c:layout/>
      <c:scatterChart>
        <c:scatterStyle val="lineMarker"/>
        <c:varyColors val="0"/>
        <c:ser>
          <c:idx val="0"/>
          <c:order val="0"/>
          <c:tx>
            <c:strRef>
              <c:f>'Deepwater Complex'!$D$4</c:f>
              <c:strCache>
                <c:ptCount val="1"/>
                <c:pt idx="0">
                  <c:v>Total</c:v>
                </c:pt>
              </c:strCache>
            </c:strRef>
          </c:tx>
          <c:xVal>
            <c:numRef>
              <c:f>'Deepwater Complex'!$A$5:$A$36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Complex'!$D$5:$D$36</c:f>
              <c:numCache>
                <c:formatCode>#,##0</c:formatCode>
                <c:ptCount val="32"/>
                <c:pt idx="0">
                  <c:v>8.8184000000000005</c:v>
                </c:pt>
                <c:pt idx="1">
                  <c:v>55039.353956999999</c:v>
                </c:pt>
                <c:pt idx="2">
                  <c:v>0</c:v>
                </c:pt>
                <c:pt idx="3">
                  <c:v>0</c:v>
                </c:pt>
                <c:pt idx="4">
                  <c:v>0</c:v>
                </c:pt>
                <c:pt idx="5">
                  <c:v>224</c:v>
                </c:pt>
                <c:pt idx="6">
                  <c:v>0</c:v>
                </c:pt>
                <c:pt idx="7">
                  <c:v>284.01855799999998</c:v>
                </c:pt>
                <c:pt idx="8">
                  <c:v>677</c:v>
                </c:pt>
                <c:pt idx="9">
                  <c:v>548</c:v>
                </c:pt>
                <c:pt idx="10">
                  <c:v>940.99032599999998</c:v>
                </c:pt>
                <c:pt idx="11">
                  <c:v>2229</c:v>
                </c:pt>
                <c:pt idx="12">
                  <c:v>504.024744</c:v>
                </c:pt>
                <c:pt idx="13">
                  <c:v>2360</c:v>
                </c:pt>
                <c:pt idx="14">
                  <c:v>1925</c:v>
                </c:pt>
                <c:pt idx="15">
                  <c:v>2520</c:v>
                </c:pt>
                <c:pt idx="16">
                  <c:v>3623</c:v>
                </c:pt>
                <c:pt idx="17">
                  <c:v>1960</c:v>
                </c:pt>
                <c:pt idx="18">
                  <c:v>2863</c:v>
                </c:pt>
                <c:pt idx="19">
                  <c:v>651</c:v>
                </c:pt>
                <c:pt idx="20">
                  <c:v>491</c:v>
                </c:pt>
                <c:pt idx="21">
                  <c:v>4028.8342272</c:v>
                </c:pt>
                <c:pt idx="22">
                  <c:v>1649</c:v>
                </c:pt>
                <c:pt idx="23">
                  <c:v>2349</c:v>
                </c:pt>
                <c:pt idx="24">
                  <c:v>589</c:v>
                </c:pt>
                <c:pt idx="25">
                  <c:v>211</c:v>
                </c:pt>
                <c:pt idx="26">
                  <c:v>57</c:v>
                </c:pt>
                <c:pt idx="27">
                  <c:v>71</c:v>
                </c:pt>
                <c:pt idx="28">
                  <c:v>169.85857620000002</c:v>
                </c:pt>
                <c:pt idx="29">
                  <c:v>23.410647399999998</c:v>
                </c:pt>
                <c:pt idx="30">
                  <c:v>44.365732600000001</c:v>
                </c:pt>
                <c:pt idx="31">
                  <c:v>664.98950224999999</c:v>
                </c:pt>
              </c:numCache>
            </c:numRef>
          </c:yVal>
          <c:smooth val="0"/>
          <c:extLst>
            <c:ext xmlns:c16="http://schemas.microsoft.com/office/drawing/2014/chart" uri="{C3380CC4-5D6E-409C-BE32-E72D297353CC}">
              <c16:uniqueId val="{00000000-0010-4282-B130-35D822227751}"/>
            </c:ext>
          </c:extLst>
        </c:ser>
        <c:ser>
          <c:idx val="1"/>
          <c:order val="2"/>
          <c:tx>
            <c:strRef>
              <c:f>'Deepwater Complex'!$D$44</c:f>
              <c:strCache>
                <c:ptCount val="1"/>
                <c:pt idx="0">
                  <c:v>ABC/ACL</c:v>
                </c:pt>
              </c:strCache>
            </c:strRef>
          </c:tx>
          <c:spPr>
            <a:ln w="38100">
              <a:solidFill>
                <a:schemeClr val="tx1"/>
              </a:solidFill>
            </a:ln>
          </c:spPr>
          <c:marker>
            <c:symbol val="none"/>
          </c:marker>
          <c:xVal>
            <c:numRef>
              <c:f>'Deepwater Complex'!$A$45:$A$50</c:f>
              <c:numCache>
                <c:formatCode>General</c:formatCode>
                <c:ptCount val="6"/>
                <c:pt idx="0">
                  <c:v>2012</c:v>
                </c:pt>
                <c:pt idx="1">
                  <c:v>2013</c:v>
                </c:pt>
                <c:pt idx="2">
                  <c:v>2014</c:v>
                </c:pt>
                <c:pt idx="3">
                  <c:v>2015</c:v>
                </c:pt>
                <c:pt idx="4">
                  <c:v>2016</c:v>
                </c:pt>
                <c:pt idx="5">
                  <c:v>2017</c:v>
                </c:pt>
              </c:numCache>
            </c:numRef>
          </c:xVal>
          <c:yVal>
            <c:numRef>
              <c:f>'Deepwater Complex'!$D$45:$D$50</c:f>
              <c:numCache>
                <c:formatCode>#,##0</c:formatCode>
                <c:ptCount val="6"/>
                <c:pt idx="0">
                  <c:v>2863</c:v>
                </c:pt>
                <c:pt idx="1">
                  <c:v>2863</c:v>
                </c:pt>
                <c:pt idx="2">
                  <c:v>2863</c:v>
                </c:pt>
                <c:pt idx="3">
                  <c:v>2863</c:v>
                </c:pt>
                <c:pt idx="4">
                  <c:v>2863</c:v>
                </c:pt>
                <c:pt idx="5">
                  <c:v>2863</c:v>
                </c:pt>
              </c:numCache>
            </c:numRef>
          </c:yVal>
          <c:smooth val="0"/>
          <c:extLst>
            <c:ext xmlns:c16="http://schemas.microsoft.com/office/drawing/2014/chart" uri="{C3380CC4-5D6E-409C-BE32-E72D297353CC}">
              <c16:uniqueId val="{00000004-0010-4282-B130-35D822227751}"/>
            </c:ext>
          </c:extLst>
        </c:ser>
        <c:dLbls>
          <c:showLegendKey val="0"/>
          <c:showVal val="0"/>
          <c:showCatName val="0"/>
          <c:showSerName val="0"/>
          <c:showPercent val="0"/>
          <c:showBubbleSize val="0"/>
        </c:dLbls>
        <c:axId val="341790656"/>
        <c:axId val="341791232"/>
        <c:extLst>
          <c:ext xmlns:c15="http://schemas.microsoft.com/office/drawing/2012/chart" uri="{02D57815-91ED-43cb-92C2-25804820EDAC}">
            <c15:filteredScatterSeries>
              <c15:ser>
                <c:idx val="4"/>
                <c:order val="1"/>
                <c:tx>
                  <c:strRef>
                    <c:extLst>
                      <c:ext uri="{02D57815-91ED-43cb-92C2-25804820EDAC}">
                        <c15:formulaRef>
                          <c15:sqref>'Deepwater Complex'!$W$3</c15:sqref>
                        </c15:formulaRef>
                      </c:ext>
                    </c:extLst>
                    <c:strCache>
                      <c:ptCount val="1"/>
                      <c:pt idx="0">
                        <c:v>Recreational</c:v>
                      </c:pt>
                    </c:strCache>
                  </c:strRef>
                </c:tx>
                <c:spPr>
                  <a:ln>
                    <a:solidFill>
                      <a:schemeClr val="accent5"/>
                    </a:solidFill>
                  </a:ln>
                </c:spPr>
                <c:marker>
                  <c:symbol val="square"/>
                  <c:size val="7"/>
                  <c:spPr>
                    <a:solidFill>
                      <a:schemeClr val="accent5"/>
                    </a:solidFill>
                    <a:ln>
                      <a:solidFill>
                        <a:schemeClr val="accent5"/>
                      </a:solidFill>
                    </a:ln>
                  </c:spPr>
                </c:marker>
                <c:xVal>
                  <c:numRef>
                    <c:extLst>
                      <c:ext uri="{02D57815-91ED-43cb-92C2-25804820EDAC}">
                        <c15:formulaRef>
                          <c15:sqref>'Deepwater Complex'!$T$4:$T$35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c:ext uri="{02D57815-91ED-43cb-92C2-25804820EDAC}">
                        <c15:formulaRef>
                          <c15:sqref>'Deepwater Complex'!$W$4:$W$35</c15:sqref>
                        </c15:formulaRef>
                      </c:ext>
                    </c:extLst>
                    <c:numCache>
                      <c:formatCode>#,##0</c:formatCode>
                      <c:ptCount val="32"/>
                      <c:pt idx="0">
                        <c:v>8.8184000000000005</c:v>
                      </c:pt>
                      <c:pt idx="1">
                        <c:v>55039.353956999999</c:v>
                      </c:pt>
                      <c:pt idx="2">
                        <c:v>0</c:v>
                      </c:pt>
                      <c:pt idx="3">
                        <c:v>0</c:v>
                      </c:pt>
                      <c:pt idx="4">
                        <c:v>0</c:v>
                      </c:pt>
                      <c:pt idx="5">
                        <c:v>0</c:v>
                      </c:pt>
                      <c:pt idx="6">
                        <c:v>0</c:v>
                      </c:pt>
                      <c:pt idx="7">
                        <c:v>6.0185579999999996</c:v>
                      </c:pt>
                      <c:pt idx="8">
                        <c:v>0</c:v>
                      </c:pt>
                      <c:pt idx="9">
                        <c:v>0</c:v>
                      </c:pt>
                      <c:pt idx="10">
                        <c:v>3.990326</c:v>
                      </c:pt>
                      <c:pt idx="11">
                        <c:v>0</c:v>
                      </c:pt>
                      <c:pt idx="12">
                        <c:v>8.0247440000000001</c:v>
                      </c:pt>
                      <c:pt idx="13">
                        <c:v>0</c:v>
                      </c:pt>
                      <c:pt idx="14">
                        <c:v>0</c:v>
                      </c:pt>
                      <c:pt idx="15">
                        <c:v>0</c:v>
                      </c:pt>
                      <c:pt idx="16">
                        <c:v>0</c:v>
                      </c:pt>
                      <c:pt idx="17">
                        <c:v>0</c:v>
                      </c:pt>
                      <c:pt idx="18">
                        <c:v>0</c:v>
                      </c:pt>
                      <c:pt idx="19">
                        <c:v>0</c:v>
                      </c:pt>
                      <c:pt idx="20">
                        <c:v>0</c:v>
                      </c:pt>
                      <c:pt idx="21">
                        <c:v>1.8342271999999999</c:v>
                      </c:pt>
                      <c:pt idx="22">
                        <c:v>0</c:v>
                      </c:pt>
                      <c:pt idx="23">
                        <c:v>0</c:v>
                      </c:pt>
                      <c:pt idx="24">
                        <c:v>0</c:v>
                      </c:pt>
                      <c:pt idx="25">
                        <c:v>0</c:v>
                      </c:pt>
                      <c:pt idx="26">
                        <c:v>0</c:v>
                      </c:pt>
                      <c:pt idx="27">
                        <c:v>0</c:v>
                      </c:pt>
                      <c:pt idx="28">
                        <c:v>16.858576200000002</c:v>
                      </c:pt>
                      <c:pt idx="29">
                        <c:v>23.410647399999998</c:v>
                      </c:pt>
                      <c:pt idx="30">
                        <c:v>32.365732600000001</c:v>
                      </c:pt>
                      <c:pt idx="31">
                        <c:v>638.98950224999999</c:v>
                      </c:pt>
                    </c:numCache>
                  </c:numRef>
                </c:yVal>
                <c:smooth val="0"/>
                <c:extLst>
                  <c:ext xmlns:c16="http://schemas.microsoft.com/office/drawing/2014/chart" uri="{C3380CC4-5D6E-409C-BE32-E72D297353CC}">
                    <c16:uniqueId val="{00000001-0010-4282-B130-35D822227751}"/>
                  </c:ext>
                </c:extLst>
              </c15:ser>
            </c15:filteredScatterSeries>
          </c:ext>
        </c:extLst>
      </c:scatterChart>
      <c:valAx>
        <c:axId val="341790656"/>
        <c:scaling>
          <c:orientation val="minMax"/>
          <c:max val="2017"/>
          <c:min val="1986"/>
        </c:scaling>
        <c:delete val="0"/>
        <c:axPos val="b"/>
        <c:numFmt formatCode="General" sourceLinked="1"/>
        <c:majorTickMark val="out"/>
        <c:minorTickMark val="none"/>
        <c:tickLblPos val="nextTo"/>
        <c:crossAx val="341791232"/>
        <c:crosses val="autoZero"/>
        <c:crossBetween val="midCat"/>
      </c:valAx>
      <c:valAx>
        <c:axId val="341791232"/>
        <c:scaling>
          <c:orientation val="minMax"/>
          <c:max val="4500"/>
        </c:scaling>
        <c:delete val="0"/>
        <c:axPos val="l"/>
        <c:majorGridlines/>
        <c:numFmt formatCode="#,##0" sourceLinked="1"/>
        <c:majorTickMark val="out"/>
        <c:minorTickMark val="none"/>
        <c:tickLblPos val="nextTo"/>
        <c:crossAx val="341790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Queen Snapper</a:t>
            </a:r>
          </a:p>
        </c:rich>
      </c:tx>
      <c:overlay val="0"/>
      <c:spPr>
        <a:noFill/>
      </c:spPr>
    </c:title>
    <c:autoTitleDeleted val="0"/>
    <c:plotArea>
      <c:layout/>
      <c:scatterChart>
        <c:scatterStyle val="lineMarker"/>
        <c:varyColors val="0"/>
        <c:ser>
          <c:idx val="0"/>
          <c:order val="0"/>
          <c:tx>
            <c:strRef>
              <c:f>'Deepwater Complex'!$E$4</c:f>
              <c:strCache>
                <c:ptCount val="1"/>
                <c:pt idx="0">
                  <c:v>Total</c:v>
                </c:pt>
              </c:strCache>
            </c:strRef>
          </c:tx>
          <c:xVal>
            <c:numRef>
              <c:f>'Deepwater Complex'!$A$5:$A$36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Complex'!$E$5:$E$36</c:f>
              <c:numCache>
                <c:formatCode>#,##0</c:formatCode>
                <c:ptCount val="32"/>
                <c:pt idx="0">
                  <c:v>0</c:v>
                </c:pt>
                <c:pt idx="1">
                  <c:v>0</c:v>
                </c:pt>
                <c:pt idx="2">
                  <c:v>0</c:v>
                </c:pt>
                <c:pt idx="3">
                  <c:v>8871.7243796999992</c:v>
                </c:pt>
                <c:pt idx="4">
                  <c:v>32</c:v>
                </c:pt>
                <c:pt idx="5">
                  <c:v>140</c:v>
                </c:pt>
                <c:pt idx="6">
                  <c:v>0.99207000000000001</c:v>
                </c:pt>
                <c:pt idx="7">
                  <c:v>2973.4991279999999</c:v>
                </c:pt>
                <c:pt idx="8">
                  <c:v>317</c:v>
                </c:pt>
                <c:pt idx="9">
                  <c:v>18489</c:v>
                </c:pt>
                <c:pt idx="10">
                  <c:v>24491.833791900001</c:v>
                </c:pt>
                <c:pt idx="11">
                  <c:v>12979</c:v>
                </c:pt>
                <c:pt idx="12">
                  <c:v>6396</c:v>
                </c:pt>
                <c:pt idx="13">
                  <c:v>9187.1468105099993</c:v>
                </c:pt>
                <c:pt idx="14">
                  <c:v>18913</c:v>
                </c:pt>
                <c:pt idx="15">
                  <c:v>10350.006557963199</c:v>
                </c:pt>
                <c:pt idx="16">
                  <c:v>7865</c:v>
                </c:pt>
                <c:pt idx="17">
                  <c:v>3989</c:v>
                </c:pt>
                <c:pt idx="18">
                  <c:v>3608</c:v>
                </c:pt>
                <c:pt idx="19">
                  <c:v>9447.6342586999999</c:v>
                </c:pt>
                <c:pt idx="20">
                  <c:v>3178</c:v>
                </c:pt>
                <c:pt idx="21">
                  <c:v>7303</c:v>
                </c:pt>
                <c:pt idx="22">
                  <c:v>4760</c:v>
                </c:pt>
                <c:pt idx="23">
                  <c:v>1898</c:v>
                </c:pt>
                <c:pt idx="24">
                  <c:v>5810.0597587350003</c:v>
                </c:pt>
                <c:pt idx="25">
                  <c:v>5644</c:v>
                </c:pt>
                <c:pt idx="26">
                  <c:v>482</c:v>
                </c:pt>
                <c:pt idx="27">
                  <c:v>1949.8822322000001</c:v>
                </c:pt>
                <c:pt idx="28">
                  <c:v>3297.2697944000001</c:v>
                </c:pt>
                <c:pt idx="29">
                  <c:v>4232.7359097999997</c:v>
                </c:pt>
                <c:pt idx="30">
                  <c:v>10058.3308514</c:v>
                </c:pt>
                <c:pt idx="31">
                  <c:v>4538.8895833999995</c:v>
                </c:pt>
              </c:numCache>
            </c:numRef>
          </c:yVal>
          <c:smooth val="0"/>
          <c:extLst>
            <c:ext xmlns:c16="http://schemas.microsoft.com/office/drawing/2014/chart" uri="{C3380CC4-5D6E-409C-BE32-E72D297353CC}">
              <c16:uniqueId val="{00000000-550F-459F-AF5F-EA8B4AA43191}"/>
            </c:ext>
          </c:extLst>
        </c:ser>
        <c:ser>
          <c:idx val="1"/>
          <c:order val="2"/>
          <c:tx>
            <c:strRef>
              <c:f>'Deepwater Complex'!$E$44</c:f>
              <c:strCache>
                <c:ptCount val="1"/>
                <c:pt idx="0">
                  <c:v>ABC/ACL</c:v>
                </c:pt>
              </c:strCache>
            </c:strRef>
          </c:tx>
          <c:spPr>
            <a:ln w="38100">
              <a:solidFill>
                <a:schemeClr val="tx1"/>
              </a:solidFill>
            </a:ln>
          </c:spPr>
          <c:marker>
            <c:symbol val="none"/>
          </c:marker>
          <c:xVal>
            <c:numRef>
              <c:f>'Deepwater Complex'!$A$45:$A$50</c:f>
              <c:numCache>
                <c:formatCode>General</c:formatCode>
                <c:ptCount val="6"/>
                <c:pt idx="0">
                  <c:v>2012</c:v>
                </c:pt>
                <c:pt idx="1">
                  <c:v>2013</c:v>
                </c:pt>
                <c:pt idx="2">
                  <c:v>2014</c:v>
                </c:pt>
                <c:pt idx="3">
                  <c:v>2015</c:v>
                </c:pt>
                <c:pt idx="4">
                  <c:v>2016</c:v>
                </c:pt>
                <c:pt idx="5">
                  <c:v>2017</c:v>
                </c:pt>
              </c:numCache>
            </c:numRef>
          </c:xVal>
          <c:yVal>
            <c:numRef>
              <c:f>'Deepwater Complex'!$E$45:$E$50</c:f>
              <c:numCache>
                <c:formatCode>#,##0</c:formatCode>
                <c:ptCount val="6"/>
                <c:pt idx="0">
                  <c:v>9447.6342586999999</c:v>
                </c:pt>
                <c:pt idx="1">
                  <c:v>9447.6342586999999</c:v>
                </c:pt>
                <c:pt idx="2">
                  <c:v>9447.6342586999999</c:v>
                </c:pt>
                <c:pt idx="3">
                  <c:v>9447.6342586999999</c:v>
                </c:pt>
                <c:pt idx="4">
                  <c:v>9447.6342586999999</c:v>
                </c:pt>
                <c:pt idx="5">
                  <c:v>9447.6342586999999</c:v>
                </c:pt>
              </c:numCache>
            </c:numRef>
          </c:yVal>
          <c:smooth val="0"/>
          <c:extLst>
            <c:ext xmlns:c16="http://schemas.microsoft.com/office/drawing/2014/chart" uri="{C3380CC4-5D6E-409C-BE32-E72D297353CC}">
              <c16:uniqueId val="{00000004-550F-459F-AF5F-EA8B4AA43191}"/>
            </c:ext>
          </c:extLst>
        </c:ser>
        <c:dLbls>
          <c:showLegendKey val="0"/>
          <c:showVal val="0"/>
          <c:showCatName val="0"/>
          <c:showSerName val="0"/>
          <c:showPercent val="0"/>
          <c:showBubbleSize val="0"/>
        </c:dLbls>
        <c:axId val="341790656"/>
        <c:axId val="341791232"/>
        <c:extLst>
          <c:ext xmlns:c15="http://schemas.microsoft.com/office/drawing/2012/chart" uri="{02D57815-91ED-43cb-92C2-25804820EDAC}">
            <c15:filteredScatterSeries>
              <c15:ser>
                <c:idx val="4"/>
                <c:order val="1"/>
                <c:tx>
                  <c:strRef>
                    <c:extLst>
                      <c:ext uri="{02D57815-91ED-43cb-92C2-25804820EDAC}">
                        <c15:formulaRef>
                          <c15:sqref>'Deepwater Complex'!$X$3</c15:sqref>
                        </c15:formulaRef>
                      </c:ext>
                    </c:extLst>
                    <c:strCache>
                      <c:ptCount val="1"/>
                      <c:pt idx="0">
                        <c:v>Recreational</c:v>
                      </c:pt>
                    </c:strCache>
                  </c:strRef>
                </c:tx>
                <c:spPr>
                  <a:ln>
                    <a:solidFill>
                      <a:schemeClr val="accent5"/>
                    </a:solidFill>
                  </a:ln>
                </c:spPr>
                <c:marker>
                  <c:symbol val="square"/>
                  <c:size val="7"/>
                  <c:spPr>
                    <a:solidFill>
                      <a:schemeClr val="accent5"/>
                    </a:solidFill>
                    <a:ln>
                      <a:solidFill>
                        <a:schemeClr val="accent5"/>
                      </a:solidFill>
                    </a:ln>
                  </c:spPr>
                </c:marker>
                <c:xVal>
                  <c:numRef>
                    <c:extLst>
                      <c:ext uri="{02D57815-91ED-43cb-92C2-25804820EDAC}">
                        <c15:formulaRef>
                          <c15:sqref>'Deepwater Complex'!$T$4:$T$35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c:ext uri="{02D57815-91ED-43cb-92C2-25804820EDAC}">
                        <c15:formulaRef>
                          <c15:sqref>'Deepwater Complex'!$X$4:$X$35</c15:sqref>
                        </c15:formulaRef>
                      </c:ext>
                    </c:extLst>
                    <c:numCache>
                      <c:formatCode>#,##0</c:formatCode>
                      <c:ptCount val="32"/>
                      <c:pt idx="0">
                        <c:v>0</c:v>
                      </c:pt>
                      <c:pt idx="1">
                        <c:v>0</c:v>
                      </c:pt>
                      <c:pt idx="2">
                        <c:v>0</c:v>
                      </c:pt>
                      <c:pt idx="3">
                        <c:v>8871.7243796999992</c:v>
                      </c:pt>
                      <c:pt idx="4">
                        <c:v>0</c:v>
                      </c:pt>
                      <c:pt idx="5">
                        <c:v>0</c:v>
                      </c:pt>
                      <c:pt idx="6">
                        <c:v>0.99207000000000001</c:v>
                      </c:pt>
                      <c:pt idx="7">
                        <c:v>1.499128</c:v>
                      </c:pt>
                      <c:pt idx="8">
                        <c:v>0</c:v>
                      </c:pt>
                      <c:pt idx="9">
                        <c:v>0</c:v>
                      </c:pt>
                      <c:pt idx="10">
                        <c:v>4858.8337918999996</c:v>
                      </c:pt>
                      <c:pt idx="11">
                        <c:v>0</c:v>
                      </c:pt>
                      <c:pt idx="12">
                        <c:v>0</c:v>
                      </c:pt>
                      <c:pt idx="13">
                        <c:v>130.14681050999999</c:v>
                      </c:pt>
                      <c:pt idx="14">
                        <c:v>0</c:v>
                      </c:pt>
                      <c:pt idx="15">
                        <c:v>8.0065579632000006</c:v>
                      </c:pt>
                      <c:pt idx="16">
                        <c:v>0</c:v>
                      </c:pt>
                      <c:pt idx="17">
                        <c:v>0</c:v>
                      </c:pt>
                      <c:pt idx="18">
                        <c:v>0</c:v>
                      </c:pt>
                      <c:pt idx="19">
                        <c:v>2565.6342586999999</c:v>
                      </c:pt>
                      <c:pt idx="20">
                        <c:v>0</c:v>
                      </c:pt>
                      <c:pt idx="21">
                        <c:v>0</c:v>
                      </c:pt>
                      <c:pt idx="22">
                        <c:v>0</c:v>
                      </c:pt>
                      <c:pt idx="23">
                        <c:v>0</c:v>
                      </c:pt>
                      <c:pt idx="24">
                        <c:v>11.059758735000001</c:v>
                      </c:pt>
                      <c:pt idx="25">
                        <c:v>0</c:v>
                      </c:pt>
                      <c:pt idx="26">
                        <c:v>0</c:v>
                      </c:pt>
                      <c:pt idx="27">
                        <c:v>127.88223219999999</c:v>
                      </c:pt>
                      <c:pt idx="28">
                        <c:v>1068.2697944000001</c:v>
                      </c:pt>
                      <c:pt idx="29">
                        <c:v>3094.7359097999997</c:v>
                      </c:pt>
                      <c:pt idx="30">
                        <c:v>8023.3308514</c:v>
                      </c:pt>
                      <c:pt idx="31">
                        <c:v>4205.8895833999995</c:v>
                      </c:pt>
                    </c:numCache>
                  </c:numRef>
                </c:yVal>
                <c:smooth val="0"/>
                <c:extLst>
                  <c:ext xmlns:c16="http://schemas.microsoft.com/office/drawing/2014/chart" uri="{C3380CC4-5D6E-409C-BE32-E72D297353CC}">
                    <c16:uniqueId val="{00000001-550F-459F-AF5F-EA8B4AA43191}"/>
                  </c:ext>
                </c:extLst>
              </c15:ser>
            </c15:filteredScatterSeries>
          </c:ext>
        </c:extLst>
      </c:scatterChart>
      <c:valAx>
        <c:axId val="341790656"/>
        <c:scaling>
          <c:orientation val="minMax"/>
          <c:max val="2017"/>
          <c:min val="1986"/>
        </c:scaling>
        <c:delete val="0"/>
        <c:axPos val="b"/>
        <c:numFmt formatCode="General" sourceLinked="1"/>
        <c:majorTickMark val="out"/>
        <c:minorTickMark val="none"/>
        <c:tickLblPos val="nextTo"/>
        <c:crossAx val="341791232"/>
        <c:crosses val="autoZero"/>
        <c:crossBetween val="midCat"/>
      </c:valAx>
      <c:valAx>
        <c:axId val="341791232"/>
        <c:scaling>
          <c:orientation val="minMax"/>
        </c:scaling>
        <c:delete val="0"/>
        <c:axPos val="l"/>
        <c:majorGridlines/>
        <c:numFmt formatCode="#,##0" sourceLinked="1"/>
        <c:majorTickMark val="out"/>
        <c:minorTickMark val="none"/>
        <c:tickLblPos val="nextTo"/>
        <c:crossAx val="341790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Sand Tilefish</a:t>
            </a:r>
          </a:p>
        </c:rich>
      </c:tx>
      <c:overlay val="0"/>
      <c:spPr>
        <a:noFill/>
      </c:spPr>
    </c:title>
    <c:autoTitleDeleted val="0"/>
    <c:plotArea>
      <c:layout/>
      <c:scatterChart>
        <c:scatterStyle val="lineMarker"/>
        <c:varyColors val="0"/>
        <c:ser>
          <c:idx val="0"/>
          <c:order val="0"/>
          <c:tx>
            <c:strRef>
              <c:f>'Deepwater Complex'!$F$4</c:f>
              <c:strCache>
                <c:ptCount val="1"/>
                <c:pt idx="0">
                  <c:v>Total</c:v>
                </c:pt>
              </c:strCache>
            </c:strRef>
          </c:tx>
          <c:xVal>
            <c:numRef>
              <c:f>'Deepwater Complex'!$A$5:$A$36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Complex'!$F$5:$F$36</c:f>
              <c:numCache>
                <c:formatCode>#,##0</c:formatCode>
                <c:ptCount val="32"/>
                <c:pt idx="0">
                  <c:v>5940.9856295999962</c:v>
                </c:pt>
                <c:pt idx="1">
                  <c:v>7257.286880749999</c:v>
                </c:pt>
                <c:pt idx="2">
                  <c:v>2821.99391135</c:v>
                </c:pt>
                <c:pt idx="3">
                  <c:v>3576.0400962699996</c:v>
                </c:pt>
                <c:pt idx="4">
                  <c:v>2722.6705714600002</c:v>
                </c:pt>
                <c:pt idx="5">
                  <c:v>6322.745306509999</c:v>
                </c:pt>
                <c:pt idx="6">
                  <c:v>3048.7392814799996</c:v>
                </c:pt>
                <c:pt idx="7">
                  <c:v>6167.758108</c:v>
                </c:pt>
                <c:pt idx="8">
                  <c:v>4777.265912335999</c:v>
                </c:pt>
                <c:pt idx="9">
                  <c:v>18588.244223301997</c:v>
                </c:pt>
                <c:pt idx="10">
                  <c:v>5459.6722339000007</c:v>
                </c:pt>
                <c:pt idx="11">
                  <c:v>7337.9133875999996</c:v>
                </c:pt>
                <c:pt idx="12">
                  <c:v>14547.95025819</c:v>
                </c:pt>
                <c:pt idx="13">
                  <c:v>4562.6949109399993</c:v>
                </c:pt>
                <c:pt idx="14">
                  <c:v>12909.9078498</c:v>
                </c:pt>
                <c:pt idx="15">
                  <c:v>12463.209495130999</c:v>
                </c:pt>
                <c:pt idx="16">
                  <c:v>9660.7297276059999</c:v>
                </c:pt>
                <c:pt idx="17">
                  <c:v>18348.142384959599</c:v>
                </c:pt>
                <c:pt idx="18">
                  <c:v>13017.567559936</c:v>
                </c:pt>
                <c:pt idx="19">
                  <c:v>8678.6057833329996</c:v>
                </c:pt>
                <c:pt idx="20">
                  <c:v>4741.2261356300005</c:v>
                </c:pt>
                <c:pt idx="21">
                  <c:v>3428.3806108709996</c:v>
                </c:pt>
                <c:pt idx="22">
                  <c:v>22602.137834854999</c:v>
                </c:pt>
                <c:pt idx="23">
                  <c:v>39799.697746029997</c:v>
                </c:pt>
                <c:pt idx="24">
                  <c:v>2087.4201946359999</c:v>
                </c:pt>
                <c:pt idx="25">
                  <c:v>6270.2111536890006</c:v>
                </c:pt>
                <c:pt idx="26">
                  <c:v>5864.9524030000002</c:v>
                </c:pt>
                <c:pt idx="27">
                  <c:v>14435.426494050002</c:v>
                </c:pt>
                <c:pt idx="28">
                  <c:v>14886.377754707401</c:v>
                </c:pt>
                <c:pt idx="29">
                  <c:v>12862.479362300001</c:v>
                </c:pt>
                <c:pt idx="30">
                  <c:v>5675.0347851658998</c:v>
                </c:pt>
                <c:pt idx="31">
                  <c:v>6191.0874240799985</c:v>
                </c:pt>
              </c:numCache>
            </c:numRef>
          </c:yVal>
          <c:smooth val="0"/>
          <c:extLst>
            <c:ext xmlns:c16="http://schemas.microsoft.com/office/drawing/2014/chart" uri="{C3380CC4-5D6E-409C-BE32-E72D297353CC}">
              <c16:uniqueId val="{00000000-3A52-46C1-BACF-B155FBBC39F5}"/>
            </c:ext>
          </c:extLst>
        </c:ser>
        <c:ser>
          <c:idx val="1"/>
          <c:order val="2"/>
          <c:tx>
            <c:strRef>
              <c:f>'Deepwater Complex'!$F$44</c:f>
              <c:strCache>
                <c:ptCount val="1"/>
                <c:pt idx="0">
                  <c:v>ABC/ACL</c:v>
                </c:pt>
              </c:strCache>
              <c:extLst xmlns:c15="http://schemas.microsoft.com/office/drawing/2012/chart"/>
            </c:strRef>
          </c:tx>
          <c:spPr>
            <a:ln w="38100">
              <a:solidFill>
                <a:schemeClr val="tx1"/>
              </a:solidFill>
            </a:ln>
          </c:spPr>
          <c:marker>
            <c:symbol val="none"/>
          </c:marker>
          <c:xVal>
            <c:numRef>
              <c:f>'Deepwater Complex'!$A$45:$A$50</c:f>
              <c:numCache>
                <c:formatCode>General</c:formatCode>
                <c:ptCount val="6"/>
                <c:pt idx="0">
                  <c:v>2012</c:v>
                </c:pt>
                <c:pt idx="1">
                  <c:v>2013</c:v>
                </c:pt>
                <c:pt idx="2">
                  <c:v>2014</c:v>
                </c:pt>
                <c:pt idx="3">
                  <c:v>2015</c:v>
                </c:pt>
                <c:pt idx="4">
                  <c:v>2016</c:v>
                </c:pt>
                <c:pt idx="5">
                  <c:v>2017</c:v>
                </c:pt>
              </c:numCache>
              <c:extLst xmlns:c15="http://schemas.microsoft.com/office/drawing/2012/chart"/>
            </c:numRef>
          </c:xVal>
          <c:yVal>
            <c:numRef>
              <c:f>'Deepwater Complex'!$F$45:$F$50</c:f>
              <c:numCache>
                <c:formatCode>#,##0</c:formatCode>
                <c:ptCount val="6"/>
                <c:pt idx="0">
                  <c:v>12909.9078498</c:v>
                </c:pt>
                <c:pt idx="1">
                  <c:v>12909.9078498</c:v>
                </c:pt>
                <c:pt idx="2">
                  <c:v>12909.9078498</c:v>
                </c:pt>
                <c:pt idx="3">
                  <c:v>12909.9078498</c:v>
                </c:pt>
                <c:pt idx="4">
                  <c:v>12909.9078498</c:v>
                </c:pt>
                <c:pt idx="5">
                  <c:v>12909.9078498</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5-3A52-46C1-BACF-B155FBBC39F5}"/>
            </c:ext>
          </c:extLst>
        </c:ser>
        <c:dLbls>
          <c:showLegendKey val="0"/>
          <c:showVal val="0"/>
          <c:showCatName val="0"/>
          <c:showSerName val="0"/>
          <c:showPercent val="0"/>
          <c:showBubbleSize val="0"/>
        </c:dLbls>
        <c:axId val="341790656"/>
        <c:axId val="341791232"/>
        <c:extLst>
          <c:ext xmlns:c15="http://schemas.microsoft.com/office/drawing/2012/chart" uri="{02D57815-91ED-43cb-92C2-25804820EDAC}">
            <c15:filteredScatterSeries>
              <c15:ser>
                <c:idx val="4"/>
                <c:order val="1"/>
                <c:tx>
                  <c:strRef>
                    <c:extLst>
                      <c:ext uri="{02D57815-91ED-43cb-92C2-25804820EDAC}">
                        <c15:formulaRef>
                          <c15:sqref>'Deepwater Complex'!$Y$3</c15:sqref>
                        </c15:formulaRef>
                      </c:ext>
                    </c:extLst>
                    <c:strCache>
                      <c:ptCount val="1"/>
                      <c:pt idx="0">
                        <c:v>Recreational</c:v>
                      </c:pt>
                    </c:strCache>
                  </c:strRef>
                </c:tx>
                <c:spPr>
                  <a:ln>
                    <a:solidFill>
                      <a:schemeClr val="accent5"/>
                    </a:solidFill>
                  </a:ln>
                </c:spPr>
                <c:marker>
                  <c:symbol val="square"/>
                  <c:size val="7"/>
                  <c:spPr>
                    <a:solidFill>
                      <a:schemeClr val="accent5"/>
                    </a:solidFill>
                    <a:ln>
                      <a:solidFill>
                        <a:schemeClr val="accent5"/>
                      </a:solidFill>
                    </a:ln>
                  </c:spPr>
                </c:marker>
                <c:xVal>
                  <c:numRef>
                    <c:extLst>
                      <c:ext uri="{02D57815-91ED-43cb-92C2-25804820EDAC}">
                        <c15:formulaRef>
                          <c15:sqref>'Deepwater Complex'!$T$4:$T$35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c:ext uri="{02D57815-91ED-43cb-92C2-25804820EDAC}">
                        <c15:formulaRef>
                          <c15:sqref>'Deepwater Complex'!$Y$4:$Y$35</c15:sqref>
                        </c15:formulaRef>
                      </c:ext>
                    </c:extLst>
                    <c:numCache>
                      <c:formatCode>#,##0</c:formatCode>
                      <c:ptCount val="32"/>
                      <c:pt idx="0">
                        <c:v>5874.9856295999962</c:v>
                      </c:pt>
                      <c:pt idx="1">
                        <c:v>7003.286880749999</c:v>
                      </c:pt>
                      <c:pt idx="2">
                        <c:v>2821.99391135</c:v>
                      </c:pt>
                      <c:pt idx="3">
                        <c:v>3573.0400962699996</c:v>
                      </c:pt>
                      <c:pt idx="4">
                        <c:v>2634.6705714600002</c:v>
                      </c:pt>
                      <c:pt idx="5">
                        <c:v>5167.745306509999</c:v>
                      </c:pt>
                      <c:pt idx="6">
                        <c:v>2754.7392814799996</c:v>
                      </c:pt>
                      <c:pt idx="7">
                        <c:v>6140.758108</c:v>
                      </c:pt>
                      <c:pt idx="8">
                        <c:v>4614.265912335999</c:v>
                      </c:pt>
                      <c:pt idx="9">
                        <c:v>16865.244223301997</c:v>
                      </c:pt>
                      <c:pt idx="10">
                        <c:v>5170.6722339000007</c:v>
                      </c:pt>
                      <c:pt idx="11">
                        <c:v>6849.9133875999996</c:v>
                      </c:pt>
                      <c:pt idx="12">
                        <c:v>13530.95025819</c:v>
                      </c:pt>
                      <c:pt idx="13">
                        <c:v>3162.6949109399998</c:v>
                      </c:pt>
                      <c:pt idx="14">
                        <c:v>12279.9078498</c:v>
                      </c:pt>
                      <c:pt idx="15">
                        <c:v>10557.209495130999</c:v>
                      </c:pt>
                      <c:pt idx="16">
                        <c:v>7970.7297276059999</c:v>
                      </c:pt>
                      <c:pt idx="17">
                        <c:v>17373.142384959599</c:v>
                      </c:pt>
                      <c:pt idx="18">
                        <c:v>11741.567559936</c:v>
                      </c:pt>
                      <c:pt idx="19">
                        <c:v>2981.6057833330001</c:v>
                      </c:pt>
                      <c:pt idx="20">
                        <c:v>2112.22613563</c:v>
                      </c:pt>
                      <c:pt idx="21">
                        <c:v>1547.3806108709996</c:v>
                      </c:pt>
                      <c:pt idx="22">
                        <c:v>22159.137834854999</c:v>
                      </c:pt>
                      <c:pt idx="23">
                        <c:v>39422.697746029997</c:v>
                      </c:pt>
                      <c:pt idx="24">
                        <c:v>1548.4201946359999</c:v>
                      </c:pt>
                      <c:pt idx="25">
                        <c:v>5432.2111536890006</c:v>
                      </c:pt>
                      <c:pt idx="26">
                        <c:v>4232.9524030000002</c:v>
                      </c:pt>
                      <c:pt idx="27">
                        <c:v>12781.426494050002</c:v>
                      </c:pt>
                      <c:pt idx="28">
                        <c:v>13674.377754707401</c:v>
                      </c:pt>
                      <c:pt idx="29">
                        <c:v>12156.479362300001</c:v>
                      </c:pt>
                      <c:pt idx="30">
                        <c:v>5000.0347851658998</c:v>
                      </c:pt>
                      <c:pt idx="31">
                        <c:v>5392.0874240799985</c:v>
                      </c:pt>
                    </c:numCache>
                  </c:numRef>
                </c:yVal>
                <c:smooth val="0"/>
                <c:extLst>
                  <c:ext xmlns:c16="http://schemas.microsoft.com/office/drawing/2014/chart" uri="{C3380CC4-5D6E-409C-BE32-E72D297353CC}">
                    <c16:uniqueId val="{00000001-3A52-46C1-BACF-B155FBBC39F5}"/>
                  </c:ext>
                </c:extLst>
              </c15:ser>
            </c15:filteredScatterSeries>
          </c:ext>
        </c:extLst>
      </c:scatterChart>
      <c:valAx>
        <c:axId val="341790656"/>
        <c:scaling>
          <c:orientation val="minMax"/>
          <c:max val="2017"/>
          <c:min val="1986"/>
        </c:scaling>
        <c:delete val="0"/>
        <c:axPos val="b"/>
        <c:numFmt formatCode="General" sourceLinked="1"/>
        <c:majorTickMark val="out"/>
        <c:minorTickMark val="none"/>
        <c:tickLblPos val="nextTo"/>
        <c:crossAx val="341791232"/>
        <c:crosses val="autoZero"/>
        <c:crossBetween val="midCat"/>
      </c:valAx>
      <c:valAx>
        <c:axId val="341791232"/>
        <c:scaling>
          <c:orientation val="minMax"/>
        </c:scaling>
        <c:delete val="0"/>
        <c:axPos val="l"/>
        <c:majorGridlines/>
        <c:numFmt formatCode="#,##0" sourceLinked="1"/>
        <c:majorTickMark val="out"/>
        <c:minorTickMark val="none"/>
        <c:tickLblPos val="nextTo"/>
        <c:crossAx val="341790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Blackfin Snapper</a:t>
            </a:r>
          </a:p>
        </c:rich>
      </c:tx>
      <c:overlay val="0"/>
      <c:spPr>
        <a:noFill/>
      </c:spPr>
    </c:title>
    <c:autoTitleDeleted val="0"/>
    <c:plotArea>
      <c:layout/>
      <c:scatterChart>
        <c:scatterStyle val="lineMarker"/>
        <c:varyColors val="0"/>
        <c:ser>
          <c:idx val="0"/>
          <c:order val="0"/>
          <c:tx>
            <c:strRef>
              <c:f>'Deepwater Complex'!$G$4</c:f>
              <c:strCache>
                <c:ptCount val="1"/>
                <c:pt idx="0">
                  <c:v>Total</c:v>
                </c:pt>
              </c:strCache>
            </c:strRef>
          </c:tx>
          <c:xVal>
            <c:numRef>
              <c:f>'Deepwater Complex'!$A$5:$A$36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Complex'!$G$5:$G$36</c:f>
              <c:numCache>
                <c:formatCode>#,##0</c:formatCode>
                <c:ptCount val="32"/>
                <c:pt idx="0">
                  <c:v>3540.5174876000005</c:v>
                </c:pt>
                <c:pt idx="1">
                  <c:v>3236.0853302</c:v>
                </c:pt>
                <c:pt idx="2">
                  <c:v>1418.3498132</c:v>
                </c:pt>
                <c:pt idx="3">
                  <c:v>1268.9733940000003</c:v>
                </c:pt>
                <c:pt idx="4">
                  <c:v>887.89376599999991</c:v>
                </c:pt>
                <c:pt idx="5">
                  <c:v>4767.0845979999995</c:v>
                </c:pt>
                <c:pt idx="6">
                  <c:v>501.43626999999998</c:v>
                </c:pt>
                <c:pt idx="7">
                  <c:v>576.3125500000001</c:v>
                </c:pt>
                <c:pt idx="8">
                  <c:v>625.29369399999996</c:v>
                </c:pt>
                <c:pt idx="9">
                  <c:v>1228.700286</c:v>
                </c:pt>
                <c:pt idx="10">
                  <c:v>3127.986394</c:v>
                </c:pt>
                <c:pt idx="11">
                  <c:v>2901.1960300000001</c:v>
                </c:pt>
                <c:pt idx="12">
                  <c:v>688.46239999999989</c:v>
                </c:pt>
                <c:pt idx="13">
                  <c:v>1323.279860803</c:v>
                </c:pt>
                <c:pt idx="14">
                  <c:v>8068.7946306860003</c:v>
                </c:pt>
                <c:pt idx="15">
                  <c:v>3665.1117219999996</c:v>
                </c:pt>
                <c:pt idx="16">
                  <c:v>1795.3471400200001</c:v>
                </c:pt>
                <c:pt idx="17">
                  <c:v>1986.6361900000002</c:v>
                </c:pt>
                <c:pt idx="18">
                  <c:v>2602.5830568599999</c:v>
                </c:pt>
                <c:pt idx="19">
                  <c:v>1303.0231701600001</c:v>
                </c:pt>
                <c:pt idx="20">
                  <c:v>2674.5134329000002</c:v>
                </c:pt>
                <c:pt idx="21">
                  <c:v>11773.695949230003</c:v>
                </c:pt>
                <c:pt idx="22">
                  <c:v>442.90565734200004</c:v>
                </c:pt>
                <c:pt idx="23">
                  <c:v>691.60086760000002</c:v>
                </c:pt>
                <c:pt idx="24">
                  <c:v>753.89158016700003</c:v>
                </c:pt>
                <c:pt idx="25">
                  <c:v>34509.458215400002</c:v>
                </c:pt>
                <c:pt idx="26">
                  <c:v>2343.4907573599999</c:v>
                </c:pt>
                <c:pt idx="27">
                  <c:v>686.85853611100003</c:v>
                </c:pt>
                <c:pt idx="28">
                  <c:v>4822.2323217920002</c:v>
                </c:pt>
                <c:pt idx="29">
                  <c:v>4731.9019693999999</c:v>
                </c:pt>
                <c:pt idx="30">
                  <c:v>3488.6036792</c:v>
                </c:pt>
                <c:pt idx="31">
                  <c:v>2960.9743073999998</c:v>
                </c:pt>
              </c:numCache>
            </c:numRef>
          </c:yVal>
          <c:smooth val="0"/>
          <c:extLst>
            <c:ext xmlns:c16="http://schemas.microsoft.com/office/drawing/2014/chart" uri="{C3380CC4-5D6E-409C-BE32-E72D297353CC}">
              <c16:uniqueId val="{00000000-1F03-4E9C-B855-187220DACB16}"/>
            </c:ext>
          </c:extLst>
        </c:ser>
        <c:ser>
          <c:idx val="1"/>
          <c:order val="2"/>
          <c:tx>
            <c:strRef>
              <c:f>'Deepwater Complex'!$G$44</c:f>
              <c:strCache>
                <c:ptCount val="1"/>
                <c:pt idx="0">
                  <c:v>ABC/ACL</c:v>
                </c:pt>
              </c:strCache>
              <c:extLst xmlns:c15="http://schemas.microsoft.com/office/drawing/2012/chart"/>
            </c:strRef>
          </c:tx>
          <c:spPr>
            <a:ln w="38100">
              <a:solidFill>
                <a:schemeClr val="tx1"/>
              </a:solidFill>
            </a:ln>
          </c:spPr>
          <c:marker>
            <c:symbol val="none"/>
          </c:marker>
          <c:xVal>
            <c:numRef>
              <c:f>'Deepwater Complex'!$A$45:$A$50</c:f>
              <c:numCache>
                <c:formatCode>General</c:formatCode>
                <c:ptCount val="6"/>
                <c:pt idx="0">
                  <c:v>2012</c:v>
                </c:pt>
                <c:pt idx="1">
                  <c:v>2013</c:v>
                </c:pt>
                <c:pt idx="2">
                  <c:v>2014</c:v>
                </c:pt>
                <c:pt idx="3">
                  <c:v>2015</c:v>
                </c:pt>
                <c:pt idx="4">
                  <c:v>2016</c:v>
                </c:pt>
                <c:pt idx="5">
                  <c:v>2017</c:v>
                </c:pt>
              </c:numCache>
              <c:extLst xmlns:c15="http://schemas.microsoft.com/office/drawing/2012/chart"/>
            </c:numRef>
          </c:xVal>
          <c:yVal>
            <c:numRef>
              <c:f>'Deepwater Complex'!$G$45:$G$50</c:f>
              <c:numCache>
                <c:formatCode>#,##0</c:formatCode>
                <c:ptCount val="6"/>
                <c:pt idx="0">
                  <c:v>3665.1117219999996</c:v>
                </c:pt>
                <c:pt idx="1">
                  <c:v>3665.1117219999996</c:v>
                </c:pt>
                <c:pt idx="2">
                  <c:v>3665.1117219999996</c:v>
                </c:pt>
                <c:pt idx="3">
                  <c:v>3665.1117219999996</c:v>
                </c:pt>
                <c:pt idx="4">
                  <c:v>3665.1117219999996</c:v>
                </c:pt>
                <c:pt idx="5">
                  <c:v>3665.1117219999996</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5-1F03-4E9C-B855-187220DACB16}"/>
            </c:ext>
          </c:extLst>
        </c:ser>
        <c:dLbls>
          <c:showLegendKey val="0"/>
          <c:showVal val="0"/>
          <c:showCatName val="0"/>
          <c:showSerName val="0"/>
          <c:showPercent val="0"/>
          <c:showBubbleSize val="0"/>
        </c:dLbls>
        <c:axId val="341790656"/>
        <c:axId val="341791232"/>
        <c:extLst>
          <c:ext xmlns:c15="http://schemas.microsoft.com/office/drawing/2012/chart" uri="{02D57815-91ED-43cb-92C2-25804820EDAC}">
            <c15:filteredScatterSeries>
              <c15:ser>
                <c:idx val="4"/>
                <c:order val="1"/>
                <c:tx>
                  <c:strRef>
                    <c:extLst>
                      <c:ext uri="{02D57815-91ED-43cb-92C2-25804820EDAC}">
                        <c15:formulaRef>
                          <c15:sqref>'Deepwater Complex'!$Z$3</c15:sqref>
                        </c15:formulaRef>
                      </c:ext>
                    </c:extLst>
                    <c:strCache>
                      <c:ptCount val="1"/>
                      <c:pt idx="0">
                        <c:v>Recreational</c:v>
                      </c:pt>
                    </c:strCache>
                  </c:strRef>
                </c:tx>
                <c:spPr>
                  <a:ln>
                    <a:solidFill>
                      <a:schemeClr val="accent5"/>
                    </a:solidFill>
                  </a:ln>
                </c:spPr>
                <c:marker>
                  <c:symbol val="square"/>
                  <c:size val="7"/>
                  <c:spPr>
                    <a:solidFill>
                      <a:schemeClr val="accent5"/>
                    </a:solidFill>
                    <a:ln>
                      <a:solidFill>
                        <a:schemeClr val="accent5"/>
                      </a:solidFill>
                    </a:ln>
                  </c:spPr>
                </c:marker>
                <c:xVal>
                  <c:numRef>
                    <c:extLst>
                      <c:ext uri="{02D57815-91ED-43cb-92C2-25804820EDAC}">
                        <c15:formulaRef>
                          <c15:sqref>'Deepwater Complex'!$T$4:$T$35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c:ext uri="{02D57815-91ED-43cb-92C2-25804820EDAC}">
                        <c15:formulaRef>
                          <c15:sqref>'Deepwater Complex'!$Z$4:$Z$35</c15:sqref>
                        </c15:formulaRef>
                      </c:ext>
                    </c:extLst>
                    <c:numCache>
                      <c:formatCode>#,##0</c:formatCode>
                      <c:ptCount val="32"/>
                      <c:pt idx="0">
                        <c:v>3203.5174876000005</c:v>
                      </c:pt>
                      <c:pt idx="1">
                        <c:v>2724.0853302</c:v>
                      </c:pt>
                      <c:pt idx="2">
                        <c:v>1302.3498132</c:v>
                      </c:pt>
                      <c:pt idx="3">
                        <c:v>917.97339400000033</c:v>
                      </c:pt>
                      <c:pt idx="4">
                        <c:v>877.89376599999991</c:v>
                      </c:pt>
                      <c:pt idx="5">
                        <c:v>4696.0845979999995</c:v>
                      </c:pt>
                      <c:pt idx="6">
                        <c:v>501.43626999999998</c:v>
                      </c:pt>
                      <c:pt idx="7">
                        <c:v>461.31255000000004</c:v>
                      </c:pt>
                      <c:pt idx="8">
                        <c:v>544.29369399999996</c:v>
                      </c:pt>
                      <c:pt idx="9">
                        <c:v>957.70028600000001</c:v>
                      </c:pt>
                      <c:pt idx="10">
                        <c:v>2361.986394</c:v>
                      </c:pt>
                      <c:pt idx="11">
                        <c:v>712.19603000000006</c:v>
                      </c:pt>
                      <c:pt idx="12">
                        <c:v>317.46239999999995</c:v>
                      </c:pt>
                      <c:pt idx="13">
                        <c:v>123.27986080299999</c:v>
                      </c:pt>
                      <c:pt idx="14">
                        <c:v>6399.7946306860003</c:v>
                      </c:pt>
                      <c:pt idx="15">
                        <c:v>1034.1117219999999</c:v>
                      </c:pt>
                      <c:pt idx="16">
                        <c:v>224.34714001999998</c:v>
                      </c:pt>
                      <c:pt idx="17">
                        <c:v>865.63619000000006</c:v>
                      </c:pt>
                      <c:pt idx="18">
                        <c:v>1225.5830568599999</c:v>
                      </c:pt>
                      <c:pt idx="19">
                        <c:v>336.02317016000001</c:v>
                      </c:pt>
                      <c:pt idx="20">
                        <c:v>763.5134329</c:v>
                      </c:pt>
                      <c:pt idx="21">
                        <c:v>11340.695949230003</c:v>
                      </c:pt>
                      <c:pt idx="22">
                        <c:v>311.90565734200004</c:v>
                      </c:pt>
                      <c:pt idx="23">
                        <c:v>51.600867600000001</c:v>
                      </c:pt>
                      <c:pt idx="24">
                        <c:v>428.89158016699997</c:v>
                      </c:pt>
                      <c:pt idx="25">
                        <c:v>28257.458215400002</c:v>
                      </c:pt>
                      <c:pt idx="26">
                        <c:v>1926.4907573599999</c:v>
                      </c:pt>
                      <c:pt idx="27">
                        <c:v>586.85853611100003</c:v>
                      </c:pt>
                      <c:pt idx="28">
                        <c:v>4627.2323217920002</c:v>
                      </c:pt>
                      <c:pt idx="29">
                        <c:v>3539.9019694000003</c:v>
                      </c:pt>
                      <c:pt idx="30">
                        <c:v>3178.6036792</c:v>
                      </c:pt>
                      <c:pt idx="31">
                        <c:v>2871.9743073999998</c:v>
                      </c:pt>
                    </c:numCache>
                  </c:numRef>
                </c:yVal>
                <c:smooth val="0"/>
                <c:extLst>
                  <c:ext xmlns:c16="http://schemas.microsoft.com/office/drawing/2014/chart" uri="{C3380CC4-5D6E-409C-BE32-E72D297353CC}">
                    <c16:uniqueId val="{00000001-1F03-4E9C-B855-187220DACB16}"/>
                  </c:ext>
                </c:extLst>
              </c15:ser>
            </c15:filteredScatterSeries>
          </c:ext>
        </c:extLst>
      </c:scatterChart>
      <c:valAx>
        <c:axId val="341790656"/>
        <c:scaling>
          <c:orientation val="minMax"/>
          <c:max val="2017"/>
          <c:min val="1986"/>
        </c:scaling>
        <c:delete val="0"/>
        <c:axPos val="b"/>
        <c:numFmt formatCode="General" sourceLinked="1"/>
        <c:majorTickMark val="out"/>
        <c:minorTickMark val="none"/>
        <c:tickLblPos val="nextTo"/>
        <c:crossAx val="341791232"/>
        <c:crosses val="autoZero"/>
        <c:crossBetween val="midCat"/>
      </c:valAx>
      <c:valAx>
        <c:axId val="341791232"/>
        <c:scaling>
          <c:orientation val="minMax"/>
          <c:max val="35000"/>
        </c:scaling>
        <c:delete val="0"/>
        <c:axPos val="l"/>
        <c:majorGridlines/>
        <c:numFmt formatCode="#,##0" sourceLinked="1"/>
        <c:majorTickMark val="out"/>
        <c:minorTickMark val="none"/>
        <c:tickLblPos val="nextTo"/>
        <c:crossAx val="341790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Misty Grouper</a:t>
            </a:r>
          </a:p>
        </c:rich>
      </c:tx>
      <c:overlay val="0"/>
      <c:spPr>
        <a:noFill/>
      </c:spPr>
    </c:title>
    <c:autoTitleDeleted val="0"/>
    <c:plotArea>
      <c:layout/>
      <c:scatterChart>
        <c:scatterStyle val="lineMarker"/>
        <c:varyColors val="0"/>
        <c:ser>
          <c:idx val="0"/>
          <c:order val="0"/>
          <c:tx>
            <c:strRef>
              <c:f>'Deepwater Complex'!$D$4</c:f>
              <c:strCache>
                <c:ptCount val="1"/>
                <c:pt idx="0">
                  <c:v>Total</c:v>
                </c:pt>
              </c:strCache>
            </c:strRef>
          </c:tx>
          <c:xVal>
            <c:numRef>
              <c:f>'Deepwater Complex'!$A$5:$A$36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Complex'!$D$5:$D$36</c:f>
              <c:numCache>
                <c:formatCode>#,##0</c:formatCode>
                <c:ptCount val="32"/>
                <c:pt idx="0">
                  <c:v>8.8184000000000005</c:v>
                </c:pt>
                <c:pt idx="1">
                  <c:v>55039.353956999999</c:v>
                </c:pt>
                <c:pt idx="2">
                  <c:v>0</c:v>
                </c:pt>
                <c:pt idx="3">
                  <c:v>0</c:v>
                </c:pt>
                <c:pt idx="4">
                  <c:v>0</c:v>
                </c:pt>
                <c:pt idx="5">
                  <c:v>224</c:v>
                </c:pt>
                <c:pt idx="6">
                  <c:v>0</c:v>
                </c:pt>
                <c:pt idx="7">
                  <c:v>284.01855799999998</c:v>
                </c:pt>
                <c:pt idx="8">
                  <c:v>677</c:v>
                </c:pt>
                <c:pt idx="9">
                  <c:v>548</c:v>
                </c:pt>
                <c:pt idx="10">
                  <c:v>940.99032599999998</c:v>
                </c:pt>
                <c:pt idx="11">
                  <c:v>2229</c:v>
                </c:pt>
                <c:pt idx="12">
                  <c:v>504.024744</c:v>
                </c:pt>
                <c:pt idx="13">
                  <c:v>2360</c:v>
                </c:pt>
                <c:pt idx="14">
                  <c:v>1925</c:v>
                </c:pt>
                <c:pt idx="15">
                  <c:v>2520</c:v>
                </c:pt>
                <c:pt idx="16">
                  <c:v>3623</c:v>
                </c:pt>
                <c:pt idx="17">
                  <c:v>1960</c:v>
                </c:pt>
                <c:pt idx="18">
                  <c:v>2863</c:v>
                </c:pt>
                <c:pt idx="19">
                  <c:v>651</c:v>
                </c:pt>
                <c:pt idx="20">
                  <c:v>491</c:v>
                </c:pt>
                <c:pt idx="21">
                  <c:v>4028.8342272</c:v>
                </c:pt>
                <c:pt idx="22">
                  <c:v>1649</c:v>
                </c:pt>
                <c:pt idx="23">
                  <c:v>2349</c:v>
                </c:pt>
                <c:pt idx="24">
                  <c:v>589</c:v>
                </c:pt>
                <c:pt idx="25">
                  <c:v>211</c:v>
                </c:pt>
                <c:pt idx="26">
                  <c:v>57</c:v>
                </c:pt>
                <c:pt idx="27">
                  <c:v>71</c:v>
                </c:pt>
                <c:pt idx="28">
                  <c:v>169.85857620000002</c:v>
                </c:pt>
                <c:pt idx="29">
                  <c:v>23.410647399999998</c:v>
                </c:pt>
                <c:pt idx="30">
                  <c:v>44.365732600000001</c:v>
                </c:pt>
                <c:pt idx="31">
                  <c:v>664.98950224999999</c:v>
                </c:pt>
              </c:numCache>
            </c:numRef>
          </c:yVal>
          <c:smooth val="0"/>
          <c:extLst>
            <c:ext xmlns:c16="http://schemas.microsoft.com/office/drawing/2014/chart" uri="{C3380CC4-5D6E-409C-BE32-E72D297353CC}">
              <c16:uniqueId val="{00000000-BB3A-4A8D-89FE-123F22F4C705}"/>
            </c:ext>
          </c:extLst>
        </c:ser>
        <c:ser>
          <c:idx val="1"/>
          <c:order val="2"/>
          <c:tx>
            <c:strRef>
              <c:f>'Deepwater Complex'!$D$44</c:f>
              <c:strCache>
                <c:ptCount val="1"/>
                <c:pt idx="0">
                  <c:v>ABC/ACL</c:v>
                </c:pt>
              </c:strCache>
            </c:strRef>
          </c:tx>
          <c:spPr>
            <a:ln w="38100">
              <a:solidFill>
                <a:schemeClr val="tx1"/>
              </a:solidFill>
            </a:ln>
          </c:spPr>
          <c:marker>
            <c:symbol val="none"/>
          </c:marker>
          <c:xVal>
            <c:numRef>
              <c:f>'Deepwater Complex'!$A$45:$A$50</c:f>
              <c:numCache>
                <c:formatCode>General</c:formatCode>
                <c:ptCount val="6"/>
                <c:pt idx="0">
                  <c:v>2012</c:v>
                </c:pt>
                <c:pt idx="1">
                  <c:v>2013</c:v>
                </c:pt>
                <c:pt idx="2">
                  <c:v>2014</c:v>
                </c:pt>
                <c:pt idx="3">
                  <c:v>2015</c:v>
                </c:pt>
                <c:pt idx="4">
                  <c:v>2016</c:v>
                </c:pt>
                <c:pt idx="5">
                  <c:v>2017</c:v>
                </c:pt>
              </c:numCache>
            </c:numRef>
          </c:xVal>
          <c:yVal>
            <c:numRef>
              <c:f>'Deepwater Complex'!$D$45:$D$50</c:f>
              <c:numCache>
                <c:formatCode>#,##0</c:formatCode>
                <c:ptCount val="6"/>
                <c:pt idx="0">
                  <c:v>2863</c:v>
                </c:pt>
                <c:pt idx="1">
                  <c:v>2863</c:v>
                </c:pt>
                <c:pt idx="2">
                  <c:v>2863</c:v>
                </c:pt>
                <c:pt idx="3">
                  <c:v>2863</c:v>
                </c:pt>
                <c:pt idx="4">
                  <c:v>2863</c:v>
                </c:pt>
                <c:pt idx="5">
                  <c:v>2863</c:v>
                </c:pt>
              </c:numCache>
            </c:numRef>
          </c:yVal>
          <c:smooth val="0"/>
          <c:extLst>
            <c:ext xmlns:c16="http://schemas.microsoft.com/office/drawing/2014/chart" uri="{C3380CC4-5D6E-409C-BE32-E72D297353CC}">
              <c16:uniqueId val="{00000002-BB3A-4A8D-89FE-123F22F4C705}"/>
            </c:ext>
          </c:extLst>
        </c:ser>
        <c:dLbls>
          <c:showLegendKey val="0"/>
          <c:showVal val="0"/>
          <c:showCatName val="0"/>
          <c:showSerName val="0"/>
          <c:showPercent val="0"/>
          <c:showBubbleSize val="0"/>
        </c:dLbls>
        <c:axId val="341790656"/>
        <c:axId val="341791232"/>
        <c:extLst>
          <c:ext xmlns:c15="http://schemas.microsoft.com/office/drawing/2012/chart" uri="{02D57815-91ED-43cb-92C2-25804820EDAC}">
            <c15:filteredScatterSeries>
              <c15:ser>
                <c:idx val="4"/>
                <c:order val="1"/>
                <c:tx>
                  <c:strRef>
                    <c:extLst>
                      <c:ext uri="{02D57815-91ED-43cb-92C2-25804820EDAC}">
                        <c15:formulaRef>
                          <c15:sqref>'Deepwater Complex'!$W$3</c15:sqref>
                        </c15:formulaRef>
                      </c:ext>
                    </c:extLst>
                    <c:strCache>
                      <c:ptCount val="1"/>
                      <c:pt idx="0">
                        <c:v>Recreational</c:v>
                      </c:pt>
                    </c:strCache>
                  </c:strRef>
                </c:tx>
                <c:spPr>
                  <a:ln>
                    <a:solidFill>
                      <a:schemeClr val="accent5"/>
                    </a:solidFill>
                  </a:ln>
                </c:spPr>
                <c:marker>
                  <c:symbol val="square"/>
                  <c:size val="7"/>
                  <c:spPr>
                    <a:solidFill>
                      <a:schemeClr val="accent5"/>
                    </a:solidFill>
                    <a:ln>
                      <a:solidFill>
                        <a:schemeClr val="accent5"/>
                      </a:solidFill>
                    </a:ln>
                  </c:spPr>
                </c:marker>
                <c:xVal>
                  <c:numRef>
                    <c:extLst>
                      <c:ext uri="{02D57815-91ED-43cb-92C2-25804820EDAC}">
                        <c15:formulaRef>
                          <c15:sqref>'Deepwater Complex'!$T$4:$T$35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c:ext uri="{02D57815-91ED-43cb-92C2-25804820EDAC}">
                        <c15:formulaRef>
                          <c15:sqref>'Deepwater Complex'!$W$4:$W$35</c15:sqref>
                        </c15:formulaRef>
                      </c:ext>
                    </c:extLst>
                    <c:numCache>
                      <c:formatCode>#,##0</c:formatCode>
                      <c:ptCount val="32"/>
                      <c:pt idx="0">
                        <c:v>8.8184000000000005</c:v>
                      </c:pt>
                      <c:pt idx="1">
                        <c:v>55039.353956999999</c:v>
                      </c:pt>
                      <c:pt idx="2">
                        <c:v>0</c:v>
                      </c:pt>
                      <c:pt idx="3">
                        <c:v>0</c:v>
                      </c:pt>
                      <c:pt idx="4">
                        <c:v>0</c:v>
                      </c:pt>
                      <c:pt idx="5">
                        <c:v>0</c:v>
                      </c:pt>
                      <c:pt idx="6">
                        <c:v>0</c:v>
                      </c:pt>
                      <c:pt idx="7">
                        <c:v>6.0185579999999996</c:v>
                      </c:pt>
                      <c:pt idx="8">
                        <c:v>0</c:v>
                      </c:pt>
                      <c:pt idx="9">
                        <c:v>0</c:v>
                      </c:pt>
                      <c:pt idx="10">
                        <c:v>3.990326</c:v>
                      </c:pt>
                      <c:pt idx="11">
                        <c:v>0</c:v>
                      </c:pt>
                      <c:pt idx="12">
                        <c:v>8.0247440000000001</c:v>
                      </c:pt>
                      <c:pt idx="13">
                        <c:v>0</c:v>
                      </c:pt>
                      <c:pt idx="14">
                        <c:v>0</c:v>
                      </c:pt>
                      <c:pt idx="15">
                        <c:v>0</c:v>
                      </c:pt>
                      <c:pt idx="16">
                        <c:v>0</c:v>
                      </c:pt>
                      <c:pt idx="17">
                        <c:v>0</c:v>
                      </c:pt>
                      <c:pt idx="18">
                        <c:v>0</c:v>
                      </c:pt>
                      <c:pt idx="19">
                        <c:v>0</c:v>
                      </c:pt>
                      <c:pt idx="20">
                        <c:v>0</c:v>
                      </c:pt>
                      <c:pt idx="21">
                        <c:v>1.8342271999999999</c:v>
                      </c:pt>
                      <c:pt idx="22">
                        <c:v>0</c:v>
                      </c:pt>
                      <c:pt idx="23">
                        <c:v>0</c:v>
                      </c:pt>
                      <c:pt idx="24">
                        <c:v>0</c:v>
                      </c:pt>
                      <c:pt idx="25">
                        <c:v>0</c:v>
                      </c:pt>
                      <c:pt idx="26">
                        <c:v>0</c:v>
                      </c:pt>
                      <c:pt idx="27">
                        <c:v>0</c:v>
                      </c:pt>
                      <c:pt idx="28">
                        <c:v>16.858576200000002</c:v>
                      </c:pt>
                      <c:pt idx="29">
                        <c:v>23.410647399999998</c:v>
                      </c:pt>
                      <c:pt idx="30">
                        <c:v>32.365732600000001</c:v>
                      </c:pt>
                      <c:pt idx="31">
                        <c:v>638.98950224999999</c:v>
                      </c:pt>
                    </c:numCache>
                  </c:numRef>
                </c:yVal>
                <c:smooth val="0"/>
                <c:extLst>
                  <c:ext xmlns:c16="http://schemas.microsoft.com/office/drawing/2014/chart" uri="{C3380CC4-5D6E-409C-BE32-E72D297353CC}">
                    <c16:uniqueId val="{00000004-BB3A-4A8D-89FE-123F22F4C705}"/>
                  </c:ext>
                </c:extLst>
              </c15:ser>
            </c15:filteredScatterSeries>
          </c:ext>
        </c:extLst>
      </c:scatterChart>
      <c:valAx>
        <c:axId val="341790656"/>
        <c:scaling>
          <c:orientation val="minMax"/>
          <c:max val="2017"/>
          <c:min val="1986"/>
        </c:scaling>
        <c:delete val="0"/>
        <c:axPos val="b"/>
        <c:numFmt formatCode="General" sourceLinked="1"/>
        <c:majorTickMark val="out"/>
        <c:minorTickMark val="none"/>
        <c:tickLblPos val="nextTo"/>
        <c:crossAx val="341791232"/>
        <c:crosses val="autoZero"/>
        <c:crossBetween val="midCat"/>
      </c:valAx>
      <c:valAx>
        <c:axId val="341791232"/>
        <c:scaling>
          <c:orientation val="minMax"/>
        </c:scaling>
        <c:delete val="0"/>
        <c:axPos val="l"/>
        <c:majorGridlines/>
        <c:numFmt formatCode="#,##0" sourceLinked="1"/>
        <c:majorTickMark val="out"/>
        <c:minorTickMark val="none"/>
        <c:tickLblPos val="nextTo"/>
        <c:crossAx val="341790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'Jacks Complex'!$B$2</c:f>
              <c:strCache>
                <c:ptCount val="1"/>
                <c:pt idx="0">
                  <c:v>Almaco Jack</c:v>
                </c:pt>
              </c:strCache>
            </c:strRef>
          </c:tx>
          <c:xVal>
            <c:numRef>
              <c:f>'Jacks Complex'!$A$9:$A$35</c:f>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f>'Jacks Complex'!$B$9:$B$35</c:f>
              <c:numCache>
                <c:formatCode>#,##0</c:formatCode>
                <c:ptCount val="27"/>
                <c:pt idx="0">
                  <c:v>19987.737095999997</c:v>
                </c:pt>
                <c:pt idx="1">
                  <c:v>67740.989946469985</c:v>
                </c:pt>
                <c:pt idx="2">
                  <c:v>54252.492221</c:v>
                </c:pt>
                <c:pt idx="3">
                  <c:v>72971.712214150029</c:v>
                </c:pt>
                <c:pt idx="4">
                  <c:v>91469.476540639982</c:v>
                </c:pt>
                <c:pt idx="5">
                  <c:v>52637.781049999998</c:v>
                </c:pt>
                <c:pt idx="6">
                  <c:v>61877.662079299989</c:v>
                </c:pt>
                <c:pt idx="7">
                  <c:v>58730.393129659999</c:v>
                </c:pt>
                <c:pt idx="8">
                  <c:v>305984.33297713008</c:v>
                </c:pt>
                <c:pt idx="9">
                  <c:v>173017.21479511302</c:v>
                </c:pt>
                <c:pt idx="10">
                  <c:v>252699.09471690794</c:v>
                </c:pt>
                <c:pt idx="11">
                  <c:v>162774.09759270403</c:v>
                </c:pt>
                <c:pt idx="12">
                  <c:v>379224.98115082015</c:v>
                </c:pt>
                <c:pt idx="13">
                  <c:v>325876.34495488001</c:v>
                </c:pt>
                <c:pt idx="14">
                  <c:v>161364.61824419998</c:v>
                </c:pt>
                <c:pt idx="15">
                  <c:v>458447.62384110992</c:v>
                </c:pt>
                <c:pt idx="16">
                  <c:v>482803.56306899013</c:v>
                </c:pt>
                <c:pt idx="17">
                  <c:v>307606.38645881991</c:v>
                </c:pt>
                <c:pt idx="18">
                  <c:v>310699.45814230794</c:v>
                </c:pt>
                <c:pt idx="19">
                  <c:v>261249.41253571899</c:v>
                </c:pt>
                <c:pt idx="20">
                  <c:v>320657.76791126002</c:v>
                </c:pt>
                <c:pt idx="21">
                  <c:v>407679.67012939195</c:v>
                </c:pt>
                <c:pt idx="22">
                  <c:v>275897.01360892103</c:v>
                </c:pt>
                <c:pt idx="23">
                  <c:v>388310.36440179998</c:v>
                </c:pt>
                <c:pt idx="24">
                  <c:v>416581.94583269209</c:v>
                </c:pt>
                <c:pt idx="25">
                  <c:v>602195.73248229793</c:v>
                </c:pt>
                <c:pt idx="26">
                  <c:v>462371.26199735003</c:v>
                </c:pt>
              </c:numCache>
            </c:numRef>
          </c:yVal>
          <c:smooth val="0"/>
          <c:extLst>
            <c:ext xmlns:c16="http://schemas.microsoft.com/office/drawing/2014/chart" uri="{C3380CC4-5D6E-409C-BE32-E72D297353CC}">
              <c16:uniqueId val="{00000000-C99F-4AD4-8FDD-9831D3E688B8}"/>
            </c:ext>
          </c:extLst>
        </c:ser>
        <c:ser>
          <c:idx val="1"/>
          <c:order val="1"/>
          <c:tx>
            <c:strRef>
              <c:f>'Jacks Complex'!$C$2</c:f>
              <c:strCache>
                <c:ptCount val="1"/>
                <c:pt idx="0">
                  <c:v>Banded Rudderfish</c:v>
                </c:pt>
              </c:strCache>
            </c:strRef>
          </c:tx>
          <c:xVal>
            <c:numRef>
              <c:f>'Jacks Complex'!$A$9:$A$35</c:f>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f>'Jacks Complex'!$C$9:$C$35</c:f>
              <c:numCache>
                <c:formatCode>#,##0</c:formatCode>
                <c:ptCount val="27"/>
                <c:pt idx="0">
                  <c:v>196.431738</c:v>
                </c:pt>
                <c:pt idx="1">
                  <c:v>9298.0478839999996</c:v>
                </c:pt>
                <c:pt idx="2">
                  <c:v>32068.247145400001</c:v>
                </c:pt>
                <c:pt idx="3">
                  <c:v>26232.48285</c:v>
                </c:pt>
                <c:pt idx="4">
                  <c:v>39849.74274680001</c:v>
                </c:pt>
                <c:pt idx="5">
                  <c:v>34745.757200980006</c:v>
                </c:pt>
                <c:pt idx="6">
                  <c:v>103756.14253889999</c:v>
                </c:pt>
                <c:pt idx="7">
                  <c:v>76030.74733469999</c:v>
                </c:pt>
                <c:pt idx="8">
                  <c:v>133402.39054950001</c:v>
                </c:pt>
                <c:pt idx="9">
                  <c:v>295776.59317440994</c:v>
                </c:pt>
                <c:pt idx="10">
                  <c:v>162263.89107779998</c:v>
                </c:pt>
                <c:pt idx="11">
                  <c:v>90556.606891939984</c:v>
                </c:pt>
                <c:pt idx="12">
                  <c:v>103370.86836383997</c:v>
                </c:pt>
                <c:pt idx="13">
                  <c:v>212376.58476906482</c:v>
                </c:pt>
                <c:pt idx="14">
                  <c:v>97062.405047552005</c:v>
                </c:pt>
                <c:pt idx="15">
                  <c:v>157926.15939475596</c:v>
                </c:pt>
                <c:pt idx="16">
                  <c:v>152869.63219524402</c:v>
                </c:pt>
                <c:pt idx="17">
                  <c:v>110773.07815302</c:v>
                </c:pt>
                <c:pt idx="18">
                  <c:v>139826.46484351903</c:v>
                </c:pt>
                <c:pt idx="19">
                  <c:v>191816.47018039995</c:v>
                </c:pt>
                <c:pt idx="20">
                  <c:v>252472.14793553294</c:v>
                </c:pt>
                <c:pt idx="21">
                  <c:v>258461.19805012204</c:v>
                </c:pt>
                <c:pt idx="22">
                  <c:v>151314.41489412897</c:v>
                </c:pt>
                <c:pt idx="23">
                  <c:v>188326.36796587694</c:v>
                </c:pt>
                <c:pt idx="24">
                  <c:v>122721.31588139596</c:v>
                </c:pt>
                <c:pt idx="25">
                  <c:v>109055.50340376998</c:v>
                </c:pt>
                <c:pt idx="26">
                  <c:v>131354.535936745</c:v>
                </c:pt>
              </c:numCache>
            </c:numRef>
          </c:yVal>
          <c:smooth val="0"/>
          <c:extLst>
            <c:ext xmlns:c16="http://schemas.microsoft.com/office/drawing/2014/chart" uri="{C3380CC4-5D6E-409C-BE32-E72D297353CC}">
              <c16:uniqueId val="{00000001-C99F-4AD4-8FDD-9831D3E688B8}"/>
            </c:ext>
          </c:extLst>
        </c:ser>
        <c:ser>
          <c:idx val="2"/>
          <c:order val="2"/>
          <c:tx>
            <c:strRef>
              <c:f>'Jacks Complex'!$D$2</c:f>
              <c:strCache>
                <c:ptCount val="1"/>
                <c:pt idx="0">
                  <c:v>Lesser Amberjack</c:v>
                </c:pt>
              </c:strCache>
            </c:strRef>
          </c:tx>
          <c:xVal>
            <c:numRef>
              <c:f>'Jacks Complex'!$A$9:$A$35</c:f>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f>'Jacks Complex'!$D$9:$D$35</c:f>
              <c:numCache>
                <c:formatCode>#,##0</c:formatCode>
                <c:ptCount val="27"/>
                <c:pt idx="0">
                  <c:v>7382.7143560000004</c:v>
                </c:pt>
                <c:pt idx="1">
                  <c:v>21029.809057499999</c:v>
                </c:pt>
                <c:pt idx="2">
                  <c:v>14162.182699610001</c:v>
                </c:pt>
                <c:pt idx="3">
                  <c:v>6706.3010829699997</c:v>
                </c:pt>
                <c:pt idx="4">
                  <c:v>5111.1200680000002</c:v>
                </c:pt>
                <c:pt idx="5">
                  <c:v>9125.7387600000002</c:v>
                </c:pt>
                <c:pt idx="6">
                  <c:v>18382.780137999998</c:v>
                </c:pt>
                <c:pt idx="7">
                  <c:v>9652.1365986000001</c:v>
                </c:pt>
                <c:pt idx="8">
                  <c:v>12395.831431909999</c:v>
                </c:pt>
                <c:pt idx="9">
                  <c:v>11032.27285288</c:v>
                </c:pt>
                <c:pt idx="10">
                  <c:v>9173.3699815</c:v>
                </c:pt>
                <c:pt idx="11">
                  <c:v>8154.8759167100006</c:v>
                </c:pt>
                <c:pt idx="12">
                  <c:v>3574.7696511250001</c:v>
                </c:pt>
                <c:pt idx="13">
                  <c:v>3824.3443985000004</c:v>
                </c:pt>
                <c:pt idx="14">
                  <c:v>9454.2367319000004</c:v>
                </c:pt>
                <c:pt idx="15">
                  <c:v>7714.4509024999998</c:v>
                </c:pt>
                <c:pt idx="16">
                  <c:v>19495.775312000002</c:v>
                </c:pt>
                <c:pt idx="17">
                  <c:v>4605.2610334000001</c:v>
                </c:pt>
                <c:pt idx="18">
                  <c:v>8481.2025238000006</c:v>
                </c:pt>
                <c:pt idx="19">
                  <c:v>13857.8293902</c:v>
                </c:pt>
                <c:pt idx="20">
                  <c:v>48753.768953699</c:v>
                </c:pt>
                <c:pt idx="21">
                  <c:v>14217.074363199999</c:v>
                </c:pt>
                <c:pt idx="22">
                  <c:v>7888.5992544999999</c:v>
                </c:pt>
                <c:pt idx="23">
                  <c:v>9469.5758325850002</c:v>
                </c:pt>
                <c:pt idx="24">
                  <c:v>4561.55985719</c:v>
                </c:pt>
                <c:pt idx="25">
                  <c:v>12915.493920630001</c:v>
                </c:pt>
                <c:pt idx="26">
                  <c:v>16108.016151</c:v>
                </c:pt>
              </c:numCache>
            </c:numRef>
          </c:yVal>
          <c:smooth val="0"/>
          <c:extLst>
            <c:ext xmlns:c16="http://schemas.microsoft.com/office/drawing/2014/chart" uri="{C3380CC4-5D6E-409C-BE32-E72D297353CC}">
              <c16:uniqueId val="{00000002-C99F-4AD4-8FDD-9831D3E688B8}"/>
            </c:ext>
          </c:extLst>
        </c:ser>
        <c:ser>
          <c:idx val="4"/>
          <c:order val="3"/>
          <c:tx>
            <c:strRef>
              <c:f>'Jacks Complex'!$E$3</c:f>
              <c:strCache>
                <c:ptCount val="1"/>
                <c:pt idx="0">
                  <c:v>Total</c:v>
                </c:pt>
              </c:strCache>
            </c:strRef>
          </c:tx>
          <c:spPr>
            <a:ln>
              <a:solidFill>
                <a:schemeClr val="tx2"/>
              </a:solidFill>
            </a:ln>
          </c:spPr>
          <c:marker>
            <c:spPr>
              <a:ln>
                <a:solidFill>
                  <a:srgbClr val="FF0000"/>
                </a:solidFill>
              </a:ln>
            </c:spPr>
          </c:marker>
          <c:xVal>
            <c:numRef>
              <c:f>'Jacks Complex'!$A$9:$A$35</c:f>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f>'Jacks Complex'!$E$9:$E$35</c:f>
              <c:numCache>
                <c:formatCode>#,##0</c:formatCode>
                <c:ptCount val="27"/>
                <c:pt idx="0">
                  <c:v>27566.883189999997</c:v>
                </c:pt>
                <c:pt idx="1">
                  <c:v>98068.846887969979</c:v>
                </c:pt>
                <c:pt idx="2">
                  <c:v>100482.92206601</c:v>
                </c:pt>
                <c:pt idx="3">
                  <c:v>105910.49614712002</c:v>
                </c:pt>
                <c:pt idx="4">
                  <c:v>136430.33935544</c:v>
                </c:pt>
                <c:pt idx="5">
                  <c:v>96509.277010980004</c:v>
                </c:pt>
                <c:pt idx="6">
                  <c:v>184016.5847562</c:v>
                </c:pt>
                <c:pt idx="7">
                  <c:v>144413.27706295997</c:v>
                </c:pt>
                <c:pt idx="8">
                  <c:v>451782.55495854007</c:v>
                </c:pt>
                <c:pt idx="9">
                  <c:v>479826.08082240296</c:v>
                </c:pt>
                <c:pt idx="10">
                  <c:v>424136.35577620787</c:v>
                </c:pt>
                <c:pt idx="11">
                  <c:v>261485.580401354</c:v>
                </c:pt>
                <c:pt idx="12">
                  <c:v>486170.61916578515</c:v>
                </c:pt>
                <c:pt idx="13">
                  <c:v>542077.27412244491</c:v>
                </c:pt>
                <c:pt idx="14">
                  <c:v>267881.26002365199</c:v>
                </c:pt>
                <c:pt idx="15">
                  <c:v>624088.23413836583</c:v>
                </c:pt>
                <c:pt idx="16">
                  <c:v>655168.97057623416</c:v>
                </c:pt>
                <c:pt idx="17">
                  <c:v>422984.72564523993</c:v>
                </c:pt>
                <c:pt idx="18">
                  <c:v>459007.12550962699</c:v>
                </c:pt>
                <c:pt idx="19">
                  <c:v>466923.71210631891</c:v>
                </c:pt>
                <c:pt idx="20">
                  <c:v>621883.68480049202</c:v>
                </c:pt>
                <c:pt idx="21">
                  <c:v>680357.94254271395</c:v>
                </c:pt>
                <c:pt idx="22">
                  <c:v>435100.02775755001</c:v>
                </c:pt>
                <c:pt idx="23">
                  <c:v>586106.3082002619</c:v>
                </c:pt>
                <c:pt idx="24">
                  <c:v>543864.82157127804</c:v>
                </c:pt>
                <c:pt idx="25">
                  <c:v>724166.72980669781</c:v>
                </c:pt>
                <c:pt idx="26">
                  <c:v>609833.81408509507</c:v>
                </c:pt>
              </c:numCache>
            </c:numRef>
          </c:yVal>
          <c:smooth val="0"/>
          <c:extLst>
            <c:ext xmlns:c16="http://schemas.microsoft.com/office/drawing/2014/chart" uri="{C3380CC4-5D6E-409C-BE32-E72D297353CC}">
              <c16:uniqueId val="{00000003-C99F-4AD4-8FDD-9831D3E688B8}"/>
            </c:ext>
          </c:extLst>
        </c:ser>
        <c:ser>
          <c:idx val="3"/>
          <c:order val="4"/>
          <c:tx>
            <c:strRef>
              <c:f>'Jacks Complex'!$F$3</c:f>
              <c:strCache>
                <c:ptCount val="1"/>
                <c:pt idx="0">
                  <c:v>ABC/ACL</c:v>
                </c:pt>
              </c:strCache>
            </c:strRef>
          </c:tx>
          <c:spPr>
            <a:ln w="38100">
              <a:solidFill>
                <a:schemeClr val="tx1"/>
              </a:solidFill>
            </a:ln>
          </c:spPr>
          <c:marker>
            <c:symbol val="none"/>
          </c:marker>
          <c:xVal>
            <c:numRef>
              <c:f>'Jacks Complex'!$A$9:$A$35</c:f>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f>'Jacks Complex'!$F$9:$F$35</c:f>
              <c:numCache>
                <c:formatCode>#,##0</c:formatCode>
                <c:ptCount val="27"/>
                <c:pt idx="21">
                  <c:v>552521.14508150006</c:v>
                </c:pt>
                <c:pt idx="22">
                  <c:v>552521.14508150006</c:v>
                </c:pt>
                <c:pt idx="23">
                  <c:v>552521.14508150006</c:v>
                </c:pt>
                <c:pt idx="24">
                  <c:v>552521.14508150006</c:v>
                </c:pt>
                <c:pt idx="25">
                  <c:v>552521.14508150006</c:v>
                </c:pt>
                <c:pt idx="26">
                  <c:v>552521.14508150006</c:v>
                </c:pt>
              </c:numCache>
            </c:numRef>
          </c:yVal>
          <c:smooth val="0"/>
          <c:extLst>
            <c:ext xmlns:c16="http://schemas.microsoft.com/office/drawing/2014/chart" uri="{C3380CC4-5D6E-409C-BE32-E72D297353CC}">
              <c16:uniqueId val="{00000004-C99F-4AD4-8FDD-9831D3E688B8}"/>
            </c:ext>
          </c:extLst>
        </c:ser>
        <c:ser>
          <c:idx val="5"/>
          <c:order val="5"/>
          <c:tx>
            <c:strRef>
              <c:f>'Jacks Complex'!$G$3</c:f>
              <c:strCache>
                <c:ptCount val="1"/>
                <c:pt idx="0">
                  <c:v>ABC w/ORCS</c:v>
                </c:pt>
              </c:strCache>
            </c:strRef>
          </c:tx>
          <c:spPr>
            <a:ln w="38100">
              <a:solidFill>
                <a:srgbClr val="7030A0"/>
              </a:solidFill>
            </a:ln>
          </c:spPr>
          <c:marker>
            <c:symbol val="none"/>
          </c:marker>
          <c:xVal>
            <c:numRef>
              <c:f>'Jacks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'Jacks Complex'!$G$4:$G$35</c:f>
              <c:numCache>
                <c:formatCode>#,##0</c:formatCode>
                <c:ptCount val="32"/>
                <c:pt idx="26">
                  <c:v>752660.43961346825</c:v>
                </c:pt>
                <c:pt idx="27">
                  <c:v>752660.43961346825</c:v>
                </c:pt>
                <c:pt idx="28">
                  <c:v>752660.43961346825</c:v>
                </c:pt>
                <c:pt idx="29">
                  <c:v>752660.43961346825</c:v>
                </c:pt>
                <c:pt idx="30">
                  <c:v>752660.43961346825</c:v>
                </c:pt>
                <c:pt idx="31">
                  <c:v>752660.43961346825</c:v>
                </c:pt>
              </c:numCache>
            </c:numRef>
          </c:yVal>
          <c:smooth val="0"/>
          <c:extLst>
            <c:ext xmlns:c16="http://schemas.microsoft.com/office/drawing/2014/chart" uri="{C3380CC4-5D6E-409C-BE32-E72D297353CC}">
              <c16:uniqueId val="{00000001-EA18-447A-9134-4B07D46FFC11}"/>
            </c:ext>
          </c:extLst>
        </c:ser>
        <c:dLbls>
          <c:showLegendKey val="0"/>
          <c:showVal val="0"/>
          <c:showCatName val="0"/>
          <c:showSerName val="0"/>
          <c:showPercent val="0"/>
          <c:showBubbleSize val="0"/>
        </c:dLbls>
        <c:axId val="342851584"/>
        <c:axId val="342852160"/>
      </c:scatterChart>
      <c:valAx>
        <c:axId val="342851584"/>
        <c:scaling>
          <c:orientation val="minMax"/>
          <c:max val="2017"/>
          <c:min val="1991"/>
        </c:scaling>
        <c:delete val="0"/>
        <c:axPos val="b"/>
        <c:title>
          <c:tx>
            <c:rich>
              <a:bodyPr/>
              <a:lstStyle/>
              <a:p>
                <a:pPr>
                  <a:defRPr/>
                </a:pPr>
                <a:r>
                  <a:rPr lang="en-US"/>
                  <a:t>Year</a:t>
                </a:r>
              </a:p>
            </c:rich>
          </c:tx>
          <c:overlay val="0"/>
        </c:title>
        <c:numFmt formatCode="General" sourceLinked="1"/>
        <c:majorTickMark val="out"/>
        <c:minorTickMark val="none"/>
        <c:tickLblPos val="nextTo"/>
        <c:crossAx val="342852160"/>
        <c:crosses val="autoZero"/>
        <c:crossBetween val="midCat"/>
      </c:valAx>
      <c:valAx>
        <c:axId val="342852160"/>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285158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Almaco Jack</a:t>
            </a:r>
          </a:p>
        </c:rich>
      </c:tx>
      <c:overlay val="0"/>
    </c:title>
    <c:autoTitleDeleted val="0"/>
    <c:plotArea>
      <c:layout/>
      <c:scatterChart>
        <c:scatterStyle val="lineMarker"/>
        <c:varyColors val="0"/>
        <c:ser>
          <c:idx val="4"/>
          <c:order val="0"/>
          <c:tx>
            <c:strRef>
              <c:f>'Jacks Complex'!$N$3</c:f>
              <c:strCache>
                <c:ptCount val="1"/>
                <c:pt idx="0">
                  <c:v>Recreational</c:v>
                </c:pt>
              </c:strCache>
            </c:strRef>
          </c:tx>
          <c:spPr>
            <a:ln>
              <a:solidFill>
                <a:schemeClr val="accent5"/>
              </a:solidFill>
            </a:ln>
          </c:spPr>
          <c:marker>
            <c:symbol val="square"/>
            <c:size val="7"/>
            <c:spPr>
              <a:solidFill>
                <a:schemeClr val="accent5"/>
              </a:solidFill>
              <a:ln>
                <a:solidFill>
                  <a:schemeClr val="accent5"/>
                </a:solidFill>
              </a:ln>
            </c:spPr>
          </c:marker>
          <c:xVal>
            <c:numRef>
              <c:f>'Jacks Complex'!$M$9:$M$35</c:f>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f>'Jacks Complex'!$N$9:$N$35</c:f>
              <c:numCache>
                <c:formatCode>#,##0</c:formatCode>
                <c:ptCount val="27"/>
                <c:pt idx="0">
                  <c:v>17188.737095999997</c:v>
                </c:pt>
                <c:pt idx="1">
                  <c:v>66037.989946469985</c:v>
                </c:pt>
                <c:pt idx="2">
                  <c:v>37322.492221</c:v>
                </c:pt>
                <c:pt idx="3">
                  <c:v>51962.712214150022</c:v>
                </c:pt>
                <c:pt idx="4">
                  <c:v>70708.476540639982</c:v>
                </c:pt>
                <c:pt idx="5">
                  <c:v>36390.781049999998</c:v>
                </c:pt>
                <c:pt idx="6">
                  <c:v>35820.662079299989</c:v>
                </c:pt>
                <c:pt idx="7">
                  <c:v>35301.393129659999</c:v>
                </c:pt>
                <c:pt idx="8">
                  <c:v>228637.33297713008</c:v>
                </c:pt>
                <c:pt idx="9">
                  <c:v>110917.21479511302</c:v>
                </c:pt>
                <c:pt idx="10">
                  <c:v>159615.09471690794</c:v>
                </c:pt>
                <c:pt idx="11">
                  <c:v>75680.097592704027</c:v>
                </c:pt>
                <c:pt idx="12">
                  <c:v>300626.98115082015</c:v>
                </c:pt>
                <c:pt idx="13">
                  <c:v>188218.34495488001</c:v>
                </c:pt>
                <c:pt idx="14">
                  <c:v>70391.618244199984</c:v>
                </c:pt>
                <c:pt idx="15">
                  <c:v>346117.62384110992</c:v>
                </c:pt>
                <c:pt idx="16">
                  <c:v>319705.56306899013</c:v>
                </c:pt>
                <c:pt idx="17">
                  <c:v>133084.38645881991</c:v>
                </c:pt>
                <c:pt idx="18">
                  <c:v>139200.45814230794</c:v>
                </c:pt>
                <c:pt idx="19">
                  <c:v>44196.412535718991</c:v>
                </c:pt>
                <c:pt idx="20">
                  <c:v>92237.767911260031</c:v>
                </c:pt>
                <c:pt idx="21">
                  <c:v>167468.67012939192</c:v>
                </c:pt>
                <c:pt idx="22">
                  <c:v>136235.01360892103</c:v>
                </c:pt>
                <c:pt idx="23">
                  <c:v>208193.36440179998</c:v>
                </c:pt>
                <c:pt idx="24">
                  <c:v>294492.94583269209</c:v>
                </c:pt>
                <c:pt idx="25">
                  <c:v>462288.73248229793</c:v>
                </c:pt>
                <c:pt idx="26">
                  <c:v>360026.26199735003</c:v>
                </c:pt>
              </c:numCache>
            </c:numRef>
          </c:yVal>
          <c:smooth val="0"/>
          <c:extLst>
            <c:ext xmlns:c16="http://schemas.microsoft.com/office/drawing/2014/chart" uri="{C3380CC4-5D6E-409C-BE32-E72D297353CC}">
              <c16:uniqueId val="{00000001-60F2-4600-BFC5-7DB733316B5F}"/>
            </c:ext>
          </c:extLst>
        </c:ser>
        <c:ser>
          <c:idx val="0"/>
          <c:order val="1"/>
          <c:tx>
            <c:strRef>
              <c:f>'Jacks Complex'!$I$3</c:f>
              <c:strCache>
                <c:ptCount val="1"/>
                <c:pt idx="0">
                  <c:v>Commercial</c:v>
                </c:pt>
              </c:strCache>
            </c:strRef>
          </c:tx>
          <c:spPr>
            <a:ln>
              <a:solidFill>
                <a:schemeClr val="accent3"/>
              </a:solidFill>
            </a:ln>
          </c:spPr>
          <c:marker>
            <c:symbol val="triangle"/>
            <c:size val="7"/>
            <c:spPr>
              <a:solidFill>
                <a:schemeClr val="accent3"/>
              </a:solidFill>
              <a:ln>
                <a:solidFill>
                  <a:schemeClr val="accent3"/>
                </a:solidFill>
              </a:ln>
            </c:spPr>
          </c:marker>
          <c:xVal>
            <c:numRef>
              <c:f>'Jacks Complex'!$H$9:$H$35</c:f>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f>'Jacks Complex'!$I$9:$I$35</c:f>
              <c:numCache>
                <c:formatCode>#,##0</c:formatCode>
                <c:ptCount val="27"/>
                <c:pt idx="0">
                  <c:v>2799</c:v>
                </c:pt>
                <c:pt idx="1">
                  <c:v>1703</c:v>
                </c:pt>
                <c:pt idx="2">
                  <c:v>16930</c:v>
                </c:pt>
                <c:pt idx="3">
                  <c:v>21009</c:v>
                </c:pt>
                <c:pt idx="4">
                  <c:v>20761</c:v>
                </c:pt>
                <c:pt idx="5">
                  <c:v>16247</c:v>
                </c:pt>
                <c:pt idx="6">
                  <c:v>26057</c:v>
                </c:pt>
                <c:pt idx="7">
                  <c:v>23429</c:v>
                </c:pt>
                <c:pt idx="8">
                  <c:v>77347</c:v>
                </c:pt>
                <c:pt idx="9">
                  <c:v>62100</c:v>
                </c:pt>
                <c:pt idx="10">
                  <c:v>93084</c:v>
                </c:pt>
                <c:pt idx="11">
                  <c:v>87094</c:v>
                </c:pt>
                <c:pt idx="12">
                  <c:v>78598</c:v>
                </c:pt>
                <c:pt idx="13">
                  <c:v>137658</c:v>
                </c:pt>
                <c:pt idx="14">
                  <c:v>90973</c:v>
                </c:pt>
                <c:pt idx="15">
                  <c:v>112330</c:v>
                </c:pt>
                <c:pt idx="16">
                  <c:v>163098</c:v>
                </c:pt>
                <c:pt idx="17">
                  <c:v>174522</c:v>
                </c:pt>
                <c:pt idx="18">
                  <c:v>171499</c:v>
                </c:pt>
                <c:pt idx="19">
                  <c:v>217053</c:v>
                </c:pt>
                <c:pt idx="20">
                  <c:v>228420</c:v>
                </c:pt>
                <c:pt idx="21">
                  <c:v>240211</c:v>
                </c:pt>
                <c:pt idx="22">
                  <c:v>139662</c:v>
                </c:pt>
                <c:pt idx="23">
                  <c:v>180117</c:v>
                </c:pt>
                <c:pt idx="24">
                  <c:v>122089</c:v>
                </c:pt>
                <c:pt idx="25">
                  <c:v>139907</c:v>
                </c:pt>
                <c:pt idx="26">
                  <c:v>102345</c:v>
                </c:pt>
              </c:numCache>
            </c:numRef>
          </c:yVal>
          <c:smooth val="0"/>
          <c:extLst>
            <c:ext xmlns:c16="http://schemas.microsoft.com/office/drawing/2014/chart" uri="{C3380CC4-5D6E-409C-BE32-E72D297353CC}">
              <c16:uniqueId val="{00000001-4B22-4726-A53D-F04AA1B7AA52}"/>
            </c:ext>
          </c:extLst>
        </c:ser>
        <c:dLbls>
          <c:showLegendKey val="0"/>
          <c:showVal val="0"/>
          <c:showCatName val="0"/>
          <c:showSerName val="0"/>
          <c:showPercent val="0"/>
          <c:showBubbleSize val="0"/>
        </c:dLbls>
        <c:axId val="342854464"/>
        <c:axId val="342855040"/>
        <c:extLst/>
      </c:scatterChart>
      <c:valAx>
        <c:axId val="342854464"/>
        <c:scaling>
          <c:orientation val="minMax"/>
          <c:max val="2017"/>
          <c:min val="1991"/>
        </c:scaling>
        <c:delete val="0"/>
        <c:axPos val="b"/>
        <c:numFmt formatCode="General" sourceLinked="1"/>
        <c:majorTickMark val="out"/>
        <c:minorTickMark val="none"/>
        <c:tickLblPos val="nextTo"/>
        <c:crossAx val="342855040"/>
        <c:crosses val="autoZero"/>
        <c:crossBetween val="midCat"/>
      </c:valAx>
      <c:valAx>
        <c:axId val="342855040"/>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2854464"/>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'Bar Jack'!$C$3</c:f>
              <c:strCache>
                <c:ptCount val="1"/>
                <c:pt idx="0">
                  <c:v>Total New Wgt</c:v>
                </c:pt>
              </c:strCache>
            </c:strRef>
          </c:tx>
          <c:xVal>
            <c:numRef>
              <c:f>'Bar Jack'!$B$4:$B$35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'Bar Jack'!$C$4:$C$35</c:f>
              <c:numCache>
                <c:formatCode>#,##0</c:formatCode>
                <c:ptCount val="32"/>
                <c:pt idx="0">
                  <c:v>337452.12597887998</c:v>
                </c:pt>
                <c:pt idx="1">
                  <c:v>10694.389373652</c:v>
                </c:pt>
                <c:pt idx="2">
                  <c:v>572.70215473499991</c:v>
                </c:pt>
                <c:pt idx="3">
                  <c:v>116067.91357132999</c:v>
                </c:pt>
                <c:pt idx="4">
                  <c:v>111169.57975139997</c:v>
                </c:pt>
                <c:pt idx="5">
                  <c:v>6736.2905814000014</c:v>
                </c:pt>
                <c:pt idx="6">
                  <c:v>4833.1696160600004</c:v>
                </c:pt>
                <c:pt idx="7">
                  <c:v>29921.479935815009</c:v>
                </c:pt>
                <c:pt idx="8">
                  <c:v>33381.386580529987</c:v>
                </c:pt>
                <c:pt idx="9">
                  <c:v>5810.7741000000005</c:v>
                </c:pt>
                <c:pt idx="10">
                  <c:v>7478.2411384360003</c:v>
                </c:pt>
                <c:pt idx="11">
                  <c:v>60187.901046070001</c:v>
                </c:pt>
                <c:pt idx="12">
                  <c:v>27221.778905127001</c:v>
                </c:pt>
                <c:pt idx="13">
                  <c:v>38269.148918909996</c:v>
                </c:pt>
                <c:pt idx="14">
                  <c:v>38799.849663230001</c:v>
                </c:pt>
                <c:pt idx="15">
                  <c:v>39015.978897199013</c:v>
                </c:pt>
                <c:pt idx="16">
                  <c:v>10810.570479535001</c:v>
                </c:pt>
                <c:pt idx="17">
                  <c:v>4156.4035410199995</c:v>
                </c:pt>
                <c:pt idx="18">
                  <c:v>16428.624959013003</c:v>
                </c:pt>
                <c:pt idx="19">
                  <c:v>58534.792987823996</c:v>
                </c:pt>
                <c:pt idx="20">
                  <c:v>5482.573750945</c:v>
                </c:pt>
                <c:pt idx="21">
                  <c:v>14950.2879801</c:v>
                </c:pt>
                <c:pt idx="22">
                  <c:v>6931.1878523639989</c:v>
                </c:pt>
                <c:pt idx="23">
                  <c:v>22169.334280600007</c:v>
                </c:pt>
                <c:pt idx="24">
                  <c:v>3789.8110876000001</c:v>
                </c:pt>
                <c:pt idx="25">
                  <c:v>66540.380477900006</c:v>
                </c:pt>
                <c:pt idx="26">
                  <c:v>6641.7834869300004</c:v>
                </c:pt>
                <c:pt idx="27">
                  <c:v>11189.332449900001</c:v>
                </c:pt>
                <c:pt idx="28">
                  <c:v>7940.6339698499978</c:v>
                </c:pt>
                <c:pt idx="29">
                  <c:v>20883.357029899998</c:v>
                </c:pt>
                <c:pt idx="30">
                  <c:v>7415.9084897599987</c:v>
                </c:pt>
                <c:pt idx="31">
                  <c:v>61879.397924599973</c:v>
                </c:pt>
              </c:numCache>
            </c:numRef>
          </c:yVal>
          <c:smooth val="0"/>
          <c:extLst>
            <c:ext xmlns:c16="http://schemas.microsoft.com/office/drawing/2014/chart" uri="{C3380CC4-5D6E-409C-BE32-E72D297353CC}">
              <c16:uniqueId val="{00000000-F187-45C6-903C-A9419A1C212D}"/>
            </c:ext>
          </c:extLst>
        </c:ser>
        <c:ser>
          <c:idx val="5"/>
          <c:order val="1"/>
          <c:tx>
            <c:strRef>
              <c:f>'Bar Jack'!$F$3</c:f>
              <c:strCache>
                <c:ptCount val="1"/>
                <c:pt idx="0">
                  <c:v>New Wgt ABC</c:v>
                </c:pt>
              </c:strCache>
            </c:strRef>
          </c:tx>
          <c:spPr>
            <a:ln>
              <a:solidFill>
                <a:schemeClr val="tx1"/>
              </a:solidFill>
            </a:ln>
          </c:spPr>
          <c:marker>
            <c:symbol val="none"/>
          </c:marker>
          <c:xVal>
            <c:numRef>
              <c:f>'Bar Jack'!$B$4:$B$35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'Bar Jack'!$F$4:$F$35</c:f>
              <c:numCache>
                <c:formatCode>#,##0</c:formatCode>
                <c:ptCount val="32"/>
                <c:pt idx="26">
                  <c:v>38799.849663230001</c:v>
                </c:pt>
                <c:pt idx="27">
                  <c:v>38799.849663230001</c:v>
                </c:pt>
                <c:pt idx="28">
                  <c:v>38799.849663230001</c:v>
                </c:pt>
                <c:pt idx="29">
                  <c:v>105362.6273780832</c:v>
                </c:pt>
                <c:pt idx="30">
                  <c:v>105362.6273780832</c:v>
                </c:pt>
                <c:pt idx="31">
                  <c:v>105362.6273780832</c:v>
                </c:pt>
              </c:numCache>
            </c:numRef>
          </c:yVal>
          <c:smooth val="0"/>
          <c:extLst>
            <c:ext xmlns:c16="http://schemas.microsoft.com/office/drawing/2014/chart" uri="{C3380CC4-5D6E-409C-BE32-E72D297353CC}">
              <c16:uniqueId val="{00000005-F187-45C6-903C-A9419A1C212D}"/>
            </c:ext>
          </c:extLst>
        </c:ser>
        <c:dLbls>
          <c:showLegendKey val="0"/>
          <c:showVal val="0"/>
          <c:showCatName val="0"/>
          <c:showSerName val="0"/>
          <c:showPercent val="0"/>
          <c:showBubbleSize val="0"/>
        </c:dLbls>
        <c:axId val="338518016"/>
        <c:axId val="338518592"/>
      </c:scatterChart>
      <c:valAx>
        <c:axId val="338518016"/>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38518592"/>
        <c:crosses val="autoZero"/>
        <c:crossBetween val="midCat"/>
      </c:valAx>
      <c:valAx>
        <c:axId val="338518592"/>
        <c:scaling>
          <c:orientation val="minMax"/>
          <c:max val="350000"/>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3851801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Banded Rudderfish</a:t>
            </a:r>
          </a:p>
        </c:rich>
      </c:tx>
      <c:overlay val="0"/>
    </c:title>
    <c:autoTitleDeleted val="0"/>
    <c:plotArea>
      <c:layout/>
      <c:scatterChart>
        <c:scatterStyle val="lineMarker"/>
        <c:varyColors val="0"/>
        <c:ser>
          <c:idx val="4"/>
          <c:order val="0"/>
          <c:tx>
            <c:strRef>
              <c:f>'Jacks Complex'!$O$3</c:f>
              <c:strCache>
                <c:ptCount val="1"/>
                <c:pt idx="0">
                  <c:v>Recreational</c:v>
                </c:pt>
              </c:strCache>
            </c:strRef>
          </c:tx>
          <c:spPr>
            <a:ln>
              <a:solidFill>
                <a:schemeClr val="accent5"/>
              </a:solidFill>
            </a:ln>
          </c:spPr>
          <c:marker>
            <c:symbol val="square"/>
            <c:size val="7"/>
            <c:spPr>
              <a:solidFill>
                <a:schemeClr val="accent5"/>
              </a:solidFill>
              <a:ln>
                <a:solidFill>
                  <a:schemeClr val="accent5"/>
                </a:solidFill>
              </a:ln>
            </c:spPr>
          </c:marker>
          <c:xVal>
            <c:numRef>
              <c:f>'Jacks Complex'!$M$9:$M$35</c:f>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f>'Jacks Complex'!$O$9:$O$35</c:f>
              <c:numCache>
                <c:formatCode>#,##0</c:formatCode>
                <c:ptCount val="27"/>
                <c:pt idx="0">
                  <c:v>79.431737999999996</c:v>
                </c:pt>
                <c:pt idx="1">
                  <c:v>4342.0478839999996</c:v>
                </c:pt>
                <c:pt idx="2">
                  <c:v>30853.247145400001</c:v>
                </c:pt>
                <c:pt idx="3">
                  <c:v>21582.48285</c:v>
                </c:pt>
                <c:pt idx="4">
                  <c:v>35455.74274680001</c:v>
                </c:pt>
                <c:pt idx="5">
                  <c:v>25018.757200980002</c:v>
                </c:pt>
                <c:pt idx="6">
                  <c:v>56146.1425389</c:v>
                </c:pt>
                <c:pt idx="7">
                  <c:v>40596.747334699998</c:v>
                </c:pt>
                <c:pt idx="8">
                  <c:v>81242.390549499993</c:v>
                </c:pt>
                <c:pt idx="9">
                  <c:v>236861.59317440997</c:v>
                </c:pt>
                <c:pt idx="10">
                  <c:v>135851.89107779998</c:v>
                </c:pt>
                <c:pt idx="11">
                  <c:v>69899.606891939984</c:v>
                </c:pt>
                <c:pt idx="12">
                  <c:v>86297.868363839967</c:v>
                </c:pt>
                <c:pt idx="13">
                  <c:v>180309.58476906482</c:v>
                </c:pt>
                <c:pt idx="14">
                  <c:v>61363.405047552005</c:v>
                </c:pt>
                <c:pt idx="15">
                  <c:v>126032.15939475594</c:v>
                </c:pt>
                <c:pt idx="16">
                  <c:v>122964.63219524403</c:v>
                </c:pt>
                <c:pt idx="17">
                  <c:v>83463.078153020004</c:v>
                </c:pt>
                <c:pt idx="18">
                  <c:v>87140.464843519017</c:v>
                </c:pt>
                <c:pt idx="19">
                  <c:v>147905.47018039995</c:v>
                </c:pt>
                <c:pt idx="20">
                  <c:v>152824.14793553294</c:v>
                </c:pt>
                <c:pt idx="21">
                  <c:v>177636.19805012204</c:v>
                </c:pt>
                <c:pt idx="22">
                  <c:v>86389.414894128975</c:v>
                </c:pt>
                <c:pt idx="23">
                  <c:v>135128.36796587694</c:v>
                </c:pt>
                <c:pt idx="24">
                  <c:v>60539.31588139596</c:v>
                </c:pt>
                <c:pt idx="25">
                  <c:v>57928.503403769988</c:v>
                </c:pt>
                <c:pt idx="26">
                  <c:v>111399.53593674501</c:v>
                </c:pt>
              </c:numCache>
            </c:numRef>
          </c:yVal>
          <c:smooth val="0"/>
          <c:extLst>
            <c:ext xmlns:c16="http://schemas.microsoft.com/office/drawing/2014/chart" uri="{C3380CC4-5D6E-409C-BE32-E72D297353CC}">
              <c16:uniqueId val="{00000001-BDDE-497C-9337-4708582EA750}"/>
            </c:ext>
          </c:extLst>
        </c:ser>
        <c:ser>
          <c:idx val="0"/>
          <c:order val="1"/>
          <c:tx>
            <c:strRef>
              <c:f>'Jacks Complex'!$J$3</c:f>
              <c:strCache>
                <c:ptCount val="1"/>
                <c:pt idx="0">
                  <c:v>Commercial</c:v>
                </c:pt>
              </c:strCache>
            </c:strRef>
          </c:tx>
          <c:spPr>
            <a:ln>
              <a:solidFill>
                <a:schemeClr val="accent3"/>
              </a:solidFill>
            </a:ln>
          </c:spPr>
          <c:marker>
            <c:symbol val="triangle"/>
            <c:size val="7"/>
            <c:spPr>
              <a:solidFill>
                <a:schemeClr val="accent3"/>
              </a:solidFill>
              <a:ln>
                <a:solidFill>
                  <a:schemeClr val="accent3"/>
                </a:solidFill>
              </a:ln>
            </c:spPr>
          </c:marker>
          <c:xVal>
            <c:numRef>
              <c:f>'Jacks Complex'!$H$9:$H$35</c:f>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f>'Jacks Complex'!$J$9:$J$35</c:f>
              <c:numCache>
                <c:formatCode>#,##0</c:formatCode>
                <c:ptCount val="27"/>
                <c:pt idx="0">
                  <c:v>117</c:v>
                </c:pt>
                <c:pt idx="1">
                  <c:v>4956</c:v>
                </c:pt>
                <c:pt idx="2">
                  <c:v>1215</c:v>
                </c:pt>
                <c:pt idx="3">
                  <c:v>4650</c:v>
                </c:pt>
                <c:pt idx="4">
                  <c:v>4394</c:v>
                </c:pt>
                <c:pt idx="5">
                  <c:v>9727</c:v>
                </c:pt>
                <c:pt idx="6">
                  <c:v>47610</c:v>
                </c:pt>
                <c:pt idx="7">
                  <c:v>35434</c:v>
                </c:pt>
                <c:pt idx="8">
                  <c:v>52160</c:v>
                </c:pt>
                <c:pt idx="9">
                  <c:v>58915</c:v>
                </c:pt>
                <c:pt idx="10">
                  <c:v>26412</c:v>
                </c:pt>
                <c:pt idx="11">
                  <c:v>20657</c:v>
                </c:pt>
                <c:pt idx="12">
                  <c:v>17073</c:v>
                </c:pt>
                <c:pt idx="13">
                  <c:v>32067</c:v>
                </c:pt>
                <c:pt idx="14">
                  <c:v>35699</c:v>
                </c:pt>
                <c:pt idx="15">
                  <c:v>31894</c:v>
                </c:pt>
                <c:pt idx="16">
                  <c:v>29905</c:v>
                </c:pt>
                <c:pt idx="17">
                  <c:v>27310</c:v>
                </c:pt>
                <c:pt idx="18">
                  <c:v>52686</c:v>
                </c:pt>
                <c:pt idx="19">
                  <c:v>43911</c:v>
                </c:pt>
                <c:pt idx="20">
                  <c:v>99648</c:v>
                </c:pt>
                <c:pt idx="21">
                  <c:v>80825</c:v>
                </c:pt>
                <c:pt idx="22">
                  <c:v>64925</c:v>
                </c:pt>
                <c:pt idx="23">
                  <c:v>53198</c:v>
                </c:pt>
                <c:pt idx="24">
                  <c:v>62182</c:v>
                </c:pt>
                <c:pt idx="25">
                  <c:v>51127</c:v>
                </c:pt>
                <c:pt idx="26">
                  <c:v>19955</c:v>
                </c:pt>
              </c:numCache>
            </c:numRef>
          </c:yVal>
          <c:smooth val="0"/>
          <c:extLst>
            <c:ext xmlns:c16="http://schemas.microsoft.com/office/drawing/2014/chart" uri="{C3380CC4-5D6E-409C-BE32-E72D297353CC}">
              <c16:uniqueId val="{00000001-67D5-4695-9C5B-5379720A8D1C}"/>
            </c:ext>
          </c:extLst>
        </c:ser>
        <c:dLbls>
          <c:showLegendKey val="0"/>
          <c:showVal val="0"/>
          <c:showCatName val="0"/>
          <c:showSerName val="0"/>
          <c:showPercent val="0"/>
          <c:showBubbleSize val="0"/>
        </c:dLbls>
        <c:axId val="342854464"/>
        <c:axId val="342855040"/>
        <c:extLst/>
      </c:scatterChart>
      <c:valAx>
        <c:axId val="342854464"/>
        <c:scaling>
          <c:orientation val="minMax"/>
          <c:max val="2017"/>
          <c:min val="1991"/>
        </c:scaling>
        <c:delete val="0"/>
        <c:axPos val="b"/>
        <c:numFmt formatCode="General" sourceLinked="1"/>
        <c:majorTickMark val="out"/>
        <c:minorTickMark val="none"/>
        <c:tickLblPos val="nextTo"/>
        <c:crossAx val="342855040"/>
        <c:crosses val="autoZero"/>
        <c:crossBetween val="midCat"/>
      </c:valAx>
      <c:valAx>
        <c:axId val="342855040"/>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2854464"/>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Lesser Amberjack</a:t>
            </a:r>
          </a:p>
        </c:rich>
      </c:tx>
      <c:overlay val="0"/>
    </c:title>
    <c:autoTitleDeleted val="0"/>
    <c:plotArea>
      <c:layout/>
      <c:scatterChart>
        <c:scatterStyle val="lineMarker"/>
        <c:varyColors val="0"/>
        <c:ser>
          <c:idx val="4"/>
          <c:order val="0"/>
          <c:tx>
            <c:strRef>
              <c:f>'Jacks Complex'!$P$3</c:f>
              <c:strCache>
                <c:ptCount val="1"/>
                <c:pt idx="0">
                  <c:v>Recreational</c:v>
                </c:pt>
              </c:strCache>
            </c:strRef>
          </c:tx>
          <c:spPr>
            <a:ln>
              <a:solidFill>
                <a:schemeClr val="accent5"/>
              </a:solidFill>
            </a:ln>
          </c:spPr>
          <c:marker>
            <c:symbol val="square"/>
            <c:size val="7"/>
            <c:spPr>
              <a:solidFill>
                <a:schemeClr val="accent5"/>
              </a:solidFill>
              <a:ln>
                <a:solidFill>
                  <a:schemeClr val="accent5"/>
                </a:solidFill>
              </a:ln>
            </c:spPr>
          </c:marker>
          <c:xVal>
            <c:numRef>
              <c:f>'Jacks Complex'!$M$9:$M$35</c:f>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f>'Jacks Complex'!$P$9:$P$35</c:f>
              <c:numCache>
                <c:formatCode>#,##0</c:formatCode>
                <c:ptCount val="27"/>
                <c:pt idx="0">
                  <c:v>10.714355999999999</c:v>
                </c:pt>
                <c:pt idx="1">
                  <c:v>7380.8090574999997</c:v>
                </c:pt>
                <c:pt idx="2">
                  <c:v>10312.182699610001</c:v>
                </c:pt>
                <c:pt idx="3">
                  <c:v>598.30108296999992</c:v>
                </c:pt>
                <c:pt idx="4">
                  <c:v>21.120068</c:v>
                </c:pt>
                <c:pt idx="5">
                  <c:v>2474.7387600000002</c:v>
                </c:pt>
                <c:pt idx="6">
                  <c:v>1300.7801379999999</c:v>
                </c:pt>
                <c:pt idx="7">
                  <c:v>4794.1365986000001</c:v>
                </c:pt>
                <c:pt idx="8">
                  <c:v>2274.83143191</c:v>
                </c:pt>
                <c:pt idx="9">
                  <c:v>5260.2728528800008</c:v>
                </c:pt>
                <c:pt idx="10">
                  <c:v>4761.3699815</c:v>
                </c:pt>
                <c:pt idx="11">
                  <c:v>4110.8759167100006</c:v>
                </c:pt>
                <c:pt idx="12">
                  <c:v>67.769651124999996</c:v>
                </c:pt>
                <c:pt idx="13">
                  <c:v>1615.3443985000001</c:v>
                </c:pt>
                <c:pt idx="14">
                  <c:v>1314.2367319</c:v>
                </c:pt>
                <c:pt idx="15">
                  <c:v>4111.4509024999998</c:v>
                </c:pt>
                <c:pt idx="16">
                  <c:v>14948.775312000002</c:v>
                </c:pt>
                <c:pt idx="17">
                  <c:v>3671.2610333999996</c:v>
                </c:pt>
                <c:pt idx="18">
                  <c:v>156.20252379999999</c:v>
                </c:pt>
                <c:pt idx="19">
                  <c:v>3.8293902000000002</c:v>
                </c:pt>
                <c:pt idx="20">
                  <c:v>397.76895369899995</c:v>
                </c:pt>
                <c:pt idx="21">
                  <c:v>44.074363200000001</c:v>
                </c:pt>
                <c:pt idx="22">
                  <c:v>5726.5992544999999</c:v>
                </c:pt>
                <c:pt idx="23">
                  <c:v>6327.5758325850002</c:v>
                </c:pt>
                <c:pt idx="24">
                  <c:v>1642.55985719</c:v>
                </c:pt>
                <c:pt idx="25">
                  <c:v>897.49392063000016</c:v>
                </c:pt>
                <c:pt idx="26">
                  <c:v>244.01615099999998</c:v>
                </c:pt>
              </c:numCache>
            </c:numRef>
          </c:yVal>
          <c:smooth val="0"/>
          <c:extLst>
            <c:ext xmlns:c16="http://schemas.microsoft.com/office/drawing/2014/chart" uri="{C3380CC4-5D6E-409C-BE32-E72D297353CC}">
              <c16:uniqueId val="{00000001-8A5A-4AB4-A87B-FB4E7720FFF1}"/>
            </c:ext>
          </c:extLst>
        </c:ser>
        <c:ser>
          <c:idx val="0"/>
          <c:order val="1"/>
          <c:tx>
            <c:strRef>
              <c:f>'Jacks Complex'!$K$3</c:f>
              <c:strCache>
                <c:ptCount val="1"/>
                <c:pt idx="0">
                  <c:v>Commercial</c:v>
                </c:pt>
              </c:strCache>
            </c:strRef>
          </c:tx>
          <c:spPr>
            <a:ln>
              <a:solidFill>
                <a:schemeClr val="accent3"/>
              </a:solidFill>
            </a:ln>
          </c:spPr>
          <c:marker>
            <c:symbol val="triangle"/>
            <c:size val="7"/>
            <c:spPr>
              <a:solidFill>
                <a:schemeClr val="accent3"/>
              </a:solidFill>
              <a:ln>
                <a:solidFill>
                  <a:schemeClr val="accent3"/>
                </a:solidFill>
              </a:ln>
            </c:spPr>
          </c:marker>
          <c:xVal>
            <c:numRef>
              <c:f>'Jacks Complex'!$H$9:$H$35</c:f>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f>'Jacks Complex'!$K$9:$K$35</c:f>
              <c:numCache>
                <c:formatCode>#,##0</c:formatCode>
                <c:ptCount val="27"/>
                <c:pt idx="0">
                  <c:v>7372</c:v>
                </c:pt>
                <c:pt idx="1">
                  <c:v>13649</c:v>
                </c:pt>
                <c:pt idx="2">
                  <c:v>3850</c:v>
                </c:pt>
                <c:pt idx="3">
                  <c:v>6108</c:v>
                </c:pt>
                <c:pt idx="4">
                  <c:v>5090</c:v>
                </c:pt>
                <c:pt idx="5">
                  <c:v>6651</c:v>
                </c:pt>
                <c:pt idx="6">
                  <c:v>17082</c:v>
                </c:pt>
                <c:pt idx="7">
                  <c:v>4858</c:v>
                </c:pt>
                <c:pt idx="8">
                  <c:v>10121</c:v>
                </c:pt>
                <c:pt idx="9">
                  <c:v>5772</c:v>
                </c:pt>
                <c:pt idx="10">
                  <c:v>4412</c:v>
                </c:pt>
                <c:pt idx="11">
                  <c:v>4044</c:v>
                </c:pt>
                <c:pt idx="12">
                  <c:v>3507</c:v>
                </c:pt>
                <c:pt idx="13">
                  <c:v>2209</c:v>
                </c:pt>
                <c:pt idx="14">
                  <c:v>8140</c:v>
                </c:pt>
                <c:pt idx="15">
                  <c:v>3603</c:v>
                </c:pt>
                <c:pt idx="16">
                  <c:v>4547</c:v>
                </c:pt>
                <c:pt idx="17">
                  <c:v>934</c:v>
                </c:pt>
                <c:pt idx="18">
                  <c:v>8325</c:v>
                </c:pt>
                <c:pt idx="19">
                  <c:v>13854</c:v>
                </c:pt>
                <c:pt idx="20">
                  <c:v>48356</c:v>
                </c:pt>
                <c:pt idx="21">
                  <c:v>14173</c:v>
                </c:pt>
                <c:pt idx="22">
                  <c:v>2162</c:v>
                </c:pt>
                <c:pt idx="23">
                  <c:v>3142</c:v>
                </c:pt>
                <c:pt idx="24">
                  <c:v>2919</c:v>
                </c:pt>
                <c:pt idx="25">
                  <c:v>12018</c:v>
                </c:pt>
                <c:pt idx="26">
                  <c:v>15864</c:v>
                </c:pt>
              </c:numCache>
            </c:numRef>
          </c:yVal>
          <c:smooth val="0"/>
          <c:extLst>
            <c:ext xmlns:c16="http://schemas.microsoft.com/office/drawing/2014/chart" uri="{C3380CC4-5D6E-409C-BE32-E72D297353CC}">
              <c16:uniqueId val="{00000001-5D10-47F0-B527-EA63A5FAD481}"/>
            </c:ext>
          </c:extLst>
        </c:ser>
        <c:dLbls>
          <c:showLegendKey val="0"/>
          <c:showVal val="0"/>
          <c:showCatName val="0"/>
          <c:showSerName val="0"/>
          <c:showPercent val="0"/>
          <c:showBubbleSize val="0"/>
        </c:dLbls>
        <c:axId val="342854464"/>
        <c:axId val="342855040"/>
        <c:extLst/>
      </c:scatterChart>
      <c:valAx>
        <c:axId val="342854464"/>
        <c:scaling>
          <c:orientation val="minMax"/>
          <c:max val="2017"/>
          <c:min val="1991"/>
        </c:scaling>
        <c:delete val="0"/>
        <c:axPos val="b"/>
        <c:numFmt formatCode="General" sourceLinked="1"/>
        <c:majorTickMark val="out"/>
        <c:minorTickMark val="none"/>
        <c:tickLblPos val="nextTo"/>
        <c:crossAx val="342855040"/>
        <c:crosses val="autoZero"/>
        <c:crossBetween val="midCat"/>
      </c:valAx>
      <c:valAx>
        <c:axId val="342855040"/>
        <c:scaling>
          <c:orientation val="minMax"/>
          <c:max val="50000"/>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2854464"/>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Almaco Jack</a:t>
            </a:r>
          </a:p>
        </c:rich>
      </c:tx>
      <c:overlay val="0"/>
    </c:title>
    <c:autoTitleDeleted val="0"/>
    <c:plotArea>
      <c:layout/>
      <c:scatterChart>
        <c:scatterStyle val="lineMarker"/>
        <c:varyColors val="0"/>
        <c:ser>
          <c:idx val="0"/>
          <c:order val="0"/>
          <c:tx>
            <c:strRef>
              <c:f>'Jacks Complex'!$B$3</c:f>
              <c:strCache>
                <c:ptCount val="1"/>
                <c:pt idx="0">
                  <c:v>Total Landings</c:v>
                </c:pt>
              </c:strCache>
            </c:strRef>
          </c:tx>
          <c:xVal>
            <c:numRef>
              <c:f>'Jacks Complex'!$A$9:$A$35</c:f>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f>'Jacks Complex'!$B$9:$B$35</c:f>
              <c:numCache>
                <c:formatCode>#,##0</c:formatCode>
                <c:ptCount val="27"/>
                <c:pt idx="0">
                  <c:v>19987.737095999997</c:v>
                </c:pt>
                <c:pt idx="1">
                  <c:v>67740.989946469985</c:v>
                </c:pt>
                <c:pt idx="2">
                  <c:v>54252.492221</c:v>
                </c:pt>
                <c:pt idx="3">
                  <c:v>72971.712214150029</c:v>
                </c:pt>
                <c:pt idx="4">
                  <c:v>91469.476540639982</c:v>
                </c:pt>
                <c:pt idx="5">
                  <c:v>52637.781049999998</c:v>
                </c:pt>
                <c:pt idx="6">
                  <c:v>61877.662079299989</c:v>
                </c:pt>
                <c:pt idx="7">
                  <c:v>58730.393129659999</c:v>
                </c:pt>
                <c:pt idx="8">
                  <c:v>305984.33297713008</c:v>
                </c:pt>
                <c:pt idx="9">
                  <c:v>173017.21479511302</c:v>
                </c:pt>
                <c:pt idx="10">
                  <c:v>252699.09471690794</c:v>
                </c:pt>
                <c:pt idx="11">
                  <c:v>162774.09759270403</c:v>
                </c:pt>
                <c:pt idx="12">
                  <c:v>379224.98115082015</c:v>
                </c:pt>
                <c:pt idx="13">
                  <c:v>325876.34495488001</c:v>
                </c:pt>
                <c:pt idx="14">
                  <c:v>161364.61824419998</c:v>
                </c:pt>
                <c:pt idx="15">
                  <c:v>458447.62384110992</c:v>
                </c:pt>
                <c:pt idx="16">
                  <c:v>482803.56306899013</c:v>
                </c:pt>
                <c:pt idx="17">
                  <c:v>307606.38645881991</c:v>
                </c:pt>
                <c:pt idx="18">
                  <c:v>310699.45814230794</c:v>
                </c:pt>
                <c:pt idx="19">
                  <c:v>261249.41253571899</c:v>
                </c:pt>
                <c:pt idx="20">
                  <c:v>320657.76791126002</c:v>
                </c:pt>
                <c:pt idx="21">
                  <c:v>407679.67012939195</c:v>
                </c:pt>
                <c:pt idx="22">
                  <c:v>275897.01360892103</c:v>
                </c:pt>
                <c:pt idx="23">
                  <c:v>388310.36440179998</c:v>
                </c:pt>
                <c:pt idx="24">
                  <c:v>416581.94583269209</c:v>
                </c:pt>
                <c:pt idx="25">
                  <c:v>602195.73248229793</c:v>
                </c:pt>
                <c:pt idx="26">
                  <c:v>462371.26199735003</c:v>
                </c:pt>
              </c:numCache>
            </c:numRef>
          </c:yVal>
          <c:smooth val="0"/>
          <c:extLst>
            <c:ext xmlns:c16="http://schemas.microsoft.com/office/drawing/2014/chart" uri="{C3380CC4-5D6E-409C-BE32-E72D297353CC}">
              <c16:uniqueId val="{00000000-B9B3-43D8-9FFE-02C2ACA91794}"/>
            </c:ext>
          </c:extLst>
        </c:ser>
        <c:ser>
          <c:idx val="1"/>
          <c:order val="1"/>
          <c:tx>
            <c:strRef>
              <c:f>'Jacks Complex'!$B$41</c:f>
              <c:strCache>
                <c:ptCount val="1"/>
                <c:pt idx="0">
                  <c:v>ABC/ACL</c:v>
                </c:pt>
              </c:strCache>
            </c:strRef>
          </c:tx>
          <c:spPr>
            <a:ln w="38100">
              <a:solidFill>
                <a:schemeClr val="tx1"/>
              </a:solidFill>
            </a:ln>
          </c:spPr>
          <c:marker>
            <c:symbol val="none"/>
          </c:marker>
          <c:xVal>
            <c:numRef>
              <c:f>'Jacks Complex'!$A$42:$A$47</c:f>
              <c:numCache>
                <c:formatCode>General</c:formatCode>
                <c:ptCount val="6"/>
                <c:pt idx="0">
                  <c:v>2012</c:v>
                </c:pt>
                <c:pt idx="1">
                  <c:v>2013</c:v>
                </c:pt>
                <c:pt idx="2">
                  <c:v>2014</c:v>
                </c:pt>
                <c:pt idx="3">
                  <c:v>2015</c:v>
                </c:pt>
                <c:pt idx="4">
                  <c:v>2016</c:v>
                </c:pt>
                <c:pt idx="5">
                  <c:v>2017</c:v>
                </c:pt>
              </c:numCache>
            </c:numRef>
          </c:xVal>
          <c:yVal>
            <c:numRef>
              <c:f>'Jacks Complex'!$B$42:$B$47</c:f>
              <c:numCache>
                <c:formatCode>#,##0</c:formatCode>
                <c:ptCount val="6"/>
                <c:pt idx="0">
                  <c:v>379224.98115082015</c:v>
                </c:pt>
                <c:pt idx="1">
                  <c:v>379224.98115082015</c:v>
                </c:pt>
                <c:pt idx="2">
                  <c:v>379224.98115082015</c:v>
                </c:pt>
                <c:pt idx="3">
                  <c:v>379224.98115082015</c:v>
                </c:pt>
                <c:pt idx="4">
                  <c:v>379224.98115082015</c:v>
                </c:pt>
                <c:pt idx="5">
                  <c:v>379224.98115082015</c:v>
                </c:pt>
              </c:numCache>
            </c:numRef>
          </c:yVal>
          <c:smooth val="0"/>
          <c:extLst>
            <c:ext xmlns:c16="http://schemas.microsoft.com/office/drawing/2014/chart" uri="{C3380CC4-5D6E-409C-BE32-E72D297353CC}">
              <c16:uniqueId val="{00000005-B9B3-43D8-9FFE-02C2ACA91794}"/>
            </c:ext>
          </c:extLst>
        </c:ser>
        <c:dLbls>
          <c:showLegendKey val="0"/>
          <c:showVal val="0"/>
          <c:showCatName val="0"/>
          <c:showSerName val="0"/>
          <c:showPercent val="0"/>
          <c:showBubbleSize val="0"/>
        </c:dLbls>
        <c:axId val="342854464"/>
        <c:axId val="342855040"/>
        <c:extLst/>
      </c:scatterChart>
      <c:scatterChart>
        <c:scatterStyle val="lineMarker"/>
        <c:varyColors val="0"/>
        <c:ser>
          <c:idx val="7"/>
          <c:order val="2"/>
          <c:tx>
            <c:v>SERFS CPUE</c:v>
          </c:tx>
          <c:spPr>
            <a:ln>
              <a:solidFill>
                <a:srgbClr val="00B050"/>
              </a:solidFill>
            </a:ln>
          </c:spPr>
          <c:marker>
            <c:symbol val="circle"/>
            <c:size val="7"/>
            <c:spPr>
              <a:solidFill>
                <a:srgbClr val="00B050"/>
              </a:solidFill>
              <a:ln>
                <a:solidFill>
                  <a:srgbClr val="00B050"/>
                </a:solidFill>
              </a:ln>
            </c:spPr>
          </c:marker>
          <c:xVal>
            <c:numRef>
              <c:f>'Jacks Complex'!$BN$2:$BN$30</c:f>
              <c:numCache>
                <c:formatCode>General</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xVal>
          <c:yVal>
            <c:numRef>
              <c:f>'Jacks Complex'!$BQ$2:$BQ$30</c:f>
              <c:numCache>
                <c:formatCode>General</c:formatCode>
                <c:ptCount val="29"/>
                <c:pt idx="0">
                  <c:v>6.3897763578274758E-3</c:v>
                </c:pt>
                <c:pt idx="2">
                  <c:v>3.472222222222222E-3</c:v>
                </c:pt>
                <c:pt idx="4">
                  <c:v>1.5503875968992248E-2</c:v>
                </c:pt>
                <c:pt idx="5">
                  <c:v>1.1080332409972299E-2</c:v>
                </c:pt>
                <c:pt idx="6">
                  <c:v>2.7700831024930748E-3</c:v>
                </c:pt>
                <c:pt idx="7">
                  <c:v>5.0000000000000001E-3</c:v>
                </c:pt>
                <c:pt idx="8">
                  <c:v>7.0422535211267607E-3</c:v>
                </c:pt>
                <c:pt idx="10">
                  <c:v>1.3422818791946308E-2</c:v>
                </c:pt>
                <c:pt idx="14">
                  <c:v>3.5460992907801418E-3</c:v>
                </c:pt>
                <c:pt idx="15">
                  <c:v>6.6006600660066007E-3</c:v>
                </c:pt>
                <c:pt idx="17">
                  <c:v>8.9020771513353119E-3</c:v>
                </c:pt>
                <c:pt idx="18">
                  <c:v>6.6006600660066007E-3</c:v>
                </c:pt>
                <c:pt idx="19">
                  <c:v>2.7227722772277228E-2</c:v>
                </c:pt>
                <c:pt idx="20">
                  <c:v>4.1379310344827587E-3</c:v>
                </c:pt>
                <c:pt idx="22">
                  <c:v>1.3710368466152529E-2</c:v>
                </c:pt>
                <c:pt idx="23">
                  <c:v>1.704966641957005E-2</c:v>
                </c:pt>
                <c:pt idx="24">
                  <c:v>8.1577158395649222E-3</c:v>
                </c:pt>
                <c:pt idx="25">
                  <c:v>2.0590253946465339E-2</c:v>
                </c:pt>
                <c:pt idx="26">
                  <c:v>2.8878441907320349E-2</c:v>
                </c:pt>
                <c:pt idx="27">
                  <c:v>3.0474840538625089E-2</c:v>
                </c:pt>
                <c:pt idx="28">
                  <c:v>3.6057692307692304E-2</c:v>
                </c:pt>
              </c:numCache>
            </c:numRef>
          </c:yVal>
          <c:smooth val="0"/>
          <c:extLst>
            <c:ext xmlns:c16="http://schemas.microsoft.com/office/drawing/2014/chart" uri="{C3380CC4-5D6E-409C-BE32-E72D297353CC}">
              <c16:uniqueId val="{00000000-3014-480F-926B-5743C71C76C0}"/>
            </c:ext>
          </c:extLst>
        </c:ser>
        <c:dLbls>
          <c:showLegendKey val="0"/>
          <c:showVal val="0"/>
          <c:showCatName val="0"/>
          <c:showSerName val="0"/>
          <c:showPercent val="0"/>
          <c:showBubbleSize val="0"/>
        </c:dLbls>
        <c:axId val="1008802880"/>
        <c:axId val="1008785824"/>
      </c:scatterChart>
      <c:valAx>
        <c:axId val="342854464"/>
        <c:scaling>
          <c:orientation val="minMax"/>
          <c:max val="2018"/>
          <c:min val="1990"/>
        </c:scaling>
        <c:delete val="0"/>
        <c:axPos val="b"/>
        <c:numFmt formatCode="General" sourceLinked="1"/>
        <c:majorTickMark val="out"/>
        <c:minorTickMark val="none"/>
        <c:tickLblPos val="nextTo"/>
        <c:crossAx val="342855040"/>
        <c:crosses val="autoZero"/>
        <c:crossBetween val="midCat"/>
      </c:valAx>
      <c:valAx>
        <c:axId val="342855040"/>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2854464"/>
        <c:crosses val="autoZero"/>
        <c:crossBetween val="midCat"/>
      </c:valAx>
      <c:valAx>
        <c:axId val="1008785824"/>
        <c:scaling>
          <c:orientation val="minMax"/>
        </c:scaling>
        <c:delete val="0"/>
        <c:axPos val="r"/>
        <c:numFmt formatCode="General" sourceLinked="1"/>
        <c:majorTickMark val="out"/>
        <c:minorTickMark val="none"/>
        <c:tickLblPos val="nextTo"/>
        <c:crossAx val="1008802880"/>
        <c:crosses val="max"/>
        <c:crossBetween val="midCat"/>
      </c:valAx>
      <c:valAx>
        <c:axId val="1008802880"/>
        <c:scaling>
          <c:orientation val="minMax"/>
        </c:scaling>
        <c:delete val="1"/>
        <c:axPos val="b"/>
        <c:numFmt formatCode="General" sourceLinked="1"/>
        <c:majorTickMark val="out"/>
        <c:minorTickMark val="none"/>
        <c:tickLblPos val="nextTo"/>
        <c:crossAx val="1008785824"/>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Banded Rudderfish</a:t>
            </a:r>
          </a:p>
        </c:rich>
      </c:tx>
      <c:overlay val="0"/>
    </c:title>
    <c:autoTitleDeleted val="0"/>
    <c:plotArea>
      <c:layout/>
      <c:scatterChart>
        <c:scatterStyle val="lineMarker"/>
        <c:varyColors val="0"/>
        <c:ser>
          <c:idx val="0"/>
          <c:order val="0"/>
          <c:tx>
            <c:strRef>
              <c:f>'Jacks Complex'!$C$3</c:f>
              <c:strCache>
                <c:ptCount val="1"/>
                <c:pt idx="0">
                  <c:v>Total Landings</c:v>
                </c:pt>
              </c:strCache>
            </c:strRef>
          </c:tx>
          <c:xVal>
            <c:numRef>
              <c:f>'Jacks Complex'!$A$9:$A$35</c:f>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f>'Jacks Complex'!$C$9:$C$35</c:f>
              <c:numCache>
                <c:formatCode>#,##0</c:formatCode>
                <c:ptCount val="27"/>
                <c:pt idx="0">
                  <c:v>196.431738</c:v>
                </c:pt>
                <c:pt idx="1">
                  <c:v>9298.0478839999996</c:v>
                </c:pt>
                <c:pt idx="2">
                  <c:v>32068.247145400001</c:v>
                </c:pt>
                <c:pt idx="3">
                  <c:v>26232.48285</c:v>
                </c:pt>
                <c:pt idx="4">
                  <c:v>39849.74274680001</c:v>
                </c:pt>
                <c:pt idx="5">
                  <c:v>34745.757200980006</c:v>
                </c:pt>
                <c:pt idx="6">
                  <c:v>103756.14253889999</c:v>
                </c:pt>
                <c:pt idx="7">
                  <c:v>76030.74733469999</c:v>
                </c:pt>
                <c:pt idx="8">
                  <c:v>133402.39054950001</c:v>
                </c:pt>
                <c:pt idx="9">
                  <c:v>295776.59317440994</c:v>
                </c:pt>
                <c:pt idx="10">
                  <c:v>162263.89107779998</c:v>
                </c:pt>
                <c:pt idx="11">
                  <c:v>90556.606891939984</c:v>
                </c:pt>
                <c:pt idx="12">
                  <c:v>103370.86836383997</c:v>
                </c:pt>
                <c:pt idx="13">
                  <c:v>212376.58476906482</c:v>
                </c:pt>
                <c:pt idx="14">
                  <c:v>97062.405047552005</c:v>
                </c:pt>
                <c:pt idx="15">
                  <c:v>157926.15939475596</c:v>
                </c:pt>
                <c:pt idx="16">
                  <c:v>152869.63219524402</c:v>
                </c:pt>
                <c:pt idx="17">
                  <c:v>110773.07815302</c:v>
                </c:pt>
                <c:pt idx="18">
                  <c:v>139826.46484351903</c:v>
                </c:pt>
                <c:pt idx="19">
                  <c:v>191816.47018039995</c:v>
                </c:pt>
                <c:pt idx="20">
                  <c:v>252472.14793553294</c:v>
                </c:pt>
                <c:pt idx="21">
                  <c:v>258461.19805012204</c:v>
                </c:pt>
                <c:pt idx="22">
                  <c:v>151314.41489412897</c:v>
                </c:pt>
                <c:pt idx="23">
                  <c:v>188326.36796587694</c:v>
                </c:pt>
                <c:pt idx="24">
                  <c:v>122721.31588139596</c:v>
                </c:pt>
                <c:pt idx="25">
                  <c:v>109055.50340376998</c:v>
                </c:pt>
                <c:pt idx="26">
                  <c:v>131354.535936745</c:v>
                </c:pt>
              </c:numCache>
            </c:numRef>
          </c:yVal>
          <c:smooth val="0"/>
          <c:extLst>
            <c:ext xmlns:c16="http://schemas.microsoft.com/office/drawing/2014/chart" uri="{C3380CC4-5D6E-409C-BE32-E72D297353CC}">
              <c16:uniqueId val="{00000000-6BAD-41BF-B247-D830EA0D2C30}"/>
            </c:ext>
          </c:extLst>
        </c:ser>
        <c:ser>
          <c:idx val="1"/>
          <c:order val="1"/>
          <c:tx>
            <c:strRef>
              <c:f>'Jacks Complex'!$C$41</c:f>
              <c:strCache>
                <c:ptCount val="1"/>
                <c:pt idx="0">
                  <c:v>ABC/ACL</c:v>
                </c:pt>
              </c:strCache>
            </c:strRef>
          </c:tx>
          <c:spPr>
            <a:ln w="38100">
              <a:solidFill>
                <a:schemeClr val="tx1"/>
              </a:solidFill>
            </a:ln>
          </c:spPr>
          <c:marker>
            <c:symbol val="none"/>
          </c:marker>
          <c:xVal>
            <c:numRef>
              <c:f>'Jacks Complex'!$A$42:$A$47</c:f>
              <c:numCache>
                <c:formatCode>General</c:formatCode>
                <c:ptCount val="6"/>
                <c:pt idx="0">
                  <c:v>2012</c:v>
                </c:pt>
                <c:pt idx="1">
                  <c:v>2013</c:v>
                </c:pt>
                <c:pt idx="2">
                  <c:v>2014</c:v>
                </c:pt>
                <c:pt idx="3">
                  <c:v>2015</c:v>
                </c:pt>
                <c:pt idx="4">
                  <c:v>2016</c:v>
                </c:pt>
                <c:pt idx="5">
                  <c:v>2017</c:v>
                </c:pt>
              </c:numCache>
            </c:numRef>
          </c:xVal>
          <c:yVal>
            <c:numRef>
              <c:f>'Jacks Complex'!$C$42:$C$47</c:f>
              <c:numCache>
                <c:formatCode>#,##0</c:formatCode>
                <c:ptCount val="6"/>
                <c:pt idx="0">
                  <c:v>162263.89107779998</c:v>
                </c:pt>
                <c:pt idx="1">
                  <c:v>162263.89107779998</c:v>
                </c:pt>
                <c:pt idx="2">
                  <c:v>162263.89107779998</c:v>
                </c:pt>
                <c:pt idx="3">
                  <c:v>162263.89107779998</c:v>
                </c:pt>
                <c:pt idx="4">
                  <c:v>162263.89107779998</c:v>
                </c:pt>
                <c:pt idx="5">
                  <c:v>162263.89107779998</c:v>
                </c:pt>
              </c:numCache>
            </c:numRef>
          </c:yVal>
          <c:smooth val="0"/>
          <c:extLst>
            <c:ext xmlns:c16="http://schemas.microsoft.com/office/drawing/2014/chart" uri="{C3380CC4-5D6E-409C-BE32-E72D297353CC}">
              <c16:uniqueId val="{00000005-6BAD-41BF-B247-D830EA0D2C30}"/>
            </c:ext>
          </c:extLst>
        </c:ser>
        <c:dLbls>
          <c:showLegendKey val="0"/>
          <c:showVal val="0"/>
          <c:showCatName val="0"/>
          <c:showSerName val="0"/>
          <c:showPercent val="0"/>
          <c:showBubbleSize val="0"/>
        </c:dLbls>
        <c:axId val="342854464"/>
        <c:axId val="342855040"/>
        <c:extLst/>
      </c:scatterChart>
      <c:valAx>
        <c:axId val="342854464"/>
        <c:scaling>
          <c:orientation val="minMax"/>
          <c:max val="2017"/>
          <c:min val="1991"/>
        </c:scaling>
        <c:delete val="0"/>
        <c:axPos val="b"/>
        <c:numFmt formatCode="General" sourceLinked="1"/>
        <c:majorTickMark val="out"/>
        <c:minorTickMark val="none"/>
        <c:tickLblPos val="nextTo"/>
        <c:crossAx val="342855040"/>
        <c:crosses val="autoZero"/>
        <c:crossBetween val="midCat"/>
      </c:valAx>
      <c:valAx>
        <c:axId val="342855040"/>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2854464"/>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userShapes r:id="rId1"/>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Lesser Amberjack</a:t>
            </a:r>
          </a:p>
        </c:rich>
      </c:tx>
      <c:overlay val="0"/>
    </c:title>
    <c:autoTitleDeleted val="0"/>
    <c:plotArea>
      <c:layout/>
      <c:scatterChart>
        <c:scatterStyle val="lineMarker"/>
        <c:varyColors val="0"/>
        <c:ser>
          <c:idx val="0"/>
          <c:order val="0"/>
          <c:tx>
            <c:strRef>
              <c:f>'Jacks Complex'!$D$3</c:f>
              <c:strCache>
                <c:ptCount val="1"/>
                <c:pt idx="0">
                  <c:v>Total Landings</c:v>
                </c:pt>
              </c:strCache>
            </c:strRef>
          </c:tx>
          <c:xVal>
            <c:numRef>
              <c:f>'Jacks Complex'!$A$9:$A$35</c:f>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f>'Jacks Complex'!$D$9:$D$35</c:f>
              <c:numCache>
                <c:formatCode>#,##0</c:formatCode>
                <c:ptCount val="27"/>
                <c:pt idx="0">
                  <c:v>7382.7143560000004</c:v>
                </c:pt>
                <c:pt idx="1">
                  <c:v>21029.809057499999</c:v>
                </c:pt>
                <c:pt idx="2">
                  <c:v>14162.182699610001</c:v>
                </c:pt>
                <c:pt idx="3">
                  <c:v>6706.3010829699997</c:v>
                </c:pt>
                <c:pt idx="4">
                  <c:v>5111.1200680000002</c:v>
                </c:pt>
                <c:pt idx="5">
                  <c:v>9125.7387600000002</c:v>
                </c:pt>
                <c:pt idx="6">
                  <c:v>18382.780137999998</c:v>
                </c:pt>
                <c:pt idx="7">
                  <c:v>9652.1365986000001</c:v>
                </c:pt>
                <c:pt idx="8">
                  <c:v>12395.831431909999</c:v>
                </c:pt>
                <c:pt idx="9">
                  <c:v>11032.27285288</c:v>
                </c:pt>
                <c:pt idx="10">
                  <c:v>9173.3699815</c:v>
                </c:pt>
                <c:pt idx="11">
                  <c:v>8154.8759167100006</c:v>
                </c:pt>
                <c:pt idx="12">
                  <c:v>3574.7696511250001</c:v>
                </c:pt>
                <c:pt idx="13">
                  <c:v>3824.3443985000004</c:v>
                </c:pt>
                <c:pt idx="14">
                  <c:v>9454.2367319000004</c:v>
                </c:pt>
                <c:pt idx="15">
                  <c:v>7714.4509024999998</c:v>
                </c:pt>
                <c:pt idx="16">
                  <c:v>19495.775312000002</c:v>
                </c:pt>
                <c:pt idx="17">
                  <c:v>4605.2610334000001</c:v>
                </c:pt>
                <c:pt idx="18">
                  <c:v>8481.2025238000006</c:v>
                </c:pt>
                <c:pt idx="19">
                  <c:v>13857.8293902</c:v>
                </c:pt>
                <c:pt idx="20">
                  <c:v>48753.768953699</c:v>
                </c:pt>
                <c:pt idx="21">
                  <c:v>14217.074363199999</c:v>
                </c:pt>
                <c:pt idx="22">
                  <c:v>7888.5992544999999</c:v>
                </c:pt>
                <c:pt idx="23">
                  <c:v>9469.5758325850002</c:v>
                </c:pt>
                <c:pt idx="24">
                  <c:v>4561.55985719</c:v>
                </c:pt>
                <c:pt idx="25">
                  <c:v>12915.493920630001</c:v>
                </c:pt>
                <c:pt idx="26">
                  <c:v>16108.016151</c:v>
                </c:pt>
              </c:numCache>
            </c:numRef>
          </c:yVal>
          <c:smooth val="0"/>
          <c:extLst>
            <c:ext xmlns:c16="http://schemas.microsoft.com/office/drawing/2014/chart" uri="{C3380CC4-5D6E-409C-BE32-E72D297353CC}">
              <c16:uniqueId val="{00000000-B758-437C-AAE8-CC6492FAB483}"/>
            </c:ext>
          </c:extLst>
        </c:ser>
        <c:ser>
          <c:idx val="1"/>
          <c:order val="1"/>
          <c:tx>
            <c:strRef>
              <c:f>'Jacks Complex'!$D$41</c:f>
              <c:strCache>
                <c:ptCount val="1"/>
                <c:pt idx="0">
                  <c:v>ABC/ACL</c:v>
                </c:pt>
              </c:strCache>
            </c:strRef>
          </c:tx>
          <c:spPr>
            <a:ln w="38100">
              <a:solidFill>
                <a:schemeClr val="tx1"/>
              </a:solidFill>
            </a:ln>
          </c:spPr>
          <c:marker>
            <c:symbol val="none"/>
          </c:marker>
          <c:xVal>
            <c:numRef>
              <c:f>'Jacks Complex'!$A$42:$A$47</c:f>
              <c:numCache>
                <c:formatCode>General</c:formatCode>
                <c:ptCount val="6"/>
                <c:pt idx="0">
                  <c:v>2012</c:v>
                </c:pt>
                <c:pt idx="1">
                  <c:v>2013</c:v>
                </c:pt>
                <c:pt idx="2">
                  <c:v>2014</c:v>
                </c:pt>
                <c:pt idx="3">
                  <c:v>2015</c:v>
                </c:pt>
                <c:pt idx="4">
                  <c:v>2016</c:v>
                </c:pt>
                <c:pt idx="5">
                  <c:v>2017</c:v>
                </c:pt>
              </c:numCache>
            </c:numRef>
          </c:xVal>
          <c:yVal>
            <c:numRef>
              <c:f>'Jacks Complex'!$D$42:$D$47</c:f>
              <c:numCache>
                <c:formatCode>#,##0</c:formatCode>
                <c:ptCount val="6"/>
                <c:pt idx="0">
                  <c:v>11032.27285288</c:v>
                </c:pt>
                <c:pt idx="1">
                  <c:v>11032.27285288</c:v>
                </c:pt>
                <c:pt idx="2">
                  <c:v>11032.27285288</c:v>
                </c:pt>
                <c:pt idx="3">
                  <c:v>11032.27285288</c:v>
                </c:pt>
                <c:pt idx="4">
                  <c:v>11032.27285288</c:v>
                </c:pt>
                <c:pt idx="5">
                  <c:v>11032.27285288</c:v>
                </c:pt>
              </c:numCache>
            </c:numRef>
          </c:yVal>
          <c:smooth val="0"/>
          <c:extLst>
            <c:ext xmlns:c16="http://schemas.microsoft.com/office/drawing/2014/chart" uri="{C3380CC4-5D6E-409C-BE32-E72D297353CC}">
              <c16:uniqueId val="{00000004-B758-437C-AAE8-CC6492FAB483}"/>
            </c:ext>
          </c:extLst>
        </c:ser>
        <c:dLbls>
          <c:showLegendKey val="0"/>
          <c:showVal val="0"/>
          <c:showCatName val="0"/>
          <c:showSerName val="0"/>
          <c:showPercent val="0"/>
          <c:showBubbleSize val="0"/>
        </c:dLbls>
        <c:axId val="342854464"/>
        <c:axId val="342855040"/>
        <c:extLst/>
      </c:scatterChart>
      <c:valAx>
        <c:axId val="342854464"/>
        <c:scaling>
          <c:orientation val="minMax"/>
          <c:max val="2017"/>
          <c:min val="1991"/>
        </c:scaling>
        <c:delete val="0"/>
        <c:axPos val="b"/>
        <c:numFmt formatCode="General" sourceLinked="1"/>
        <c:majorTickMark val="out"/>
        <c:minorTickMark val="none"/>
        <c:tickLblPos val="nextTo"/>
        <c:crossAx val="342855040"/>
        <c:crosses val="autoZero"/>
        <c:crossBetween val="midCat"/>
      </c:valAx>
      <c:valAx>
        <c:axId val="342855040"/>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2854464"/>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Snappers Landings</a:t>
            </a:r>
          </a:p>
        </c:rich>
      </c:tx>
      <c:overlay val="0"/>
    </c:title>
    <c:autoTitleDeleted val="0"/>
    <c:plotArea>
      <c:layout/>
      <c:scatterChart>
        <c:scatterStyle val="lineMarker"/>
        <c:varyColors val="0"/>
        <c:ser>
          <c:idx val="0"/>
          <c:order val="0"/>
          <c:tx>
            <c:strRef>
              <c:f>'Snappers Complex'!$B$2</c:f>
              <c:strCache>
                <c:ptCount val="1"/>
                <c:pt idx="0">
                  <c:v>Gray Snapper</c:v>
                </c:pt>
              </c:strCache>
            </c:strRef>
          </c:tx>
          <c:xVal>
            <c:numRef>
              <c:f>'Snappers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'Snappers Complex'!$B$4:$B$35</c:f>
              <c:numCache>
                <c:formatCode>#,##0</c:formatCode>
                <c:ptCount val="32"/>
                <c:pt idx="0">
                  <c:v>967650.46417845995</c:v>
                </c:pt>
                <c:pt idx="1">
                  <c:v>999349.83747475804</c:v>
                </c:pt>
                <c:pt idx="2">
                  <c:v>1524769.7122941103</c:v>
                </c:pt>
                <c:pt idx="3">
                  <c:v>1069854.6742414902</c:v>
                </c:pt>
                <c:pt idx="4">
                  <c:v>1100066.5389773399</c:v>
                </c:pt>
                <c:pt idx="5">
                  <c:v>1705210.3491591997</c:v>
                </c:pt>
                <c:pt idx="6">
                  <c:v>1527278.49547126</c:v>
                </c:pt>
                <c:pt idx="7">
                  <c:v>919031.76216041378</c:v>
                </c:pt>
                <c:pt idx="8">
                  <c:v>1008885.7458979397</c:v>
                </c:pt>
                <c:pt idx="9">
                  <c:v>1185080.0558816902</c:v>
                </c:pt>
                <c:pt idx="10">
                  <c:v>883558.45021639601</c:v>
                </c:pt>
                <c:pt idx="11">
                  <c:v>951052.13712240907</c:v>
                </c:pt>
                <c:pt idx="12">
                  <c:v>894397.21560737002</c:v>
                </c:pt>
                <c:pt idx="13">
                  <c:v>1643943.5721044014</c:v>
                </c:pt>
                <c:pt idx="14">
                  <c:v>1947325.9672136747</c:v>
                </c:pt>
                <c:pt idx="15">
                  <c:v>1152120.4173221299</c:v>
                </c:pt>
                <c:pt idx="16">
                  <c:v>1707594.3791254496</c:v>
                </c:pt>
                <c:pt idx="17">
                  <c:v>1817007.5251260486</c:v>
                </c:pt>
                <c:pt idx="18">
                  <c:v>1003325.496350836</c:v>
                </c:pt>
                <c:pt idx="19">
                  <c:v>1093453.1233969796</c:v>
                </c:pt>
                <c:pt idx="20">
                  <c:v>1334059.9157837606</c:v>
                </c:pt>
                <c:pt idx="21">
                  <c:v>1442291.9645564938</c:v>
                </c:pt>
                <c:pt idx="22">
                  <c:v>918833.19192060304</c:v>
                </c:pt>
                <c:pt idx="23">
                  <c:v>869182.23077449179</c:v>
                </c:pt>
                <c:pt idx="24">
                  <c:v>551213.58718027209</c:v>
                </c:pt>
                <c:pt idx="25">
                  <c:v>625898.1571189079</c:v>
                </c:pt>
                <c:pt idx="26">
                  <c:v>558575.76632886869</c:v>
                </c:pt>
                <c:pt idx="27">
                  <c:v>2215929.0408905493</c:v>
                </c:pt>
                <c:pt idx="28">
                  <c:v>2852226.9285807782</c:v>
                </c:pt>
                <c:pt idx="29">
                  <c:v>1883337.6749337343</c:v>
                </c:pt>
                <c:pt idx="30">
                  <c:v>3929485.7747039669</c:v>
                </c:pt>
                <c:pt idx="31">
                  <c:v>3181898.8476802609</c:v>
                </c:pt>
              </c:numCache>
            </c:numRef>
          </c:yVal>
          <c:smooth val="0"/>
          <c:extLst>
            <c:ext xmlns:c16="http://schemas.microsoft.com/office/drawing/2014/chart" uri="{C3380CC4-5D6E-409C-BE32-E72D297353CC}">
              <c16:uniqueId val="{00000000-4E7F-4F6A-97A3-BA37FAD6D8E5}"/>
            </c:ext>
          </c:extLst>
        </c:ser>
        <c:ser>
          <c:idx val="1"/>
          <c:order val="1"/>
          <c:tx>
            <c:strRef>
              <c:f>'Snappers Complex'!$C$2</c:f>
              <c:strCache>
                <c:ptCount val="1"/>
                <c:pt idx="0">
                  <c:v>Lane Snapper</c:v>
                </c:pt>
              </c:strCache>
            </c:strRef>
          </c:tx>
          <c:xVal>
            <c:numRef>
              <c:f>'Snappers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'Snappers Complex'!$C$4:$C$35</c:f>
              <c:numCache>
                <c:formatCode>#,##0</c:formatCode>
                <c:ptCount val="32"/>
                <c:pt idx="0">
                  <c:v>98338.986927499995</c:v>
                </c:pt>
                <c:pt idx="1">
                  <c:v>220620.74456900003</c:v>
                </c:pt>
                <c:pt idx="2">
                  <c:v>259163.53684817994</c:v>
                </c:pt>
                <c:pt idx="3">
                  <c:v>279830.34755339992</c:v>
                </c:pt>
                <c:pt idx="4">
                  <c:v>109635.04716607997</c:v>
                </c:pt>
                <c:pt idx="5">
                  <c:v>169038.47001900006</c:v>
                </c:pt>
                <c:pt idx="6">
                  <c:v>151385.50396001001</c:v>
                </c:pt>
                <c:pt idx="7">
                  <c:v>196759.20734440995</c:v>
                </c:pt>
                <c:pt idx="8">
                  <c:v>131606.25837222004</c:v>
                </c:pt>
                <c:pt idx="9">
                  <c:v>108343.510384188</c:v>
                </c:pt>
                <c:pt idx="10">
                  <c:v>108684.90697527002</c:v>
                </c:pt>
                <c:pt idx="11">
                  <c:v>149958.94457294999</c:v>
                </c:pt>
                <c:pt idx="12">
                  <c:v>120814.33820581202</c:v>
                </c:pt>
                <c:pt idx="13">
                  <c:v>195417.37362071592</c:v>
                </c:pt>
                <c:pt idx="14">
                  <c:v>324943.169827645</c:v>
                </c:pt>
                <c:pt idx="15">
                  <c:v>298956.78509271593</c:v>
                </c:pt>
                <c:pt idx="16">
                  <c:v>244115.19369663898</c:v>
                </c:pt>
                <c:pt idx="17">
                  <c:v>344023.09093260486</c:v>
                </c:pt>
                <c:pt idx="18">
                  <c:v>124864.40475688862</c:v>
                </c:pt>
                <c:pt idx="19">
                  <c:v>204609.43768056307</c:v>
                </c:pt>
                <c:pt idx="20">
                  <c:v>141123.54860109391</c:v>
                </c:pt>
                <c:pt idx="21">
                  <c:v>157420.68370025494</c:v>
                </c:pt>
                <c:pt idx="22">
                  <c:v>149370.04143681895</c:v>
                </c:pt>
                <c:pt idx="23">
                  <c:v>123561.04969450996</c:v>
                </c:pt>
                <c:pt idx="24">
                  <c:v>53406.190681373286</c:v>
                </c:pt>
                <c:pt idx="25">
                  <c:v>67729.469726989977</c:v>
                </c:pt>
                <c:pt idx="26">
                  <c:v>95488.40036263199</c:v>
                </c:pt>
                <c:pt idx="27">
                  <c:v>193869.72169237808</c:v>
                </c:pt>
                <c:pt idx="28">
                  <c:v>311029.48830796516</c:v>
                </c:pt>
                <c:pt idx="29">
                  <c:v>145484.61572458898</c:v>
                </c:pt>
                <c:pt idx="30">
                  <c:v>197574.90094490608</c:v>
                </c:pt>
                <c:pt idx="31">
                  <c:v>156100.76674494802</c:v>
                </c:pt>
              </c:numCache>
            </c:numRef>
          </c:yVal>
          <c:smooth val="0"/>
          <c:extLst>
            <c:ext xmlns:c16="http://schemas.microsoft.com/office/drawing/2014/chart" uri="{C3380CC4-5D6E-409C-BE32-E72D297353CC}">
              <c16:uniqueId val="{00000001-4E7F-4F6A-97A3-BA37FAD6D8E5}"/>
            </c:ext>
          </c:extLst>
        </c:ser>
        <c:ser>
          <c:idx val="2"/>
          <c:order val="2"/>
          <c:tx>
            <c:strRef>
              <c:f>'Snappers Complex'!$D$2</c:f>
              <c:strCache>
                <c:ptCount val="1"/>
                <c:pt idx="0">
                  <c:v>Cubera Snapper</c:v>
                </c:pt>
              </c:strCache>
            </c:strRef>
          </c:tx>
          <c:xVal>
            <c:numRef>
              <c:f>'Snappers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'Snappers Complex'!$D$4:$D$35</c:f>
              <c:numCache>
                <c:formatCode>#,##0</c:formatCode>
                <c:ptCount val="32"/>
                <c:pt idx="0">
                  <c:v>927104.62942410004</c:v>
                </c:pt>
                <c:pt idx="1">
                  <c:v>3058.9894020000002</c:v>
                </c:pt>
                <c:pt idx="2">
                  <c:v>206280.04873039998</c:v>
                </c:pt>
                <c:pt idx="3">
                  <c:v>12057.7458623</c:v>
                </c:pt>
                <c:pt idx="4">
                  <c:v>55667.104298000027</c:v>
                </c:pt>
                <c:pt idx="5">
                  <c:v>245573.21299250005</c:v>
                </c:pt>
                <c:pt idx="6">
                  <c:v>12405.91462</c:v>
                </c:pt>
                <c:pt idx="7">
                  <c:v>104217.45838079996</c:v>
                </c:pt>
                <c:pt idx="8">
                  <c:v>54432.855012</c:v>
                </c:pt>
                <c:pt idx="9">
                  <c:v>655211.32142600033</c:v>
                </c:pt>
                <c:pt idx="10">
                  <c:v>25059.854034700005</c:v>
                </c:pt>
                <c:pt idx="11">
                  <c:v>15482.0763726</c:v>
                </c:pt>
                <c:pt idx="12">
                  <c:v>26664.129780430001</c:v>
                </c:pt>
                <c:pt idx="13">
                  <c:v>21498.340439999996</c:v>
                </c:pt>
                <c:pt idx="14">
                  <c:v>235330.46266142599</c:v>
                </c:pt>
                <c:pt idx="15">
                  <c:v>82362.265053620024</c:v>
                </c:pt>
                <c:pt idx="16">
                  <c:v>37305.950465320006</c:v>
                </c:pt>
                <c:pt idx="17">
                  <c:v>53445.171013999992</c:v>
                </c:pt>
                <c:pt idx="18">
                  <c:v>13569.864626299999</c:v>
                </c:pt>
                <c:pt idx="19">
                  <c:v>4300.0670132000005</c:v>
                </c:pt>
                <c:pt idx="20">
                  <c:v>9253.9103844399997</c:v>
                </c:pt>
                <c:pt idx="21">
                  <c:v>16748.899067800001</c:v>
                </c:pt>
                <c:pt idx="22">
                  <c:v>65991.039220999999</c:v>
                </c:pt>
                <c:pt idx="23">
                  <c:v>46861.552826830019</c:v>
                </c:pt>
                <c:pt idx="24">
                  <c:v>8257.1655974000005</c:v>
                </c:pt>
                <c:pt idx="25">
                  <c:v>112503.83203439999</c:v>
                </c:pt>
                <c:pt idx="26">
                  <c:v>42572.609763799992</c:v>
                </c:pt>
                <c:pt idx="27">
                  <c:v>15874.752743200006</c:v>
                </c:pt>
                <c:pt idx="28">
                  <c:v>83815.302887999977</c:v>
                </c:pt>
                <c:pt idx="29">
                  <c:v>10215.4591048</c:v>
                </c:pt>
                <c:pt idx="30">
                  <c:v>6491.1146678000005</c:v>
                </c:pt>
                <c:pt idx="31">
                  <c:v>613759.93731259997</c:v>
                </c:pt>
              </c:numCache>
            </c:numRef>
          </c:yVal>
          <c:smooth val="0"/>
          <c:extLst>
            <c:ext xmlns:c16="http://schemas.microsoft.com/office/drawing/2014/chart" uri="{C3380CC4-5D6E-409C-BE32-E72D297353CC}">
              <c16:uniqueId val="{00000002-4E7F-4F6A-97A3-BA37FAD6D8E5}"/>
            </c:ext>
          </c:extLst>
        </c:ser>
        <c:ser>
          <c:idx val="5"/>
          <c:order val="3"/>
          <c:tx>
            <c:strRef>
              <c:f>'Snappers Complex'!$E$3</c:f>
              <c:strCache>
                <c:ptCount val="1"/>
                <c:pt idx="0">
                  <c:v>Total</c:v>
                </c:pt>
              </c:strCache>
            </c:strRef>
          </c:tx>
          <c:spPr>
            <a:ln>
              <a:solidFill>
                <a:schemeClr val="tx2"/>
              </a:solidFill>
            </a:ln>
          </c:spPr>
          <c:marker>
            <c:symbol val="star"/>
            <c:size val="7"/>
            <c:spPr>
              <a:ln>
                <a:solidFill>
                  <a:srgbClr val="FF0000"/>
                </a:solidFill>
              </a:ln>
            </c:spPr>
          </c:marker>
          <c:xVal>
            <c:numRef>
              <c:f>'Snappers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'Snappers Complex'!$E$4:$E$35</c:f>
              <c:numCache>
                <c:formatCode>#,##0</c:formatCode>
                <c:ptCount val="32"/>
                <c:pt idx="0">
                  <c:v>1993094.08053006</c:v>
                </c:pt>
                <c:pt idx="1">
                  <c:v>1223029.5714457582</c:v>
                </c:pt>
                <c:pt idx="2">
                  <c:v>1990213.2978726903</c:v>
                </c:pt>
                <c:pt idx="3">
                  <c:v>1361742.7676571901</c:v>
                </c:pt>
                <c:pt idx="4">
                  <c:v>1265368.6904414198</c:v>
                </c:pt>
                <c:pt idx="5">
                  <c:v>2119822.0321706999</c:v>
                </c:pt>
                <c:pt idx="6">
                  <c:v>1691069.9140512701</c:v>
                </c:pt>
                <c:pt idx="7">
                  <c:v>1220008.4278856236</c:v>
                </c:pt>
                <c:pt idx="8">
                  <c:v>1194924.8592821597</c:v>
                </c:pt>
                <c:pt idx="9">
                  <c:v>1948634.8876918787</c:v>
                </c:pt>
                <c:pt idx="10">
                  <c:v>1017303.211226366</c:v>
                </c:pt>
                <c:pt idx="11">
                  <c:v>1116493.1580679589</c:v>
                </c:pt>
                <c:pt idx="12">
                  <c:v>1041875.683593612</c:v>
                </c:pt>
                <c:pt idx="13">
                  <c:v>1860859.2861651173</c:v>
                </c:pt>
                <c:pt idx="14">
                  <c:v>2507599.5997027457</c:v>
                </c:pt>
                <c:pt idx="15">
                  <c:v>1533439.4674684659</c:v>
                </c:pt>
                <c:pt idx="16">
                  <c:v>1989015.5232874085</c:v>
                </c:pt>
                <c:pt idx="17">
                  <c:v>2214475.7870726534</c:v>
                </c:pt>
                <c:pt idx="18">
                  <c:v>1141759.7657340246</c:v>
                </c:pt>
                <c:pt idx="19">
                  <c:v>1302362.6280907425</c:v>
                </c:pt>
                <c:pt idx="20">
                  <c:v>1484437.3747692946</c:v>
                </c:pt>
                <c:pt idx="21">
                  <c:v>1616461.5473245487</c:v>
                </c:pt>
                <c:pt idx="22">
                  <c:v>1134194.272578422</c:v>
                </c:pt>
                <c:pt idx="23">
                  <c:v>1039604.8332958318</c:v>
                </c:pt>
                <c:pt idx="24">
                  <c:v>612876.94345904537</c:v>
                </c:pt>
                <c:pt idx="25">
                  <c:v>806131.45888029784</c:v>
                </c:pt>
                <c:pt idx="26">
                  <c:v>696636.77645530063</c:v>
                </c:pt>
                <c:pt idx="27">
                  <c:v>2425673.5153261274</c:v>
                </c:pt>
                <c:pt idx="28">
                  <c:v>3247071.7197767431</c:v>
                </c:pt>
                <c:pt idx="29">
                  <c:v>2039037.7497631232</c:v>
                </c:pt>
                <c:pt idx="30">
                  <c:v>4133551.790316673</c:v>
                </c:pt>
                <c:pt idx="31">
                  <c:v>3951759.5517378086</c:v>
                </c:pt>
              </c:numCache>
            </c:numRef>
          </c:yVal>
          <c:smooth val="0"/>
          <c:extLst>
            <c:ext xmlns:c16="http://schemas.microsoft.com/office/drawing/2014/chart" uri="{C3380CC4-5D6E-409C-BE32-E72D297353CC}">
              <c16:uniqueId val="{00000005-4E7F-4F6A-97A3-BA37FAD6D8E5}"/>
            </c:ext>
          </c:extLst>
        </c:ser>
        <c:ser>
          <c:idx val="6"/>
          <c:order val="4"/>
          <c:tx>
            <c:strRef>
              <c:f>'Snappers Complex'!$F$3</c:f>
              <c:strCache>
                <c:ptCount val="1"/>
                <c:pt idx="0">
                  <c:v>ABC/ACL</c:v>
                </c:pt>
              </c:strCache>
            </c:strRef>
          </c:tx>
          <c:spPr>
            <a:ln w="38100">
              <a:solidFill>
                <a:schemeClr val="tx1"/>
              </a:solidFill>
            </a:ln>
          </c:spPr>
          <c:marker>
            <c:symbol val="none"/>
          </c:marker>
          <c:xVal>
            <c:numRef>
              <c:f>'Snappers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'Snappers Complex'!$F$4:$F$35</c:f>
              <c:numCache>
                <c:formatCode>#,##0</c:formatCode>
                <c:ptCount val="32"/>
                <c:pt idx="26">
                  <c:v>2059996.3352321654</c:v>
                </c:pt>
                <c:pt idx="27">
                  <c:v>2059996.3352321654</c:v>
                </c:pt>
                <c:pt idx="28">
                  <c:v>2059996.3352321654</c:v>
                </c:pt>
                <c:pt idx="29">
                  <c:v>3032015.4249692466</c:v>
                </c:pt>
                <c:pt idx="30">
                  <c:v>3032015.4249692466</c:v>
                </c:pt>
                <c:pt idx="31">
                  <c:v>3032015.4249692466</c:v>
                </c:pt>
              </c:numCache>
            </c:numRef>
          </c:yVal>
          <c:smooth val="0"/>
          <c:extLst>
            <c:ext xmlns:c16="http://schemas.microsoft.com/office/drawing/2014/chart" uri="{C3380CC4-5D6E-409C-BE32-E72D297353CC}">
              <c16:uniqueId val="{00000006-4E7F-4F6A-97A3-BA37FAD6D8E5}"/>
            </c:ext>
          </c:extLst>
        </c:ser>
        <c:dLbls>
          <c:showLegendKey val="0"/>
          <c:showVal val="0"/>
          <c:showCatName val="0"/>
          <c:showSerName val="0"/>
          <c:showPercent val="0"/>
          <c:showBubbleSize val="0"/>
        </c:dLbls>
        <c:axId val="343044608"/>
        <c:axId val="343045184"/>
      </c:scatterChart>
      <c:valAx>
        <c:axId val="343044608"/>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3045184"/>
        <c:crosses val="autoZero"/>
        <c:crossBetween val="midCat"/>
      </c:valAx>
      <c:valAx>
        <c:axId val="343045184"/>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04460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Gray Snapper</a:t>
            </a:r>
          </a:p>
        </c:rich>
      </c:tx>
      <c:overlay val="0"/>
    </c:title>
    <c:autoTitleDeleted val="0"/>
    <c:plotArea>
      <c:layout/>
      <c:scatterChart>
        <c:scatterStyle val="lineMarker"/>
        <c:varyColors val="0"/>
        <c:ser>
          <c:idx val="2"/>
          <c:order val="0"/>
          <c:tx>
            <c:strRef>
              <c:f>'Snappers Complex'!$P$3</c:f>
              <c:strCache>
                <c:ptCount val="1"/>
                <c:pt idx="0">
                  <c:v>Recreational</c:v>
                </c:pt>
              </c:strCache>
            </c:strRef>
          </c:tx>
          <c:spPr>
            <a:ln>
              <a:solidFill>
                <a:schemeClr val="accent5"/>
              </a:solidFill>
            </a:ln>
          </c:spPr>
          <c:marker>
            <c:symbol val="square"/>
            <c:size val="7"/>
            <c:spPr>
              <a:solidFill>
                <a:schemeClr val="accent5"/>
              </a:solidFill>
              <a:ln>
                <a:solidFill>
                  <a:schemeClr val="accent5"/>
                </a:solidFill>
              </a:ln>
            </c:spPr>
          </c:marker>
          <c:xVal>
            <c:numRef>
              <c:f>'Snappers Complex'!$O$4:$O$35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'Snappers Complex'!$P$4:$P$35</c:f>
              <c:numCache>
                <c:formatCode>#,##0</c:formatCode>
                <c:ptCount val="32"/>
                <c:pt idx="0">
                  <c:v>628761.46417845995</c:v>
                </c:pt>
                <c:pt idx="1">
                  <c:v>554776.83747475804</c:v>
                </c:pt>
                <c:pt idx="2">
                  <c:v>1226661.7122941103</c:v>
                </c:pt>
                <c:pt idx="3">
                  <c:v>820257.67424149008</c:v>
                </c:pt>
                <c:pt idx="4">
                  <c:v>860119.53897733998</c:v>
                </c:pt>
                <c:pt idx="5">
                  <c:v>1422045.3491591997</c:v>
                </c:pt>
                <c:pt idx="6">
                  <c:v>1306633.49547126</c:v>
                </c:pt>
                <c:pt idx="7">
                  <c:v>699816.76216041378</c:v>
                </c:pt>
                <c:pt idx="8">
                  <c:v>712504.74589793966</c:v>
                </c:pt>
                <c:pt idx="9">
                  <c:v>856245.05588169035</c:v>
                </c:pt>
                <c:pt idx="10">
                  <c:v>614784.45021639601</c:v>
                </c:pt>
                <c:pt idx="11">
                  <c:v>652407.13712240907</c:v>
                </c:pt>
                <c:pt idx="12">
                  <c:v>671471.21560737002</c:v>
                </c:pt>
                <c:pt idx="13">
                  <c:v>1497109.5721044014</c:v>
                </c:pt>
                <c:pt idx="14">
                  <c:v>1770720.9672136747</c:v>
                </c:pt>
                <c:pt idx="15">
                  <c:v>972084.41732212994</c:v>
                </c:pt>
                <c:pt idx="16">
                  <c:v>1478759.3791254496</c:v>
                </c:pt>
                <c:pt idx="17">
                  <c:v>1628836.5251260486</c:v>
                </c:pt>
                <c:pt idx="18">
                  <c:v>850908.49635083601</c:v>
                </c:pt>
                <c:pt idx="19">
                  <c:v>970155.12339697976</c:v>
                </c:pt>
                <c:pt idx="20">
                  <c:v>1233124.9157837606</c:v>
                </c:pt>
                <c:pt idx="21">
                  <c:v>1345093.9645564938</c:v>
                </c:pt>
                <c:pt idx="22">
                  <c:v>815880.19192060304</c:v>
                </c:pt>
                <c:pt idx="23">
                  <c:v>737440.23077449179</c:v>
                </c:pt>
                <c:pt idx="24">
                  <c:v>417151.58718027209</c:v>
                </c:pt>
                <c:pt idx="25">
                  <c:v>541878.1571189079</c:v>
                </c:pt>
                <c:pt idx="26">
                  <c:v>439686.76632886875</c:v>
                </c:pt>
                <c:pt idx="27">
                  <c:v>2070192.0408905495</c:v>
                </c:pt>
                <c:pt idx="28">
                  <c:v>2694472.9285807782</c:v>
                </c:pt>
                <c:pt idx="29">
                  <c:v>1720734.6749337343</c:v>
                </c:pt>
                <c:pt idx="30">
                  <c:v>3769660.7747039669</c:v>
                </c:pt>
                <c:pt idx="31">
                  <c:v>3079545.8476802609</c:v>
                </c:pt>
              </c:numCache>
            </c:numRef>
          </c:yVal>
          <c:smooth val="0"/>
          <c:extLst>
            <c:ext xmlns:c16="http://schemas.microsoft.com/office/drawing/2014/chart" uri="{C3380CC4-5D6E-409C-BE32-E72D297353CC}">
              <c16:uniqueId val="{00000000-188C-4BB3-B9C9-A1BF0F993AC6}"/>
            </c:ext>
          </c:extLst>
        </c:ser>
        <c:ser>
          <c:idx val="0"/>
          <c:order val="1"/>
          <c:tx>
            <c:strRef>
              <c:f>'Snappers Complex'!$J$3</c:f>
              <c:strCache>
                <c:ptCount val="1"/>
                <c:pt idx="0">
                  <c:v>Commercial</c:v>
                </c:pt>
              </c:strCache>
            </c:strRef>
          </c:tx>
          <c:spPr>
            <a:ln>
              <a:solidFill>
                <a:schemeClr val="accent3"/>
              </a:solidFill>
            </a:ln>
          </c:spPr>
          <c:marker>
            <c:symbol val="triangle"/>
            <c:size val="7"/>
            <c:spPr>
              <a:solidFill>
                <a:schemeClr val="accent3"/>
              </a:solidFill>
              <a:ln>
                <a:solidFill>
                  <a:schemeClr val="accent3"/>
                </a:solidFill>
              </a:ln>
            </c:spPr>
          </c:marker>
          <c:xVal>
            <c:numRef>
              <c:f>'Snappers Complex'!$I$4:$I$35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'Snappers Complex'!$J$4:$J$35</c:f>
              <c:numCache>
                <c:formatCode>#,##0</c:formatCode>
                <c:ptCount val="32"/>
                <c:pt idx="0">
                  <c:v>338889</c:v>
                </c:pt>
                <c:pt idx="1">
                  <c:v>444573</c:v>
                </c:pt>
                <c:pt idx="2">
                  <c:v>298108</c:v>
                </c:pt>
                <c:pt idx="3">
                  <c:v>249597</c:v>
                </c:pt>
                <c:pt idx="4">
                  <c:v>239947</c:v>
                </c:pt>
                <c:pt idx="5">
                  <c:v>283165</c:v>
                </c:pt>
                <c:pt idx="6">
                  <c:v>220645</c:v>
                </c:pt>
                <c:pt idx="7">
                  <c:v>219215</c:v>
                </c:pt>
                <c:pt idx="8">
                  <c:v>296381</c:v>
                </c:pt>
                <c:pt idx="9">
                  <c:v>328835</c:v>
                </c:pt>
                <c:pt idx="10">
                  <c:v>268774</c:v>
                </c:pt>
                <c:pt idx="11">
                  <c:v>298645</c:v>
                </c:pt>
                <c:pt idx="12">
                  <c:v>222926</c:v>
                </c:pt>
                <c:pt idx="13">
                  <c:v>146834</c:v>
                </c:pt>
                <c:pt idx="14">
                  <c:v>176605</c:v>
                </c:pt>
                <c:pt idx="15">
                  <c:v>180036</c:v>
                </c:pt>
                <c:pt idx="16">
                  <c:v>228835</c:v>
                </c:pt>
                <c:pt idx="17">
                  <c:v>188171</c:v>
                </c:pt>
                <c:pt idx="18">
                  <c:v>152417</c:v>
                </c:pt>
                <c:pt idx="19">
                  <c:v>123298</c:v>
                </c:pt>
                <c:pt idx="20">
                  <c:v>100935</c:v>
                </c:pt>
                <c:pt idx="21">
                  <c:v>97198</c:v>
                </c:pt>
                <c:pt idx="22">
                  <c:v>102953</c:v>
                </c:pt>
                <c:pt idx="23">
                  <c:v>131742</c:v>
                </c:pt>
                <c:pt idx="24">
                  <c:v>134062</c:v>
                </c:pt>
                <c:pt idx="25">
                  <c:v>84020</c:v>
                </c:pt>
                <c:pt idx="26">
                  <c:v>118889</c:v>
                </c:pt>
                <c:pt idx="27">
                  <c:v>145737</c:v>
                </c:pt>
                <c:pt idx="28">
                  <c:v>157754</c:v>
                </c:pt>
                <c:pt idx="29">
                  <c:v>162603</c:v>
                </c:pt>
                <c:pt idx="30">
                  <c:v>159825</c:v>
                </c:pt>
                <c:pt idx="31">
                  <c:v>102353</c:v>
                </c:pt>
              </c:numCache>
            </c:numRef>
          </c:yVal>
          <c:smooth val="0"/>
          <c:extLst>
            <c:ext xmlns:c16="http://schemas.microsoft.com/office/drawing/2014/chart" uri="{C3380CC4-5D6E-409C-BE32-E72D297353CC}">
              <c16:uniqueId val="{00000001-AA7B-4FD2-AB4D-E8640E42FCA2}"/>
            </c:ext>
          </c:extLst>
        </c:ser>
        <c:dLbls>
          <c:showLegendKey val="0"/>
          <c:showVal val="0"/>
          <c:showCatName val="0"/>
          <c:showSerName val="0"/>
          <c:showPercent val="0"/>
          <c:showBubbleSize val="0"/>
        </c:dLbls>
        <c:axId val="343047488"/>
        <c:axId val="313630720"/>
        <c:extLst/>
      </c:scatterChart>
      <c:valAx>
        <c:axId val="343047488"/>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13630720"/>
        <c:crosses val="autoZero"/>
        <c:crossBetween val="midCat"/>
      </c:valAx>
      <c:valAx>
        <c:axId val="313630720"/>
        <c:scaling>
          <c:orientation val="minMax"/>
          <c:max val="4000000"/>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047488"/>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Lane Snapper</a:t>
            </a:r>
          </a:p>
        </c:rich>
      </c:tx>
      <c:overlay val="0"/>
    </c:title>
    <c:autoTitleDeleted val="0"/>
    <c:plotArea>
      <c:layout/>
      <c:scatterChart>
        <c:scatterStyle val="lineMarker"/>
        <c:varyColors val="0"/>
        <c:ser>
          <c:idx val="2"/>
          <c:order val="0"/>
          <c:tx>
            <c:strRef>
              <c:f>'Snappers Complex'!$Q$3</c:f>
              <c:strCache>
                <c:ptCount val="1"/>
                <c:pt idx="0">
                  <c:v>Recreational</c:v>
                </c:pt>
              </c:strCache>
            </c:strRef>
          </c:tx>
          <c:spPr>
            <a:ln>
              <a:solidFill>
                <a:schemeClr val="accent5"/>
              </a:solidFill>
            </a:ln>
          </c:spPr>
          <c:marker>
            <c:symbol val="square"/>
            <c:size val="7"/>
            <c:spPr>
              <a:solidFill>
                <a:schemeClr val="accent5"/>
              </a:solidFill>
              <a:ln>
                <a:solidFill>
                  <a:schemeClr val="accent5"/>
                </a:solidFill>
              </a:ln>
            </c:spPr>
          </c:marker>
          <c:xVal>
            <c:numRef>
              <c:f>'Snappers Complex'!$O$4:$O$35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'Snappers Complex'!$Q$4:$Q$35</c:f>
              <c:numCache>
                <c:formatCode>#,##0</c:formatCode>
                <c:ptCount val="32"/>
                <c:pt idx="0">
                  <c:v>70510.986927499995</c:v>
                </c:pt>
                <c:pt idx="1">
                  <c:v>175928.74456900003</c:v>
                </c:pt>
                <c:pt idx="2">
                  <c:v>218599.53684817994</c:v>
                </c:pt>
                <c:pt idx="3">
                  <c:v>256267.34755339992</c:v>
                </c:pt>
                <c:pt idx="4">
                  <c:v>97573.047166079967</c:v>
                </c:pt>
                <c:pt idx="5">
                  <c:v>134742.47001900006</c:v>
                </c:pt>
                <c:pt idx="6">
                  <c:v>122984.50396001001</c:v>
                </c:pt>
                <c:pt idx="7">
                  <c:v>169229.20734440995</c:v>
                </c:pt>
                <c:pt idx="8">
                  <c:v>101486.25837222002</c:v>
                </c:pt>
                <c:pt idx="9">
                  <c:v>85165.510384188005</c:v>
                </c:pt>
                <c:pt idx="10">
                  <c:v>77066.906975270016</c:v>
                </c:pt>
                <c:pt idx="11">
                  <c:v>107024.94457294999</c:v>
                </c:pt>
                <c:pt idx="12">
                  <c:v>97633.338205812019</c:v>
                </c:pt>
                <c:pt idx="13">
                  <c:v>174753.37362071592</c:v>
                </c:pt>
                <c:pt idx="14">
                  <c:v>308564.169827645</c:v>
                </c:pt>
                <c:pt idx="15">
                  <c:v>277181.78509271593</c:v>
                </c:pt>
                <c:pt idx="16">
                  <c:v>225426.19369663898</c:v>
                </c:pt>
                <c:pt idx="17">
                  <c:v>330676.09093260486</c:v>
                </c:pt>
                <c:pt idx="18">
                  <c:v>113243.40475688862</c:v>
                </c:pt>
                <c:pt idx="19">
                  <c:v>196124.43768056307</c:v>
                </c:pt>
                <c:pt idx="20">
                  <c:v>133734.54860109391</c:v>
                </c:pt>
                <c:pt idx="21">
                  <c:v>152109.68370025494</c:v>
                </c:pt>
                <c:pt idx="22">
                  <c:v>143716.04143681895</c:v>
                </c:pt>
                <c:pt idx="23">
                  <c:v>119635.04969450996</c:v>
                </c:pt>
                <c:pt idx="24">
                  <c:v>49673.190681373286</c:v>
                </c:pt>
                <c:pt idx="25">
                  <c:v>65808.469726989977</c:v>
                </c:pt>
                <c:pt idx="26">
                  <c:v>93080.40036263199</c:v>
                </c:pt>
                <c:pt idx="27">
                  <c:v>190552.72169237808</c:v>
                </c:pt>
                <c:pt idx="28">
                  <c:v>307129.48830796516</c:v>
                </c:pt>
                <c:pt idx="29">
                  <c:v>143030.61572458898</c:v>
                </c:pt>
                <c:pt idx="30">
                  <c:v>190862.90094490608</c:v>
                </c:pt>
                <c:pt idx="31">
                  <c:v>151721.76674494802</c:v>
                </c:pt>
              </c:numCache>
            </c:numRef>
          </c:yVal>
          <c:smooth val="0"/>
          <c:extLst>
            <c:ext xmlns:c16="http://schemas.microsoft.com/office/drawing/2014/chart" uri="{C3380CC4-5D6E-409C-BE32-E72D297353CC}">
              <c16:uniqueId val="{00000001-561B-4795-BC17-464B3EFFD0EF}"/>
            </c:ext>
          </c:extLst>
        </c:ser>
        <c:ser>
          <c:idx val="0"/>
          <c:order val="1"/>
          <c:tx>
            <c:strRef>
              <c:f>'Snappers Complex'!$K$3</c:f>
              <c:strCache>
                <c:ptCount val="1"/>
                <c:pt idx="0">
                  <c:v>Commercial</c:v>
                </c:pt>
              </c:strCache>
            </c:strRef>
          </c:tx>
          <c:spPr>
            <a:ln>
              <a:solidFill>
                <a:schemeClr val="accent3"/>
              </a:solidFill>
            </a:ln>
          </c:spPr>
          <c:marker>
            <c:symbol val="triangle"/>
            <c:size val="7"/>
            <c:spPr>
              <a:solidFill>
                <a:schemeClr val="accent3"/>
              </a:solidFill>
              <a:ln>
                <a:solidFill>
                  <a:schemeClr val="accent3"/>
                </a:solidFill>
              </a:ln>
            </c:spPr>
          </c:marker>
          <c:xVal>
            <c:numRef>
              <c:f>'Snappers Complex'!$I$4:$I$35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'Snappers Complex'!$K$4:$K$35</c:f>
              <c:numCache>
                <c:formatCode>#,##0</c:formatCode>
                <c:ptCount val="32"/>
                <c:pt idx="0">
                  <c:v>27828</c:v>
                </c:pt>
                <c:pt idx="1">
                  <c:v>44692</c:v>
                </c:pt>
                <c:pt idx="2">
                  <c:v>40564</c:v>
                </c:pt>
                <c:pt idx="3">
                  <c:v>23563</c:v>
                </c:pt>
                <c:pt idx="4">
                  <c:v>12062</c:v>
                </c:pt>
                <c:pt idx="5">
                  <c:v>34296</c:v>
                </c:pt>
                <c:pt idx="6">
                  <c:v>28401</c:v>
                </c:pt>
                <c:pt idx="7">
                  <c:v>27530</c:v>
                </c:pt>
                <c:pt idx="8">
                  <c:v>30120</c:v>
                </c:pt>
                <c:pt idx="9">
                  <c:v>23178</c:v>
                </c:pt>
                <c:pt idx="10">
                  <c:v>31618</c:v>
                </c:pt>
                <c:pt idx="11">
                  <c:v>42934</c:v>
                </c:pt>
                <c:pt idx="12">
                  <c:v>23181</c:v>
                </c:pt>
                <c:pt idx="13">
                  <c:v>20664</c:v>
                </c:pt>
                <c:pt idx="14">
                  <c:v>16379</c:v>
                </c:pt>
                <c:pt idx="15">
                  <c:v>21775</c:v>
                </c:pt>
                <c:pt idx="16">
                  <c:v>18689</c:v>
                </c:pt>
                <c:pt idx="17">
                  <c:v>13347</c:v>
                </c:pt>
                <c:pt idx="18">
                  <c:v>11621</c:v>
                </c:pt>
                <c:pt idx="19">
                  <c:v>8485</c:v>
                </c:pt>
                <c:pt idx="20">
                  <c:v>7389</c:v>
                </c:pt>
                <c:pt idx="21">
                  <c:v>5311</c:v>
                </c:pt>
                <c:pt idx="22">
                  <c:v>5654</c:v>
                </c:pt>
                <c:pt idx="23">
                  <c:v>3926</c:v>
                </c:pt>
                <c:pt idx="24">
                  <c:v>3733</c:v>
                </c:pt>
                <c:pt idx="25">
                  <c:v>1921</c:v>
                </c:pt>
                <c:pt idx="26">
                  <c:v>2408</c:v>
                </c:pt>
                <c:pt idx="27">
                  <c:v>3317</c:v>
                </c:pt>
                <c:pt idx="28">
                  <c:v>3900</c:v>
                </c:pt>
                <c:pt idx="29">
                  <c:v>2454</c:v>
                </c:pt>
                <c:pt idx="30">
                  <c:v>6712</c:v>
                </c:pt>
                <c:pt idx="31">
                  <c:v>4379</c:v>
                </c:pt>
              </c:numCache>
            </c:numRef>
          </c:yVal>
          <c:smooth val="0"/>
          <c:extLst>
            <c:ext xmlns:c16="http://schemas.microsoft.com/office/drawing/2014/chart" uri="{C3380CC4-5D6E-409C-BE32-E72D297353CC}">
              <c16:uniqueId val="{00000001-D124-45B8-AA3F-14E624E16F14}"/>
            </c:ext>
          </c:extLst>
        </c:ser>
        <c:dLbls>
          <c:showLegendKey val="0"/>
          <c:showVal val="0"/>
          <c:showCatName val="0"/>
          <c:showSerName val="0"/>
          <c:showPercent val="0"/>
          <c:showBubbleSize val="0"/>
        </c:dLbls>
        <c:axId val="343047488"/>
        <c:axId val="313630720"/>
        <c:extLst/>
      </c:scatterChart>
      <c:valAx>
        <c:axId val="343047488"/>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13630720"/>
        <c:crosses val="autoZero"/>
        <c:crossBetween val="midCat"/>
      </c:valAx>
      <c:valAx>
        <c:axId val="313630720"/>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047488"/>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Cubera Snapper</a:t>
            </a:r>
          </a:p>
        </c:rich>
      </c:tx>
      <c:overlay val="0"/>
    </c:title>
    <c:autoTitleDeleted val="0"/>
    <c:plotArea>
      <c:layout/>
      <c:scatterChart>
        <c:scatterStyle val="lineMarker"/>
        <c:varyColors val="0"/>
        <c:ser>
          <c:idx val="2"/>
          <c:order val="0"/>
          <c:tx>
            <c:strRef>
              <c:f>'Snappers Complex'!$R$3</c:f>
              <c:strCache>
                <c:ptCount val="1"/>
                <c:pt idx="0">
                  <c:v>Recreational</c:v>
                </c:pt>
              </c:strCache>
            </c:strRef>
          </c:tx>
          <c:spPr>
            <a:ln>
              <a:solidFill>
                <a:schemeClr val="accent5"/>
              </a:solidFill>
            </a:ln>
          </c:spPr>
          <c:marker>
            <c:symbol val="square"/>
            <c:size val="7"/>
            <c:spPr>
              <a:solidFill>
                <a:schemeClr val="accent5"/>
              </a:solidFill>
              <a:ln>
                <a:solidFill>
                  <a:schemeClr val="accent5"/>
                </a:solidFill>
              </a:ln>
            </c:spPr>
          </c:marker>
          <c:xVal>
            <c:numRef>
              <c:f>'Snappers Complex'!$O$4:$O$35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'Snappers Complex'!$R$4:$R$35</c:f>
              <c:numCache>
                <c:formatCode>#,##0</c:formatCode>
                <c:ptCount val="32"/>
                <c:pt idx="0">
                  <c:v>923668.62942410004</c:v>
                </c:pt>
                <c:pt idx="1">
                  <c:v>131.98940200000001</c:v>
                </c:pt>
                <c:pt idx="2">
                  <c:v>196898.04873039998</c:v>
                </c:pt>
                <c:pt idx="3">
                  <c:v>1215.7458623000005</c:v>
                </c:pt>
                <c:pt idx="4">
                  <c:v>46635.104298000027</c:v>
                </c:pt>
                <c:pt idx="5">
                  <c:v>236558.21299250005</c:v>
                </c:pt>
                <c:pt idx="6">
                  <c:v>1233.91462</c:v>
                </c:pt>
                <c:pt idx="7">
                  <c:v>96605.458380799959</c:v>
                </c:pt>
                <c:pt idx="8">
                  <c:v>51023.855012</c:v>
                </c:pt>
                <c:pt idx="9">
                  <c:v>647359.32142600033</c:v>
                </c:pt>
                <c:pt idx="10">
                  <c:v>19115.854034700005</c:v>
                </c:pt>
                <c:pt idx="11">
                  <c:v>10155.0763726</c:v>
                </c:pt>
                <c:pt idx="12">
                  <c:v>18977.129780430001</c:v>
                </c:pt>
                <c:pt idx="13">
                  <c:v>17401.340439999996</c:v>
                </c:pt>
                <c:pt idx="14">
                  <c:v>231123.46266142599</c:v>
                </c:pt>
                <c:pt idx="15">
                  <c:v>79466.265053620024</c:v>
                </c:pt>
                <c:pt idx="16">
                  <c:v>34505.950465320006</c:v>
                </c:pt>
                <c:pt idx="17">
                  <c:v>50306.171013999992</c:v>
                </c:pt>
                <c:pt idx="18">
                  <c:v>10547.864626299999</c:v>
                </c:pt>
                <c:pt idx="19">
                  <c:v>2515.0670132000005</c:v>
                </c:pt>
                <c:pt idx="20">
                  <c:v>5498.9103844399997</c:v>
                </c:pt>
                <c:pt idx="21">
                  <c:v>11700.899067800001</c:v>
                </c:pt>
                <c:pt idx="22">
                  <c:v>58316.039220999999</c:v>
                </c:pt>
                <c:pt idx="23">
                  <c:v>40908.552826830019</c:v>
                </c:pt>
                <c:pt idx="24">
                  <c:v>3668.1655974000005</c:v>
                </c:pt>
                <c:pt idx="25">
                  <c:v>108210.83203439999</c:v>
                </c:pt>
                <c:pt idx="26">
                  <c:v>39732.609763799992</c:v>
                </c:pt>
                <c:pt idx="27">
                  <c:v>11343.752743200006</c:v>
                </c:pt>
                <c:pt idx="28">
                  <c:v>79798.302887999977</c:v>
                </c:pt>
                <c:pt idx="29">
                  <c:v>5552.4591048000002</c:v>
                </c:pt>
                <c:pt idx="30">
                  <c:v>206.11466780000001</c:v>
                </c:pt>
                <c:pt idx="31">
                  <c:v>611009.93731259997</c:v>
                </c:pt>
              </c:numCache>
            </c:numRef>
          </c:yVal>
          <c:smooth val="0"/>
          <c:extLst>
            <c:ext xmlns:c16="http://schemas.microsoft.com/office/drawing/2014/chart" uri="{C3380CC4-5D6E-409C-BE32-E72D297353CC}">
              <c16:uniqueId val="{00000001-1FEE-4830-A659-FCB4909D5D2E}"/>
            </c:ext>
          </c:extLst>
        </c:ser>
        <c:ser>
          <c:idx val="0"/>
          <c:order val="1"/>
          <c:tx>
            <c:strRef>
              <c:f>'Snappers Complex'!$L$3</c:f>
              <c:strCache>
                <c:ptCount val="1"/>
                <c:pt idx="0">
                  <c:v>Commercial</c:v>
                </c:pt>
              </c:strCache>
            </c:strRef>
          </c:tx>
          <c:spPr>
            <a:ln>
              <a:solidFill>
                <a:schemeClr val="accent3"/>
              </a:solidFill>
            </a:ln>
          </c:spPr>
          <c:marker>
            <c:symbol val="triangle"/>
            <c:size val="7"/>
            <c:spPr>
              <a:solidFill>
                <a:schemeClr val="accent3"/>
              </a:solidFill>
              <a:ln>
                <a:solidFill>
                  <a:schemeClr val="accent3"/>
                </a:solidFill>
              </a:ln>
            </c:spPr>
          </c:marker>
          <c:xVal>
            <c:numRef>
              <c:f>'Snappers Complex'!$I$4:$I$35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'Snappers Complex'!$L$4:$L$35</c:f>
              <c:numCache>
                <c:formatCode>#,##0</c:formatCode>
                <c:ptCount val="32"/>
                <c:pt idx="0">
                  <c:v>3436</c:v>
                </c:pt>
                <c:pt idx="1">
                  <c:v>2927</c:v>
                </c:pt>
                <c:pt idx="2">
                  <c:v>9382</c:v>
                </c:pt>
                <c:pt idx="3">
                  <c:v>10842</c:v>
                </c:pt>
                <c:pt idx="4">
                  <c:v>9032</c:v>
                </c:pt>
                <c:pt idx="5">
                  <c:v>9015</c:v>
                </c:pt>
                <c:pt idx="6">
                  <c:v>11172</c:v>
                </c:pt>
                <c:pt idx="7">
                  <c:v>7612</c:v>
                </c:pt>
                <c:pt idx="8">
                  <c:v>3409</c:v>
                </c:pt>
                <c:pt idx="9">
                  <c:v>7852</c:v>
                </c:pt>
                <c:pt idx="10">
                  <c:v>5944</c:v>
                </c:pt>
                <c:pt idx="11">
                  <c:v>5327</c:v>
                </c:pt>
                <c:pt idx="12">
                  <c:v>7687</c:v>
                </c:pt>
                <c:pt idx="13">
                  <c:v>4097</c:v>
                </c:pt>
                <c:pt idx="14">
                  <c:v>4207</c:v>
                </c:pt>
                <c:pt idx="15">
                  <c:v>2896</c:v>
                </c:pt>
                <c:pt idx="16">
                  <c:v>2800</c:v>
                </c:pt>
                <c:pt idx="17">
                  <c:v>3139</c:v>
                </c:pt>
                <c:pt idx="18">
                  <c:v>3022</c:v>
                </c:pt>
                <c:pt idx="19">
                  <c:v>1785</c:v>
                </c:pt>
                <c:pt idx="20">
                  <c:v>3755</c:v>
                </c:pt>
                <c:pt idx="21">
                  <c:v>5048</c:v>
                </c:pt>
                <c:pt idx="22">
                  <c:v>7675</c:v>
                </c:pt>
                <c:pt idx="23">
                  <c:v>5953</c:v>
                </c:pt>
                <c:pt idx="24">
                  <c:v>4589</c:v>
                </c:pt>
                <c:pt idx="25">
                  <c:v>4293</c:v>
                </c:pt>
                <c:pt idx="26">
                  <c:v>2840</c:v>
                </c:pt>
                <c:pt idx="27">
                  <c:v>4531</c:v>
                </c:pt>
                <c:pt idx="28">
                  <c:v>4017</c:v>
                </c:pt>
                <c:pt idx="29">
                  <c:v>4663</c:v>
                </c:pt>
                <c:pt idx="30">
                  <c:v>6285</c:v>
                </c:pt>
                <c:pt idx="31">
                  <c:v>2750</c:v>
                </c:pt>
              </c:numCache>
            </c:numRef>
          </c:yVal>
          <c:smooth val="0"/>
          <c:extLst>
            <c:ext xmlns:c16="http://schemas.microsoft.com/office/drawing/2014/chart" uri="{C3380CC4-5D6E-409C-BE32-E72D297353CC}">
              <c16:uniqueId val="{00000001-52D5-4AD2-BAF8-26633F8CBC0E}"/>
            </c:ext>
          </c:extLst>
        </c:ser>
        <c:dLbls>
          <c:showLegendKey val="0"/>
          <c:showVal val="0"/>
          <c:showCatName val="0"/>
          <c:showSerName val="0"/>
          <c:showPercent val="0"/>
          <c:showBubbleSize val="0"/>
        </c:dLbls>
        <c:axId val="343047488"/>
        <c:axId val="313630720"/>
        <c:extLst/>
      </c:scatterChart>
      <c:valAx>
        <c:axId val="343047488"/>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13630720"/>
        <c:crosses val="autoZero"/>
        <c:crossBetween val="midCat"/>
      </c:valAx>
      <c:valAx>
        <c:axId val="313630720"/>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047488"/>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Gray Snapper</a:t>
            </a:r>
          </a:p>
        </c:rich>
      </c:tx>
      <c:overlay val="0"/>
    </c:title>
    <c:autoTitleDeleted val="0"/>
    <c:plotArea>
      <c:layout/>
      <c:scatterChart>
        <c:scatterStyle val="lineMarker"/>
        <c:varyColors val="0"/>
        <c:ser>
          <c:idx val="0"/>
          <c:order val="0"/>
          <c:tx>
            <c:strRef>
              <c:f>'Snappers Complex'!$B$3</c:f>
              <c:strCache>
                <c:ptCount val="1"/>
                <c:pt idx="0">
                  <c:v>Total Landings</c:v>
                </c:pt>
              </c:strCache>
            </c:strRef>
          </c:tx>
          <c:xVal>
            <c:numRef>
              <c:f>'Snappers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'Snappers Complex'!$B$4:$B$35</c:f>
              <c:numCache>
                <c:formatCode>#,##0</c:formatCode>
                <c:ptCount val="32"/>
                <c:pt idx="0">
                  <c:v>967650.46417845995</c:v>
                </c:pt>
                <c:pt idx="1">
                  <c:v>999349.83747475804</c:v>
                </c:pt>
                <c:pt idx="2">
                  <c:v>1524769.7122941103</c:v>
                </c:pt>
                <c:pt idx="3">
                  <c:v>1069854.6742414902</c:v>
                </c:pt>
                <c:pt idx="4">
                  <c:v>1100066.5389773399</c:v>
                </c:pt>
                <c:pt idx="5">
                  <c:v>1705210.3491591997</c:v>
                </c:pt>
                <c:pt idx="6">
                  <c:v>1527278.49547126</c:v>
                </c:pt>
                <c:pt idx="7">
                  <c:v>919031.76216041378</c:v>
                </c:pt>
                <c:pt idx="8">
                  <c:v>1008885.7458979397</c:v>
                </c:pt>
                <c:pt idx="9">
                  <c:v>1185080.0558816902</c:v>
                </c:pt>
                <c:pt idx="10">
                  <c:v>883558.45021639601</c:v>
                </c:pt>
                <c:pt idx="11">
                  <c:v>951052.13712240907</c:v>
                </c:pt>
                <c:pt idx="12">
                  <c:v>894397.21560737002</c:v>
                </c:pt>
                <c:pt idx="13">
                  <c:v>1643943.5721044014</c:v>
                </c:pt>
                <c:pt idx="14">
                  <c:v>1947325.9672136747</c:v>
                </c:pt>
                <c:pt idx="15">
                  <c:v>1152120.4173221299</c:v>
                </c:pt>
                <c:pt idx="16">
                  <c:v>1707594.3791254496</c:v>
                </c:pt>
                <c:pt idx="17">
                  <c:v>1817007.5251260486</c:v>
                </c:pt>
                <c:pt idx="18">
                  <c:v>1003325.496350836</c:v>
                </c:pt>
                <c:pt idx="19">
                  <c:v>1093453.1233969796</c:v>
                </c:pt>
                <c:pt idx="20">
                  <c:v>1334059.9157837606</c:v>
                </c:pt>
                <c:pt idx="21">
                  <c:v>1442291.9645564938</c:v>
                </c:pt>
                <c:pt idx="22">
                  <c:v>918833.19192060304</c:v>
                </c:pt>
                <c:pt idx="23">
                  <c:v>869182.23077449179</c:v>
                </c:pt>
                <c:pt idx="24">
                  <c:v>551213.58718027209</c:v>
                </c:pt>
                <c:pt idx="25">
                  <c:v>625898.1571189079</c:v>
                </c:pt>
                <c:pt idx="26">
                  <c:v>558575.76632886869</c:v>
                </c:pt>
                <c:pt idx="27">
                  <c:v>2215929.0408905493</c:v>
                </c:pt>
                <c:pt idx="28">
                  <c:v>2852226.9285807782</c:v>
                </c:pt>
                <c:pt idx="29">
                  <c:v>1883337.6749337343</c:v>
                </c:pt>
                <c:pt idx="30">
                  <c:v>3929485.7747039669</c:v>
                </c:pt>
                <c:pt idx="31">
                  <c:v>3181898.8476802609</c:v>
                </c:pt>
              </c:numCache>
            </c:numRef>
          </c:yVal>
          <c:smooth val="0"/>
          <c:extLst>
            <c:ext xmlns:c16="http://schemas.microsoft.com/office/drawing/2014/chart" uri="{C3380CC4-5D6E-409C-BE32-E72D297353CC}">
              <c16:uniqueId val="{00000000-9F92-4ACE-B4A8-0554010EAE53}"/>
            </c:ext>
          </c:extLst>
        </c:ser>
        <c:ser>
          <c:idx val="1"/>
          <c:order val="1"/>
          <c:tx>
            <c:strRef>
              <c:f>'Snappers Complex'!$B$42</c:f>
              <c:strCache>
                <c:ptCount val="1"/>
                <c:pt idx="0">
                  <c:v>ABC/ACL</c:v>
                </c:pt>
              </c:strCache>
            </c:strRef>
          </c:tx>
          <c:spPr>
            <a:ln w="38100">
              <a:solidFill>
                <a:schemeClr val="tx1"/>
              </a:solidFill>
            </a:ln>
          </c:spPr>
          <c:marker>
            <c:symbol val="none"/>
          </c:marker>
          <c:xVal>
            <c:numRef>
              <c:f>'Snappers Complex'!$A$43:$A$48</c:f>
              <c:numCache>
                <c:formatCode>General</c:formatCode>
                <c:ptCount val="6"/>
                <c:pt idx="0">
                  <c:v>2012</c:v>
                </c:pt>
                <c:pt idx="1">
                  <c:v>2013</c:v>
                </c:pt>
                <c:pt idx="2">
                  <c:v>2014</c:v>
                </c:pt>
                <c:pt idx="3">
                  <c:v>2015</c:v>
                </c:pt>
                <c:pt idx="4">
                  <c:v>2016</c:v>
                </c:pt>
                <c:pt idx="5">
                  <c:v>2017</c:v>
                </c:pt>
              </c:numCache>
            </c:numRef>
          </c:xVal>
          <c:yVal>
            <c:numRef>
              <c:f>'Snappers Complex'!$B$43:$B$48</c:f>
              <c:numCache>
                <c:formatCode>#,##0</c:formatCode>
                <c:ptCount val="6"/>
                <c:pt idx="0">
                  <c:v>1707594.3791254496</c:v>
                </c:pt>
                <c:pt idx="1">
                  <c:v>1707594.3791254496</c:v>
                </c:pt>
                <c:pt idx="2">
                  <c:v>1707594.3791254496</c:v>
                </c:pt>
                <c:pt idx="3">
                  <c:v>2336791.1606564098</c:v>
                </c:pt>
                <c:pt idx="4">
                  <c:v>2336791.1606564098</c:v>
                </c:pt>
                <c:pt idx="5">
                  <c:v>2336791.1606564098</c:v>
                </c:pt>
              </c:numCache>
            </c:numRef>
          </c:yVal>
          <c:smooth val="0"/>
          <c:extLst>
            <c:ext xmlns:c16="http://schemas.microsoft.com/office/drawing/2014/chart" uri="{C3380CC4-5D6E-409C-BE32-E72D297353CC}">
              <c16:uniqueId val="{00000005-9F92-4ACE-B4A8-0554010EAE53}"/>
            </c:ext>
          </c:extLst>
        </c:ser>
        <c:dLbls>
          <c:showLegendKey val="0"/>
          <c:showVal val="0"/>
          <c:showCatName val="0"/>
          <c:showSerName val="0"/>
          <c:showPercent val="0"/>
          <c:showBubbleSize val="0"/>
        </c:dLbls>
        <c:axId val="343047488"/>
        <c:axId val="313630720"/>
        <c:extLst/>
      </c:scatterChart>
      <c:valAx>
        <c:axId val="343047488"/>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13630720"/>
        <c:crosses val="autoZero"/>
        <c:crossBetween val="midCat"/>
      </c:valAx>
      <c:valAx>
        <c:axId val="313630720"/>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047488"/>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1"/>
          <c:order val="0"/>
          <c:tx>
            <c:strRef>
              <c:f>'Bar Jack'!$D$3</c:f>
              <c:strCache>
                <c:ptCount val="1"/>
                <c:pt idx="0">
                  <c:v>New Wgt Rec</c:v>
                </c:pt>
              </c:strCache>
            </c:strRef>
          </c:tx>
          <c:spPr>
            <a:ln>
              <a:solidFill>
                <a:schemeClr val="accent5"/>
              </a:solidFill>
            </a:ln>
          </c:spPr>
          <c:marker>
            <c:spPr>
              <a:solidFill>
                <a:schemeClr val="accent5"/>
              </a:solidFill>
              <a:ln>
                <a:solidFill>
                  <a:schemeClr val="accent5"/>
                </a:solidFill>
              </a:ln>
            </c:spPr>
          </c:marker>
          <c:xVal>
            <c:numRef>
              <c:f>'Bar Jack'!$B$4:$B$35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'Bar Jack'!$D$4:$D$35</c:f>
              <c:numCache>
                <c:formatCode>#,##0</c:formatCode>
                <c:ptCount val="32"/>
                <c:pt idx="0">
                  <c:v>337452.12597887998</c:v>
                </c:pt>
                <c:pt idx="1">
                  <c:v>10694.389373652</c:v>
                </c:pt>
                <c:pt idx="2">
                  <c:v>572.70215473499991</c:v>
                </c:pt>
                <c:pt idx="3">
                  <c:v>116067.91357132999</c:v>
                </c:pt>
                <c:pt idx="4">
                  <c:v>111169.57975139997</c:v>
                </c:pt>
                <c:pt idx="5">
                  <c:v>6736.2905814000014</c:v>
                </c:pt>
                <c:pt idx="6">
                  <c:v>4826.1696160600004</c:v>
                </c:pt>
                <c:pt idx="7">
                  <c:v>29819.479935815009</c:v>
                </c:pt>
                <c:pt idx="8">
                  <c:v>32303.38658052999</c:v>
                </c:pt>
                <c:pt idx="9">
                  <c:v>514.7741000000002</c:v>
                </c:pt>
                <c:pt idx="10">
                  <c:v>3160.2411384360003</c:v>
                </c:pt>
                <c:pt idx="11">
                  <c:v>57448.901046070001</c:v>
                </c:pt>
                <c:pt idx="12">
                  <c:v>26040.778905127001</c:v>
                </c:pt>
                <c:pt idx="13">
                  <c:v>36318.148918909996</c:v>
                </c:pt>
                <c:pt idx="14">
                  <c:v>35958.849663230001</c:v>
                </c:pt>
                <c:pt idx="15">
                  <c:v>32761.978897199013</c:v>
                </c:pt>
                <c:pt idx="16">
                  <c:v>6759.5704795350011</c:v>
                </c:pt>
                <c:pt idx="17">
                  <c:v>1119.4035410199999</c:v>
                </c:pt>
                <c:pt idx="18">
                  <c:v>8598.624959013001</c:v>
                </c:pt>
                <c:pt idx="19">
                  <c:v>55070.792987823996</c:v>
                </c:pt>
                <c:pt idx="20">
                  <c:v>1431.5737509450003</c:v>
                </c:pt>
                <c:pt idx="21">
                  <c:v>8198.2879800999999</c:v>
                </c:pt>
                <c:pt idx="22">
                  <c:v>2921.1878523639994</c:v>
                </c:pt>
                <c:pt idx="23">
                  <c:v>17804.334280600007</c:v>
                </c:pt>
                <c:pt idx="24">
                  <c:v>372.81108760000001</c:v>
                </c:pt>
                <c:pt idx="25">
                  <c:v>61781.380477899998</c:v>
                </c:pt>
                <c:pt idx="26">
                  <c:v>2569.78348693</c:v>
                </c:pt>
                <c:pt idx="27">
                  <c:v>5499.3324499000009</c:v>
                </c:pt>
                <c:pt idx="28">
                  <c:v>3137.6339698499974</c:v>
                </c:pt>
                <c:pt idx="29">
                  <c:v>17996.357029899998</c:v>
                </c:pt>
                <c:pt idx="30">
                  <c:v>5533.9084897599987</c:v>
                </c:pt>
                <c:pt idx="31">
                  <c:v>61139.397924599973</c:v>
                </c:pt>
              </c:numCache>
            </c:numRef>
          </c:yVal>
          <c:smooth val="0"/>
          <c:extLst>
            <c:ext xmlns:c16="http://schemas.microsoft.com/office/drawing/2014/chart" uri="{C3380CC4-5D6E-409C-BE32-E72D297353CC}">
              <c16:uniqueId val="{00000002-F830-495C-8E8A-36B4C39AF176}"/>
            </c:ext>
          </c:extLst>
        </c:ser>
        <c:ser>
          <c:idx val="2"/>
          <c:order val="1"/>
          <c:tx>
            <c:strRef>
              <c:f>'Bar Jack'!$E$3</c:f>
              <c:strCache>
                <c:ptCount val="1"/>
                <c:pt idx="0">
                  <c:v>Commercial</c:v>
                </c:pt>
              </c:strCache>
            </c:strRef>
          </c:tx>
          <c:xVal>
            <c:numRef>
              <c:f>'Bar Jack'!$B$4:$B$35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'Bar Jack'!$E$4:$E$35</c:f>
              <c:numCache>
                <c:formatCode>#,##0</c:formatCode>
                <c:ptCount val="32"/>
                <c:pt idx="6">
                  <c:v>7</c:v>
                </c:pt>
                <c:pt idx="7">
                  <c:v>102</c:v>
                </c:pt>
                <c:pt idx="8">
                  <c:v>1078</c:v>
                </c:pt>
                <c:pt idx="9">
                  <c:v>5296</c:v>
                </c:pt>
                <c:pt idx="10">
                  <c:v>4318</c:v>
                </c:pt>
                <c:pt idx="11">
                  <c:v>2739</c:v>
                </c:pt>
                <c:pt idx="12">
                  <c:v>1181</c:v>
                </c:pt>
                <c:pt idx="13">
                  <c:v>1951</c:v>
                </c:pt>
                <c:pt idx="14">
                  <c:v>2841</c:v>
                </c:pt>
                <c:pt idx="15">
                  <c:v>6254</c:v>
                </c:pt>
                <c:pt idx="16">
                  <c:v>4051</c:v>
                </c:pt>
                <c:pt idx="17">
                  <c:v>3037</c:v>
                </c:pt>
                <c:pt idx="18">
                  <c:v>7830</c:v>
                </c:pt>
                <c:pt idx="19">
                  <c:v>3464</c:v>
                </c:pt>
                <c:pt idx="20">
                  <c:v>4051</c:v>
                </c:pt>
                <c:pt idx="21">
                  <c:v>6752</c:v>
                </c:pt>
                <c:pt idx="22">
                  <c:v>4010</c:v>
                </c:pt>
                <c:pt idx="23">
                  <c:v>4365</c:v>
                </c:pt>
                <c:pt idx="24">
                  <c:v>3417</c:v>
                </c:pt>
                <c:pt idx="25">
                  <c:v>4759</c:v>
                </c:pt>
                <c:pt idx="26">
                  <c:v>4072</c:v>
                </c:pt>
                <c:pt idx="27">
                  <c:v>5690</c:v>
                </c:pt>
                <c:pt idx="28">
                  <c:v>4803</c:v>
                </c:pt>
                <c:pt idx="29">
                  <c:v>2887</c:v>
                </c:pt>
                <c:pt idx="30">
                  <c:v>1882</c:v>
                </c:pt>
                <c:pt idx="31">
                  <c:v>740</c:v>
                </c:pt>
              </c:numCache>
            </c:numRef>
          </c:yVal>
          <c:smooth val="0"/>
          <c:extLst>
            <c:ext xmlns:c16="http://schemas.microsoft.com/office/drawing/2014/chart" uri="{C3380CC4-5D6E-409C-BE32-E72D297353CC}">
              <c16:uniqueId val="{00000001-F830-495C-8E8A-36B4C39AF176}"/>
            </c:ext>
          </c:extLst>
        </c:ser>
        <c:dLbls>
          <c:showLegendKey val="0"/>
          <c:showVal val="0"/>
          <c:showCatName val="0"/>
          <c:showSerName val="0"/>
          <c:showPercent val="0"/>
          <c:showBubbleSize val="0"/>
        </c:dLbls>
        <c:axId val="338518016"/>
        <c:axId val="338518592"/>
        <c:extLst/>
      </c:scatterChart>
      <c:valAx>
        <c:axId val="338518016"/>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38518592"/>
        <c:crosses val="autoZero"/>
        <c:crossBetween val="midCat"/>
      </c:valAx>
      <c:valAx>
        <c:axId val="338518592"/>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3851801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Lane Snapper</a:t>
            </a:r>
          </a:p>
        </c:rich>
      </c:tx>
      <c:overlay val="0"/>
    </c:title>
    <c:autoTitleDeleted val="0"/>
    <c:plotArea>
      <c:layout/>
      <c:scatterChart>
        <c:scatterStyle val="lineMarker"/>
        <c:varyColors val="0"/>
        <c:ser>
          <c:idx val="0"/>
          <c:order val="0"/>
          <c:tx>
            <c:strRef>
              <c:f>'Snappers Complex'!$C$3</c:f>
              <c:strCache>
                <c:ptCount val="1"/>
                <c:pt idx="0">
                  <c:v>Total Landings</c:v>
                </c:pt>
              </c:strCache>
            </c:strRef>
          </c:tx>
          <c:xVal>
            <c:numRef>
              <c:f>'Snappers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'Snappers Complex'!$C$4:$C$35</c:f>
              <c:numCache>
                <c:formatCode>#,##0</c:formatCode>
                <c:ptCount val="32"/>
                <c:pt idx="0">
                  <c:v>98338.986927499995</c:v>
                </c:pt>
                <c:pt idx="1">
                  <c:v>220620.74456900003</c:v>
                </c:pt>
                <c:pt idx="2">
                  <c:v>259163.53684817994</c:v>
                </c:pt>
                <c:pt idx="3">
                  <c:v>279830.34755339992</c:v>
                </c:pt>
                <c:pt idx="4">
                  <c:v>109635.04716607997</c:v>
                </c:pt>
                <c:pt idx="5">
                  <c:v>169038.47001900006</c:v>
                </c:pt>
                <c:pt idx="6">
                  <c:v>151385.50396001001</c:v>
                </c:pt>
                <c:pt idx="7">
                  <c:v>196759.20734440995</c:v>
                </c:pt>
                <c:pt idx="8">
                  <c:v>131606.25837222004</c:v>
                </c:pt>
                <c:pt idx="9">
                  <c:v>108343.510384188</c:v>
                </c:pt>
                <c:pt idx="10">
                  <c:v>108684.90697527002</c:v>
                </c:pt>
                <c:pt idx="11">
                  <c:v>149958.94457294999</c:v>
                </c:pt>
                <c:pt idx="12">
                  <c:v>120814.33820581202</c:v>
                </c:pt>
                <c:pt idx="13">
                  <c:v>195417.37362071592</c:v>
                </c:pt>
                <c:pt idx="14">
                  <c:v>324943.169827645</c:v>
                </c:pt>
                <c:pt idx="15">
                  <c:v>298956.78509271593</c:v>
                </c:pt>
                <c:pt idx="16">
                  <c:v>244115.19369663898</c:v>
                </c:pt>
                <c:pt idx="17">
                  <c:v>344023.09093260486</c:v>
                </c:pt>
                <c:pt idx="18">
                  <c:v>124864.40475688862</c:v>
                </c:pt>
                <c:pt idx="19">
                  <c:v>204609.43768056307</c:v>
                </c:pt>
                <c:pt idx="20">
                  <c:v>141123.54860109391</c:v>
                </c:pt>
                <c:pt idx="21">
                  <c:v>157420.68370025494</c:v>
                </c:pt>
                <c:pt idx="22">
                  <c:v>149370.04143681895</c:v>
                </c:pt>
                <c:pt idx="23">
                  <c:v>123561.04969450996</c:v>
                </c:pt>
                <c:pt idx="24">
                  <c:v>53406.190681373286</c:v>
                </c:pt>
                <c:pt idx="25">
                  <c:v>67729.469726989977</c:v>
                </c:pt>
                <c:pt idx="26">
                  <c:v>95488.40036263199</c:v>
                </c:pt>
                <c:pt idx="27">
                  <c:v>193869.72169237808</c:v>
                </c:pt>
                <c:pt idx="28">
                  <c:v>311029.48830796516</c:v>
                </c:pt>
                <c:pt idx="29">
                  <c:v>145484.61572458898</c:v>
                </c:pt>
                <c:pt idx="30">
                  <c:v>197574.90094490608</c:v>
                </c:pt>
                <c:pt idx="31">
                  <c:v>156100.76674494802</c:v>
                </c:pt>
              </c:numCache>
            </c:numRef>
          </c:yVal>
          <c:smooth val="0"/>
          <c:extLst>
            <c:ext xmlns:c16="http://schemas.microsoft.com/office/drawing/2014/chart" uri="{C3380CC4-5D6E-409C-BE32-E72D297353CC}">
              <c16:uniqueId val="{00000000-A8CF-4DD6-A8EB-186D3EAA1D0A}"/>
            </c:ext>
          </c:extLst>
        </c:ser>
        <c:ser>
          <c:idx val="1"/>
          <c:order val="1"/>
          <c:tx>
            <c:strRef>
              <c:f>'Snappers Complex'!$C$42</c:f>
              <c:strCache>
                <c:ptCount val="1"/>
                <c:pt idx="0">
                  <c:v>ABC/ACL</c:v>
                </c:pt>
              </c:strCache>
            </c:strRef>
          </c:tx>
          <c:spPr>
            <a:ln w="38100">
              <a:solidFill>
                <a:schemeClr val="tx1"/>
              </a:solidFill>
            </a:ln>
          </c:spPr>
          <c:marker>
            <c:symbol val="none"/>
          </c:marker>
          <c:xVal>
            <c:numRef>
              <c:f>'Snappers Complex'!$A$43:$A$48</c:f>
              <c:numCache>
                <c:formatCode>General</c:formatCode>
                <c:ptCount val="6"/>
                <c:pt idx="0">
                  <c:v>2012</c:v>
                </c:pt>
                <c:pt idx="1">
                  <c:v>2013</c:v>
                </c:pt>
                <c:pt idx="2">
                  <c:v>2014</c:v>
                </c:pt>
                <c:pt idx="3">
                  <c:v>2015</c:v>
                </c:pt>
                <c:pt idx="4">
                  <c:v>2016</c:v>
                </c:pt>
                <c:pt idx="5">
                  <c:v>2017</c:v>
                </c:pt>
              </c:numCache>
            </c:numRef>
          </c:xVal>
          <c:yVal>
            <c:numRef>
              <c:f>'Snappers Complex'!$C$43:$C$48</c:f>
              <c:numCache>
                <c:formatCode>#,##0</c:formatCode>
                <c:ptCount val="6"/>
                <c:pt idx="0">
                  <c:v>298956.78509271593</c:v>
                </c:pt>
                <c:pt idx="1">
                  <c:v>298956.78509271593</c:v>
                </c:pt>
                <c:pt idx="2">
                  <c:v>298956.78509271593</c:v>
                </c:pt>
                <c:pt idx="3">
                  <c:v>412827.70911912585</c:v>
                </c:pt>
                <c:pt idx="4">
                  <c:v>412827.70911912585</c:v>
                </c:pt>
                <c:pt idx="5">
                  <c:v>412827.70911912585</c:v>
                </c:pt>
              </c:numCache>
            </c:numRef>
          </c:yVal>
          <c:smooth val="0"/>
          <c:extLst>
            <c:ext xmlns:c16="http://schemas.microsoft.com/office/drawing/2014/chart" uri="{C3380CC4-5D6E-409C-BE32-E72D297353CC}">
              <c16:uniqueId val="{00000005-A8CF-4DD6-A8EB-186D3EAA1D0A}"/>
            </c:ext>
          </c:extLst>
        </c:ser>
        <c:dLbls>
          <c:showLegendKey val="0"/>
          <c:showVal val="0"/>
          <c:showCatName val="0"/>
          <c:showSerName val="0"/>
          <c:showPercent val="0"/>
          <c:showBubbleSize val="0"/>
        </c:dLbls>
        <c:axId val="343047488"/>
        <c:axId val="313630720"/>
        <c:extLst/>
      </c:scatterChart>
      <c:valAx>
        <c:axId val="343047488"/>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13630720"/>
        <c:crosses val="autoZero"/>
        <c:crossBetween val="midCat"/>
      </c:valAx>
      <c:valAx>
        <c:axId val="313630720"/>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047488"/>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userShapes r:id="rId1"/>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Cubera Snapper</a:t>
            </a:r>
          </a:p>
        </c:rich>
      </c:tx>
      <c:overlay val="0"/>
    </c:title>
    <c:autoTitleDeleted val="0"/>
    <c:plotArea>
      <c:layout/>
      <c:scatterChart>
        <c:scatterStyle val="lineMarker"/>
        <c:varyColors val="0"/>
        <c:ser>
          <c:idx val="0"/>
          <c:order val="0"/>
          <c:tx>
            <c:strRef>
              <c:f>'Snappers Complex'!$D$3</c:f>
              <c:strCache>
                <c:ptCount val="1"/>
                <c:pt idx="0">
                  <c:v>Total Landings</c:v>
                </c:pt>
              </c:strCache>
            </c:strRef>
          </c:tx>
          <c:xVal>
            <c:numRef>
              <c:f>'Snappers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'Snappers Complex'!$D$4:$D$35</c:f>
              <c:numCache>
                <c:formatCode>#,##0</c:formatCode>
                <c:ptCount val="32"/>
                <c:pt idx="0">
                  <c:v>927104.62942410004</c:v>
                </c:pt>
                <c:pt idx="1">
                  <c:v>3058.9894020000002</c:v>
                </c:pt>
                <c:pt idx="2">
                  <c:v>206280.04873039998</c:v>
                </c:pt>
                <c:pt idx="3">
                  <c:v>12057.7458623</c:v>
                </c:pt>
                <c:pt idx="4">
                  <c:v>55667.104298000027</c:v>
                </c:pt>
                <c:pt idx="5">
                  <c:v>245573.21299250005</c:v>
                </c:pt>
                <c:pt idx="6">
                  <c:v>12405.91462</c:v>
                </c:pt>
                <c:pt idx="7">
                  <c:v>104217.45838079996</c:v>
                </c:pt>
                <c:pt idx="8">
                  <c:v>54432.855012</c:v>
                </c:pt>
                <c:pt idx="9">
                  <c:v>655211.32142600033</c:v>
                </c:pt>
                <c:pt idx="10">
                  <c:v>25059.854034700005</c:v>
                </c:pt>
                <c:pt idx="11">
                  <c:v>15482.0763726</c:v>
                </c:pt>
                <c:pt idx="12">
                  <c:v>26664.129780430001</c:v>
                </c:pt>
                <c:pt idx="13">
                  <c:v>21498.340439999996</c:v>
                </c:pt>
                <c:pt idx="14">
                  <c:v>235330.46266142599</c:v>
                </c:pt>
                <c:pt idx="15">
                  <c:v>82362.265053620024</c:v>
                </c:pt>
                <c:pt idx="16">
                  <c:v>37305.950465320006</c:v>
                </c:pt>
                <c:pt idx="17">
                  <c:v>53445.171013999992</c:v>
                </c:pt>
                <c:pt idx="18">
                  <c:v>13569.864626299999</c:v>
                </c:pt>
                <c:pt idx="19">
                  <c:v>4300.0670132000005</c:v>
                </c:pt>
                <c:pt idx="20">
                  <c:v>9253.9103844399997</c:v>
                </c:pt>
                <c:pt idx="21">
                  <c:v>16748.899067800001</c:v>
                </c:pt>
                <c:pt idx="22">
                  <c:v>65991.039220999999</c:v>
                </c:pt>
                <c:pt idx="23">
                  <c:v>46861.552826830019</c:v>
                </c:pt>
                <c:pt idx="24">
                  <c:v>8257.1655974000005</c:v>
                </c:pt>
                <c:pt idx="25">
                  <c:v>112503.83203439999</c:v>
                </c:pt>
                <c:pt idx="26">
                  <c:v>42572.609763799992</c:v>
                </c:pt>
                <c:pt idx="27">
                  <c:v>15874.752743200006</c:v>
                </c:pt>
                <c:pt idx="28">
                  <c:v>83815.302887999977</c:v>
                </c:pt>
                <c:pt idx="29">
                  <c:v>10215.4591048</c:v>
                </c:pt>
                <c:pt idx="30">
                  <c:v>6491.1146678000005</c:v>
                </c:pt>
                <c:pt idx="31">
                  <c:v>613759.93731259997</c:v>
                </c:pt>
              </c:numCache>
            </c:numRef>
          </c:yVal>
          <c:smooth val="0"/>
          <c:extLst>
            <c:ext xmlns:c16="http://schemas.microsoft.com/office/drawing/2014/chart" uri="{C3380CC4-5D6E-409C-BE32-E72D297353CC}">
              <c16:uniqueId val="{00000000-D0E1-462E-9A6A-62302AC1DD14}"/>
            </c:ext>
          </c:extLst>
        </c:ser>
        <c:ser>
          <c:idx val="1"/>
          <c:order val="1"/>
          <c:tx>
            <c:strRef>
              <c:f>'Snappers Complex'!$D$42</c:f>
              <c:strCache>
                <c:ptCount val="1"/>
                <c:pt idx="0">
                  <c:v>ABC/ACL</c:v>
                </c:pt>
              </c:strCache>
            </c:strRef>
          </c:tx>
          <c:spPr>
            <a:ln w="38100">
              <a:solidFill>
                <a:schemeClr val="tx1"/>
              </a:solidFill>
            </a:ln>
          </c:spPr>
          <c:marker>
            <c:symbol val="none"/>
          </c:marker>
          <c:xVal>
            <c:numRef>
              <c:f>'Snappers Complex'!$A$43:$A$48</c:f>
              <c:numCache>
                <c:formatCode>General</c:formatCode>
                <c:ptCount val="6"/>
                <c:pt idx="0">
                  <c:v>2012</c:v>
                </c:pt>
                <c:pt idx="1">
                  <c:v>2013</c:v>
                </c:pt>
                <c:pt idx="2">
                  <c:v>2014</c:v>
                </c:pt>
                <c:pt idx="3">
                  <c:v>2015</c:v>
                </c:pt>
                <c:pt idx="4">
                  <c:v>2016</c:v>
                </c:pt>
                <c:pt idx="5">
                  <c:v>2017</c:v>
                </c:pt>
              </c:numCache>
            </c:numRef>
          </c:xVal>
          <c:yVal>
            <c:numRef>
              <c:f>'Snappers Complex'!$D$43:$D$48</c:f>
              <c:numCache>
                <c:formatCode>#,##0</c:formatCode>
                <c:ptCount val="6"/>
                <c:pt idx="0">
                  <c:v>53445.171013999992</c:v>
                </c:pt>
                <c:pt idx="1">
                  <c:v>53445.171013999992</c:v>
                </c:pt>
                <c:pt idx="2">
                  <c:v>53445.171013999992</c:v>
                </c:pt>
                <c:pt idx="3">
                  <c:v>282396.55519371119</c:v>
                </c:pt>
                <c:pt idx="4">
                  <c:v>282396.55519371119</c:v>
                </c:pt>
                <c:pt idx="5">
                  <c:v>282396.55519371119</c:v>
                </c:pt>
              </c:numCache>
            </c:numRef>
          </c:yVal>
          <c:smooth val="0"/>
          <c:extLst>
            <c:ext xmlns:c16="http://schemas.microsoft.com/office/drawing/2014/chart" uri="{C3380CC4-5D6E-409C-BE32-E72D297353CC}">
              <c16:uniqueId val="{00000005-D0E1-462E-9A6A-62302AC1DD14}"/>
            </c:ext>
          </c:extLst>
        </c:ser>
        <c:dLbls>
          <c:showLegendKey val="0"/>
          <c:showVal val="0"/>
          <c:showCatName val="0"/>
          <c:showSerName val="0"/>
          <c:showPercent val="0"/>
          <c:showBubbleSize val="0"/>
        </c:dLbls>
        <c:axId val="343047488"/>
        <c:axId val="313630720"/>
        <c:extLst/>
      </c:scatterChart>
      <c:valAx>
        <c:axId val="343047488"/>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13630720"/>
        <c:crosses val="autoZero"/>
        <c:crossBetween val="midCat"/>
      </c:valAx>
      <c:valAx>
        <c:axId val="313630720"/>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047488"/>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userShapes r:id="rId1"/>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'Grunts Complex'!$B$2</c:f>
              <c:strCache>
                <c:ptCount val="1"/>
                <c:pt idx="0">
                  <c:v>White Grunt</c:v>
                </c:pt>
              </c:strCache>
            </c:strRef>
          </c:tx>
          <c:xVal>
            <c:numRef>
              <c:f>'Grunts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Complex'!$B$4:$B$35</c:f>
              <c:numCache>
                <c:formatCode>#,##0</c:formatCode>
                <c:ptCount val="32"/>
                <c:pt idx="0">
                  <c:v>683748.5893929</c:v>
                </c:pt>
                <c:pt idx="1">
                  <c:v>935838.52715354599</c:v>
                </c:pt>
                <c:pt idx="2">
                  <c:v>831784.04769530101</c:v>
                </c:pt>
                <c:pt idx="3">
                  <c:v>892750.34765706793</c:v>
                </c:pt>
                <c:pt idx="4">
                  <c:v>2043327.7761729783</c:v>
                </c:pt>
                <c:pt idx="5">
                  <c:v>1453981.955765221</c:v>
                </c:pt>
                <c:pt idx="6">
                  <c:v>1547530.92440387</c:v>
                </c:pt>
                <c:pt idx="7">
                  <c:v>1180475.8228959099</c:v>
                </c:pt>
                <c:pt idx="8">
                  <c:v>1317425.2407230178</c:v>
                </c:pt>
                <c:pt idx="9">
                  <c:v>790159.47074252204</c:v>
                </c:pt>
                <c:pt idx="10">
                  <c:v>873689.0523910278</c:v>
                </c:pt>
                <c:pt idx="11">
                  <c:v>786272.99264079495</c:v>
                </c:pt>
                <c:pt idx="12">
                  <c:v>990888.47486432991</c:v>
                </c:pt>
                <c:pt idx="13">
                  <c:v>710735.02721870795</c:v>
                </c:pt>
                <c:pt idx="14">
                  <c:v>616970.20025187102</c:v>
                </c:pt>
                <c:pt idx="15">
                  <c:v>863615.15818114707</c:v>
                </c:pt>
                <c:pt idx="16">
                  <c:v>1066139.154769137</c:v>
                </c:pt>
                <c:pt idx="17">
                  <c:v>810404.03950595902</c:v>
                </c:pt>
                <c:pt idx="18">
                  <c:v>807790.95501876017</c:v>
                </c:pt>
                <c:pt idx="19">
                  <c:v>789034.35585041216</c:v>
                </c:pt>
                <c:pt idx="20">
                  <c:v>765914.29956373479</c:v>
                </c:pt>
                <c:pt idx="21">
                  <c:v>885481.29887715215</c:v>
                </c:pt>
                <c:pt idx="22">
                  <c:v>904635.70751129801</c:v>
                </c:pt>
                <c:pt idx="23">
                  <c:v>648575.84281125292</c:v>
                </c:pt>
                <c:pt idx="24">
                  <c:v>378395.39441691863</c:v>
                </c:pt>
                <c:pt idx="25">
                  <c:v>441270.22564241703</c:v>
                </c:pt>
                <c:pt idx="26">
                  <c:v>640075.59454564808</c:v>
                </c:pt>
                <c:pt idx="27">
                  <c:v>714731.75663244457</c:v>
                </c:pt>
                <c:pt idx="28">
                  <c:v>612053.69475160819</c:v>
                </c:pt>
                <c:pt idx="29">
                  <c:v>640616.49876443413</c:v>
                </c:pt>
                <c:pt idx="30">
                  <c:v>661249.52624758496</c:v>
                </c:pt>
                <c:pt idx="31">
                  <c:v>541733.01031967392</c:v>
                </c:pt>
              </c:numCache>
            </c:numRef>
          </c:yVal>
          <c:smooth val="0"/>
          <c:extLst>
            <c:ext xmlns:c16="http://schemas.microsoft.com/office/drawing/2014/chart" uri="{C3380CC4-5D6E-409C-BE32-E72D297353CC}">
              <c16:uniqueId val="{00000000-9CC5-42E7-BB69-A9FFB76A7D36}"/>
            </c:ext>
          </c:extLst>
        </c:ser>
        <c:ser>
          <c:idx val="1"/>
          <c:order val="1"/>
          <c:tx>
            <c:strRef>
              <c:f>'Grunts Complex'!$C$2</c:f>
              <c:strCache>
                <c:ptCount val="1"/>
                <c:pt idx="0">
                  <c:v>Sailor's Choice</c:v>
                </c:pt>
              </c:strCache>
            </c:strRef>
          </c:tx>
          <c:xVal>
            <c:numRef>
              <c:f>'Grunts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Complex'!$C$4:$C$35</c:f>
              <c:numCache>
                <c:formatCode>#,##0</c:formatCode>
                <c:ptCount val="32"/>
                <c:pt idx="0">
                  <c:v>18421.29223721</c:v>
                </c:pt>
                <c:pt idx="1">
                  <c:v>67763.252662771003</c:v>
                </c:pt>
                <c:pt idx="2">
                  <c:v>484783.15181320003</c:v>
                </c:pt>
                <c:pt idx="3">
                  <c:v>360971.04252739</c:v>
                </c:pt>
                <c:pt idx="4">
                  <c:v>66132.181876899995</c:v>
                </c:pt>
                <c:pt idx="5">
                  <c:v>303964.20061668998</c:v>
                </c:pt>
                <c:pt idx="6">
                  <c:v>194814.92960936998</c:v>
                </c:pt>
                <c:pt idx="7">
                  <c:v>62247.335335629992</c:v>
                </c:pt>
                <c:pt idx="8">
                  <c:v>28708.654248212999</c:v>
                </c:pt>
                <c:pt idx="9">
                  <c:v>24090.8615894586</c:v>
                </c:pt>
                <c:pt idx="10">
                  <c:v>6129.0136033300005</c:v>
                </c:pt>
                <c:pt idx="11">
                  <c:v>26650.915381539999</c:v>
                </c:pt>
                <c:pt idx="12">
                  <c:v>49313.296559940005</c:v>
                </c:pt>
                <c:pt idx="13">
                  <c:v>52433.174993339999</c:v>
                </c:pt>
                <c:pt idx="14">
                  <c:v>39788.157675220005</c:v>
                </c:pt>
                <c:pt idx="15">
                  <c:v>21636.8701973803</c:v>
                </c:pt>
                <c:pt idx="16">
                  <c:v>455456.39775108709</c:v>
                </c:pt>
                <c:pt idx="17">
                  <c:v>361533.16659054987</c:v>
                </c:pt>
                <c:pt idx="18">
                  <c:v>73721.411576780098</c:v>
                </c:pt>
                <c:pt idx="19">
                  <c:v>97397.131278806017</c:v>
                </c:pt>
                <c:pt idx="20">
                  <c:v>18730.745437547001</c:v>
                </c:pt>
                <c:pt idx="21">
                  <c:v>61452.672267656999</c:v>
                </c:pt>
                <c:pt idx="22">
                  <c:v>53772.447868774696</c:v>
                </c:pt>
                <c:pt idx="23">
                  <c:v>22361.752265769399</c:v>
                </c:pt>
                <c:pt idx="24">
                  <c:v>17472.375386290001</c:v>
                </c:pt>
                <c:pt idx="25">
                  <c:v>3051.4473709690001</c:v>
                </c:pt>
                <c:pt idx="26">
                  <c:v>17194.045634856</c:v>
                </c:pt>
                <c:pt idx="27">
                  <c:v>120107.642115411</c:v>
                </c:pt>
                <c:pt idx="28">
                  <c:v>85264.405475240972</c:v>
                </c:pt>
                <c:pt idx="29">
                  <c:v>124800.93909716999</c:v>
                </c:pt>
                <c:pt idx="30">
                  <c:v>30790.311858038</c:v>
                </c:pt>
                <c:pt idx="31">
                  <c:v>22763.734213805998</c:v>
                </c:pt>
              </c:numCache>
            </c:numRef>
          </c:yVal>
          <c:smooth val="0"/>
          <c:extLst>
            <c:ext xmlns:c16="http://schemas.microsoft.com/office/drawing/2014/chart" uri="{C3380CC4-5D6E-409C-BE32-E72D297353CC}">
              <c16:uniqueId val="{00000001-9CC5-42E7-BB69-A9FFB76A7D36}"/>
            </c:ext>
          </c:extLst>
        </c:ser>
        <c:ser>
          <c:idx val="2"/>
          <c:order val="2"/>
          <c:tx>
            <c:strRef>
              <c:f>'Grunts Complex'!$D$2</c:f>
              <c:strCache>
                <c:ptCount val="1"/>
                <c:pt idx="0">
                  <c:v>Tomtate</c:v>
                </c:pt>
              </c:strCache>
            </c:strRef>
          </c:tx>
          <c:xVal>
            <c:numRef>
              <c:f>'Grunts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Complex'!$D$4:$D$35</c:f>
              <c:numCache>
                <c:formatCode>#,##0</c:formatCode>
                <c:ptCount val="32"/>
                <c:pt idx="0">
                  <c:v>121347.12749422601</c:v>
                </c:pt>
                <c:pt idx="1">
                  <c:v>156072.58221820404</c:v>
                </c:pt>
                <c:pt idx="2">
                  <c:v>181240.24330458787</c:v>
                </c:pt>
                <c:pt idx="3">
                  <c:v>137692.20931362896</c:v>
                </c:pt>
                <c:pt idx="4">
                  <c:v>89153.108473609958</c:v>
                </c:pt>
                <c:pt idx="5">
                  <c:v>107328.34099509998</c:v>
                </c:pt>
                <c:pt idx="6">
                  <c:v>147476.71806687495</c:v>
                </c:pt>
                <c:pt idx="7">
                  <c:v>84023.528079469994</c:v>
                </c:pt>
                <c:pt idx="8">
                  <c:v>76340.096454810002</c:v>
                </c:pt>
                <c:pt idx="9">
                  <c:v>80091.042063633009</c:v>
                </c:pt>
                <c:pt idx="10">
                  <c:v>40569.493285750003</c:v>
                </c:pt>
                <c:pt idx="11">
                  <c:v>64772.934866133008</c:v>
                </c:pt>
                <c:pt idx="12">
                  <c:v>53172.581371389999</c:v>
                </c:pt>
                <c:pt idx="13">
                  <c:v>117542.08973488001</c:v>
                </c:pt>
                <c:pt idx="14">
                  <c:v>166558.73095311099</c:v>
                </c:pt>
                <c:pt idx="15">
                  <c:v>115353.31097334001</c:v>
                </c:pt>
                <c:pt idx="16">
                  <c:v>91166.69083931201</c:v>
                </c:pt>
                <c:pt idx="17">
                  <c:v>198594.06340797379</c:v>
                </c:pt>
                <c:pt idx="18">
                  <c:v>93125.467296939983</c:v>
                </c:pt>
                <c:pt idx="19">
                  <c:v>90326.823456728016</c:v>
                </c:pt>
                <c:pt idx="20">
                  <c:v>84639.234805216009</c:v>
                </c:pt>
                <c:pt idx="21">
                  <c:v>147312.18268825815</c:v>
                </c:pt>
                <c:pt idx="22">
                  <c:v>171200.84416300297</c:v>
                </c:pt>
                <c:pt idx="23">
                  <c:v>93414.530979484</c:v>
                </c:pt>
                <c:pt idx="24">
                  <c:v>52765.732449437593</c:v>
                </c:pt>
                <c:pt idx="25">
                  <c:v>70416.722021704802</c:v>
                </c:pt>
                <c:pt idx="26">
                  <c:v>51007.63067666391</c:v>
                </c:pt>
                <c:pt idx="27">
                  <c:v>37657.317552716995</c:v>
                </c:pt>
                <c:pt idx="28">
                  <c:v>83297.807396109696</c:v>
                </c:pt>
                <c:pt idx="29">
                  <c:v>80052.498495819978</c:v>
                </c:pt>
                <c:pt idx="30">
                  <c:v>57320.082770390007</c:v>
                </c:pt>
                <c:pt idx="31">
                  <c:v>58646.539279858007</c:v>
                </c:pt>
              </c:numCache>
            </c:numRef>
          </c:yVal>
          <c:smooth val="0"/>
          <c:extLst>
            <c:ext xmlns:c16="http://schemas.microsoft.com/office/drawing/2014/chart" uri="{C3380CC4-5D6E-409C-BE32-E72D297353CC}">
              <c16:uniqueId val="{00000002-9CC5-42E7-BB69-A9FFB76A7D36}"/>
            </c:ext>
          </c:extLst>
        </c:ser>
        <c:ser>
          <c:idx val="3"/>
          <c:order val="3"/>
          <c:tx>
            <c:strRef>
              <c:f>'Grunts Complex'!$E$2</c:f>
              <c:strCache>
                <c:ptCount val="1"/>
                <c:pt idx="0">
                  <c:v>Margate</c:v>
                </c:pt>
              </c:strCache>
            </c:strRef>
          </c:tx>
          <c:xVal>
            <c:numRef>
              <c:f>'Grunts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Complex'!$E$4:$E$35</c:f>
              <c:numCache>
                <c:formatCode>#,##0</c:formatCode>
                <c:ptCount val="32"/>
                <c:pt idx="0">
                  <c:v>14760.929453409999</c:v>
                </c:pt>
                <c:pt idx="1">
                  <c:v>12118.053479800001</c:v>
                </c:pt>
                <c:pt idx="2">
                  <c:v>360842.33988430002</c:v>
                </c:pt>
                <c:pt idx="3">
                  <c:v>15130.572430999997</c:v>
                </c:pt>
                <c:pt idx="4">
                  <c:v>51775.557473000001</c:v>
                </c:pt>
                <c:pt idx="5">
                  <c:v>1029.6363839999999</c:v>
                </c:pt>
                <c:pt idx="6">
                  <c:v>36763.632783000001</c:v>
                </c:pt>
                <c:pt idx="7">
                  <c:v>68569.476811</c:v>
                </c:pt>
                <c:pt idx="8">
                  <c:v>102185.66791189002</c:v>
                </c:pt>
                <c:pt idx="9">
                  <c:v>51775.491047214004</c:v>
                </c:pt>
                <c:pt idx="10">
                  <c:v>124442.83245289</c:v>
                </c:pt>
                <c:pt idx="11">
                  <c:v>15929.721593999997</c:v>
                </c:pt>
                <c:pt idx="12">
                  <c:v>122469.89311782489</c:v>
                </c:pt>
                <c:pt idx="13">
                  <c:v>212820.83349909997</c:v>
                </c:pt>
                <c:pt idx="14">
                  <c:v>136105.82489329998</c:v>
                </c:pt>
                <c:pt idx="15">
                  <c:v>109423.604436842</c:v>
                </c:pt>
                <c:pt idx="16">
                  <c:v>24238.773943234002</c:v>
                </c:pt>
                <c:pt idx="17">
                  <c:v>82124.128645399003</c:v>
                </c:pt>
                <c:pt idx="18">
                  <c:v>43124.182094418007</c:v>
                </c:pt>
                <c:pt idx="19">
                  <c:v>86343.344138681001</c:v>
                </c:pt>
                <c:pt idx="20">
                  <c:v>39004.306898761999</c:v>
                </c:pt>
                <c:pt idx="21">
                  <c:v>47626.075747769995</c:v>
                </c:pt>
                <c:pt idx="22">
                  <c:v>9633.3024290280009</c:v>
                </c:pt>
                <c:pt idx="23">
                  <c:v>18124.342733819998</c:v>
                </c:pt>
                <c:pt idx="24">
                  <c:v>5690.8425224299999</c:v>
                </c:pt>
                <c:pt idx="25">
                  <c:v>14410.035806099999</c:v>
                </c:pt>
                <c:pt idx="26">
                  <c:v>13439.907720302001</c:v>
                </c:pt>
                <c:pt idx="27">
                  <c:v>18464.44903005</c:v>
                </c:pt>
                <c:pt idx="28">
                  <c:v>11503.394589200003</c:v>
                </c:pt>
                <c:pt idx="29">
                  <c:v>5904.72237563</c:v>
                </c:pt>
                <c:pt idx="30">
                  <c:v>143517.65901065001</c:v>
                </c:pt>
                <c:pt idx="31">
                  <c:v>11302.361522000001</c:v>
                </c:pt>
              </c:numCache>
            </c:numRef>
          </c:yVal>
          <c:smooth val="0"/>
          <c:extLst>
            <c:ext xmlns:c16="http://schemas.microsoft.com/office/drawing/2014/chart" uri="{C3380CC4-5D6E-409C-BE32-E72D297353CC}">
              <c16:uniqueId val="{00000003-9CC5-42E7-BB69-A9FFB76A7D36}"/>
            </c:ext>
          </c:extLst>
        </c:ser>
        <c:ser>
          <c:idx val="4"/>
          <c:order val="4"/>
          <c:tx>
            <c:strRef>
              <c:f>'Grunts Complex'!$F$3</c:f>
              <c:strCache>
                <c:ptCount val="1"/>
                <c:pt idx="0">
                  <c:v>Total</c:v>
                </c:pt>
              </c:strCache>
            </c:strRef>
          </c:tx>
          <c:spPr>
            <a:ln>
              <a:solidFill>
                <a:schemeClr val="tx2"/>
              </a:solidFill>
            </a:ln>
          </c:spPr>
          <c:marker>
            <c:spPr>
              <a:ln>
                <a:solidFill>
                  <a:srgbClr val="FF0000"/>
                </a:solidFill>
              </a:ln>
            </c:spPr>
          </c:marker>
          <c:xVal>
            <c:numRef>
              <c:f>'Grunts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Complex'!$F$4:$F$35</c:f>
              <c:numCache>
                <c:formatCode>#,##0</c:formatCode>
                <c:ptCount val="32"/>
                <c:pt idx="0">
                  <c:v>838277.93857774592</c:v>
                </c:pt>
                <c:pt idx="1">
                  <c:v>1171792.4155143211</c:v>
                </c:pt>
                <c:pt idx="2">
                  <c:v>1858649.7826973889</c:v>
                </c:pt>
                <c:pt idx="3">
                  <c:v>1406544.1719290868</c:v>
                </c:pt>
                <c:pt idx="4">
                  <c:v>2250388.6239964887</c:v>
                </c:pt>
                <c:pt idx="5">
                  <c:v>1866304.1337610111</c:v>
                </c:pt>
                <c:pt idx="6">
                  <c:v>1926586.2048631147</c:v>
                </c:pt>
                <c:pt idx="7">
                  <c:v>1395316.1631220097</c:v>
                </c:pt>
                <c:pt idx="8">
                  <c:v>1524659.6593379308</c:v>
                </c:pt>
                <c:pt idx="9">
                  <c:v>946116.86544282769</c:v>
                </c:pt>
                <c:pt idx="10">
                  <c:v>1044830.3917329978</c:v>
                </c:pt>
                <c:pt idx="11">
                  <c:v>893626.56448246795</c:v>
                </c:pt>
                <c:pt idx="12">
                  <c:v>1215844.2459134846</c:v>
                </c:pt>
                <c:pt idx="13">
                  <c:v>1093531.1254460281</c:v>
                </c:pt>
                <c:pt idx="14">
                  <c:v>959422.91377350199</c:v>
                </c:pt>
                <c:pt idx="15">
                  <c:v>1110028.9437887094</c:v>
                </c:pt>
                <c:pt idx="16">
                  <c:v>1637001.0173027702</c:v>
                </c:pt>
                <c:pt idx="17">
                  <c:v>1452655.398149882</c:v>
                </c:pt>
                <c:pt idx="18">
                  <c:v>1017762.0159868982</c:v>
                </c:pt>
                <c:pt idx="19">
                  <c:v>1063101.6547246273</c:v>
                </c:pt>
                <c:pt idx="20">
                  <c:v>908288.58670525975</c:v>
                </c:pt>
                <c:pt idx="21">
                  <c:v>1141872.2295808373</c:v>
                </c:pt>
                <c:pt idx="22">
                  <c:v>1139242.3019721038</c:v>
                </c:pt>
                <c:pt idx="23">
                  <c:v>782476.46879032627</c:v>
                </c:pt>
                <c:pt idx="24">
                  <c:v>454324.34477507626</c:v>
                </c:pt>
                <c:pt idx="25">
                  <c:v>529148.43084119086</c:v>
                </c:pt>
                <c:pt idx="26">
                  <c:v>721717.17857747001</c:v>
                </c:pt>
                <c:pt idx="27">
                  <c:v>890961.16533062246</c:v>
                </c:pt>
                <c:pt idx="28">
                  <c:v>792119.30221215892</c:v>
                </c:pt>
                <c:pt idx="29">
                  <c:v>851374.65873305418</c:v>
                </c:pt>
                <c:pt idx="30">
                  <c:v>892877.57988666289</c:v>
                </c:pt>
                <c:pt idx="31">
                  <c:v>634445.64533533796</c:v>
                </c:pt>
              </c:numCache>
            </c:numRef>
          </c:yVal>
          <c:smooth val="0"/>
          <c:extLst>
            <c:ext xmlns:c16="http://schemas.microsoft.com/office/drawing/2014/chart" uri="{C3380CC4-5D6E-409C-BE32-E72D297353CC}">
              <c16:uniqueId val="{00000004-9CC5-42E7-BB69-A9FFB76A7D36}"/>
            </c:ext>
          </c:extLst>
        </c:ser>
        <c:ser>
          <c:idx val="5"/>
          <c:order val="5"/>
          <c:tx>
            <c:strRef>
              <c:f>'Grunts Complex'!$G$3</c:f>
              <c:strCache>
                <c:ptCount val="1"/>
                <c:pt idx="0">
                  <c:v>ABC/ACL</c:v>
                </c:pt>
              </c:strCache>
            </c:strRef>
          </c:tx>
          <c:spPr>
            <a:ln w="38100">
              <a:solidFill>
                <a:schemeClr val="tx1"/>
              </a:solidFill>
            </a:ln>
          </c:spPr>
          <c:marker>
            <c:symbol val="none"/>
          </c:marker>
          <c:xVal>
            <c:numRef>
              <c:f>'Grunts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Complex'!$G$4:$G$35</c:f>
              <c:numCache>
                <c:formatCode>#,##0</c:formatCode>
                <c:ptCount val="32"/>
                <c:pt idx="26">
                  <c:v>1217748.0765850532</c:v>
                </c:pt>
                <c:pt idx="27">
                  <c:v>1217748.0765850532</c:v>
                </c:pt>
                <c:pt idx="28">
                  <c:v>1217748.0765850532</c:v>
                </c:pt>
                <c:pt idx="29">
                  <c:v>1459423.6973826981</c:v>
                </c:pt>
                <c:pt idx="30">
                  <c:v>1459423.6973826981</c:v>
                </c:pt>
                <c:pt idx="31">
                  <c:v>1459423.6973826981</c:v>
                </c:pt>
              </c:numCache>
            </c:numRef>
          </c:yVal>
          <c:smooth val="0"/>
          <c:extLst>
            <c:ext xmlns:c16="http://schemas.microsoft.com/office/drawing/2014/chart" uri="{C3380CC4-5D6E-409C-BE32-E72D297353CC}">
              <c16:uniqueId val="{00000005-9CC5-42E7-BB69-A9FFB76A7D36}"/>
            </c:ext>
          </c:extLst>
        </c:ser>
        <c:dLbls>
          <c:showLegendKey val="0"/>
          <c:showVal val="0"/>
          <c:showCatName val="0"/>
          <c:showSerName val="0"/>
          <c:showPercent val="0"/>
          <c:showBubbleSize val="0"/>
        </c:dLbls>
        <c:axId val="343643776"/>
        <c:axId val="343644352"/>
      </c:scatterChart>
      <c:valAx>
        <c:axId val="343643776"/>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3644352"/>
        <c:crosses val="autoZero"/>
        <c:crossBetween val="midCat"/>
      </c:valAx>
      <c:valAx>
        <c:axId val="343644352"/>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64377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White Grunt</a:t>
            </a:r>
          </a:p>
        </c:rich>
      </c:tx>
      <c:overlay val="0"/>
    </c:title>
    <c:autoTitleDeleted val="0"/>
    <c:plotArea>
      <c:layout/>
      <c:scatterChart>
        <c:scatterStyle val="lineMarker"/>
        <c:varyColors val="0"/>
        <c:ser>
          <c:idx val="3"/>
          <c:order val="0"/>
          <c:tx>
            <c:strRef>
              <c:f>'Grunts Complex'!$R$3</c:f>
              <c:strCache>
                <c:ptCount val="1"/>
                <c:pt idx="0">
                  <c:v>Recreational</c:v>
                </c:pt>
              </c:strCache>
            </c:strRef>
          </c:tx>
          <c:spPr>
            <a:ln>
              <a:solidFill>
                <a:schemeClr val="accent5"/>
              </a:solidFill>
            </a:ln>
          </c:spPr>
          <c:marker>
            <c:symbol val="square"/>
            <c:size val="7"/>
            <c:spPr>
              <a:solidFill>
                <a:schemeClr val="accent5"/>
              </a:solidFill>
              <a:ln>
                <a:solidFill>
                  <a:schemeClr val="accent5"/>
                </a:solidFill>
              </a:ln>
            </c:spPr>
          </c:marker>
          <c:xVal>
            <c:numRef>
              <c:f>'Grunts Complex'!$Q$4:$Q$35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Complex'!$R$4:$R$35</c:f>
              <c:numCache>
                <c:formatCode>#,##0</c:formatCode>
                <c:ptCount val="32"/>
                <c:pt idx="0">
                  <c:v>453706.58939290006</c:v>
                </c:pt>
                <c:pt idx="1">
                  <c:v>569224.52715354599</c:v>
                </c:pt>
                <c:pt idx="2">
                  <c:v>475320.04769530101</c:v>
                </c:pt>
                <c:pt idx="3">
                  <c:v>532344.34765706793</c:v>
                </c:pt>
                <c:pt idx="4">
                  <c:v>1601456.7761729783</c:v>
                </c:pt>
                <c:pt idx="5">
                  <c:v>1067318.955765221</c:v>
                </c:pt>
                <c:pt idx="6">
                  <c:v>1287756.92440387</c:v>
                </c:pt>
                <c:pt idx="7">
                  <c:v>931311.82289590989</c:v>
                </c:pt>
                <c:pt idx="8">
                  <c:v>1009949.2407230178</c:v>
                </c:pt>
                <c:pt idx="9">
                  <c:v>477651.47074252198</c:v>
                </c:pt>
                <c:pt idx="10">
                  <c:v>606105.0523910278</c:v>
                </c:pt>
                <c:pt idx="11">
                  <c:v>403943.99264079495</c:v>
                </c:pt>
                <c:pt idx="12">
                  <c:v>715613.47486432991</c:v>
                </c:pt>
                <c:pt idx="13">
                  <c:v>440633.02721870795</c:v>
                </c:pt>
                <c:pt idx="14">
                  <c:v>367637.20025187102</c:v>
                </c:pt>
                <c:pt idx="15">
                  <c:v>617303.15818114707</c:v>
                </c:pt>
                <c:pt idx="16">
                  <c:v>818322.15476913704</c:v>
                </c:pt>
                <c:pt idx="17">
                  <c:v>631692.03950595902</c:v>
                </c:pt>
                <c:pt idx="18">
                  <c:v>620141.95501876017</c:v>
                </c:pt>
                <c:pt idx="19">
                  <c:v>611025.35585041216</c:v>
                </c:pt>
                <c:pt idx="20">
                  <c:v>553514.29956373479</c:v>
                </c:pt>
                <c:pt idx="21">
                  <c:v>676905.29887715215</c:v>
                </c:pt>
                <c:pt idx="22">
                  <c:v>715996.70751129801</c:v>
                </c:pt>
                <c:pt idx="23">
                  <c:v>505405.84281125292</c:v>
                </c:pt>
                <c:pt idx="24">
                  <c:v>269132.39441691863</c:v>
                </c:pt>
                <c:pt idx="25">
                  <c:v>351421.22564241703</c:v>
                </c:pt>
                <c:pt idx="26">
                  <c:v>538547.59454564808</c:v>
                </c:pt>
                <c:pt idx="27">
                  <c:v>613105.75663244457</c:v>
                </c:pt>
                <c:pt idx="28">
                  <c:v>502447.69475160819</c:v>
                </c:pt>
                <c:pt idx="29">
                  <c:v>548839.49876443413</c:v>
                </c:pt>
                <c:pt idx="30">
                  <c:v>579094.52624758496</c:v>
                </c:pt>
                <c:pt idx="31">
                  <c:v>463704.01031967398</c:v>
                </c:pt>
              </c:numCache>
            </c:numRef>
          </c:yVal>
          <c:smooth val="0"/>
          <c:extLst>
            <c:ext xmlns:c16="http://schemas.microsoft.com/office/drawing/2014/chart" uri="{C3380CC4-5D6E-409C-BE32-E72D297353CC}">
              <c16:uniqueId val="{00000001-7801-4917-9899-12652295B3F9}"/>
            </c:ext>
          </c:extLst>
        </c:ser>
        <c:ser>
          <c:idx val="0"/>
          <c:order val="1"/>
          <c:tx>
            <c:strRef>
              <c:f>'Grunts Complex'!$K$3</c:f>
              <c:strCache>
                <c:ptCount val="1"/>
                <c:pt idx="0">
                  <c:v>Commercial</c:v>
                </c:pt>
              </c:strCache>
            </c:strRef>
          </c:tx>
          <c:spPr>
            <a:ln>
              <a:solidFill>
                <a:schemeClr val="accent3"/>
              </a:solidFill>
            </a:ln>
          </c:spPr>
          <c:marker>
            <c:symbol val="triangle"/>
            <c:size val="7"/>
            <c:spPr>
              <a:solidFill>
                <a:schemeClr val="accent3"/>
              </a:solidFill>
              <a:ln>
                <a:solidFill>
                  <a:schemeClr val="accent3"/>
                </a:solidFill>
              </a:ln>
            </c:spPr>
          </c:marker>
          <c:xVal>
            <c:numRef>
              <c:f>'Grunts Complex'!$J$4:$J$35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Complex'!$K$4:$K$35</c:f>
              <c:numCache>
                <c:formatCode>#,##0</c:formatCode>
                <c:ptCount val="32"/>
                <c:pt idx="0">
                  <c:v>230042</c:v>
                </c:pt>
                <c:pt idx="1">
                  <c:v>366614</c:v>
                </c:pt>
                <c:pt idx="2">
                  <c:v>356464</c:v>
                </c:pt>
                <c:pt idx="3">
                  <c:v>360406</c:v>
                </c:pt>
                <c:pt idx="4">
                  <c:v>441871</c:v>
                </c:pt>
                <c:pt idx="5">
                  <c:v>386663</c:v>
                </c:pt>
                <c:pt idx="6">
                  <c:v>259774</c:v>
                </c:pt>
                <c:pt idx="7">
                  <c:v>249164</c:v>
                </c:pt>
                <c:pt idx="8">
                  <c:v>307476</c:v>
                </c:pt>
                <c:pt idx="9">
                  <c:v>312508</c:v>
                </c:pt>
                <c:pt idx="10">
                  <c:v>267584</c:v>
                </c:pt>
                <c:pt idx="11">
                  <c:v>382329</c:v>
                </c:pt>
                <c:pt idx="12">
                  <c:v>275275</c:v>
                </c:pt>
                <c:pt idx="13">
                  <c:v>270102</c:v>
                </c:pt>
                <c:pt idx="14">
                  <c:v>249333</c:v>
                </c:pt>
                <c:pt idx="15">
                  <c:v>246312</c:v>
                </c:pt>
                <c:pt idx="16">
                  <c:v>247817</c:v>
                </c:pt>
                <c:pt idx="17">
                  <c:v>178712</c:v>
                </c:pt>
                <c:pt idx="18">
                  <c:v>187649</c:v>
                </c:pt>
                <c:pt idx="19">
                  <c:v>178009</c:v>
                </c:pt>
                <c:pt idx="20">
                  <c:v>212400</c:v>
                </c:pt>
                <c:pt idx="21">
                  <c:v>208576</c:v>
                </c:pt>
                <c:pt idx="22">
                  <c:v>188639</c:v>
                </c:pt>
                <c:pt idx="23">
                  <c:v>143170</c:v>
                </c:pt>
                <c:pt idx="24">
                  <c:v>109263</c:v>
                </c:pt>
                <c:pt idx="25">
                  <c:v>89849</c:v>
                </c:pt>
                <c:pt idx="26">
                  <c:v>101528</c:v>
                </c:pt>
                <c:pt idx="27">
                  <c:v>101626</c:v>
                </c:pt>
                <c:pt idx="28">
                  <c:v>109606</c:v>
                </c:pt>
                <c:pt idx="29">
                  <c:v>91777</c:v>
                </c:pt>
                <c:pt idx="30">
                  <c:v>82155</c:v>
                </c:pt>
                <c:pt idx="31">
                  <c:v>78029</c:v>
                </c:pt>
              </c:numCache>
            </c:numRef>
          </c:yVal>
          <c:smooth val="0"/>
          <c:extLst>
            <c:ext xmlns:c16="http://schemas.microsoft.com/office/drawing/2014/chart" uri="{C3380CC4-5D6E-409C-BE32-E72D297353CC}">
              <c16:uniqueId val="{00000001-338E-4C98-82A3-79E50887C430}"/>
            </c:ext>
          </c:extLst>
        </c:ser>
        <c:dLbls>
          <c:showLegendKey val="0"/>
          <c:showVal val="0"/>
          <c:showCatName val="0"/>
          <c:showSerName val="0"/>
          <c:showPercent val="0"/>
          <c:showBubbleSize val="0"/>
        </c:dLbls>
        <c:axId val="344171072"/>
        <c:axId val="344171648"/>
        <c:extLst/>
      </c:scatterChart>
      <c:valAx>
        <c:axId val="34417107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4171648"/>
        <c:crosses val="autoZero"/>
        <c:crossBetween val="midCat"/>
      </c:valAx>
      <c:valAx>
        <c:axId val="344171648"/>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4171072"/>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Tomtate</a:t>
            </a:r>
          </a:p>
        </c:rich>
      </c:tx>
      <c:overlay val="0"/>
    </c:title>
    <c:autoTitleDeleted val="0"/>
    <c:plotArea>
      <c:layout/>
      <c:scatterChart>
        <c:scatterStyle val="lineMarker"/>
        <c:varyColors val="0"/>
        <c:ser>
          <c:idx val="0"/>
          <c:order val="0"/>
          <c:tx>
            <c:strRef>
              <c:f>'Grunts Complex'!$D$3</c:f>
              <c:strCache>
                <c:ptCount val="1"/>
                <c:pt idx="0">
                  <c:v>Total Landings</c:v>
                </c:pt>
              </c:strCache>
            </c:strRef>
          </c:tx>
          <c:xVal>
            <c:numRef>
              <c:f>'Grunts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Complex'!$D$4:$D$35</c:f>
              <c:numCache>
                <c:formatCode>#,##0</c:formatCode>
                <c:ptCount val="32"/>
                <c:pt idx="0">
                  <c:v>121347.12749422601</c:v>
                </c:pt>
                <c:pt idx="1">
                  <c:v>156072.58221820404</c:v>
                </c:pt>
                <c:pt idx="2">
                  <c:v>181240.24330458787</c:v>
                </c:pt>
                <c:pt idx="3">
                  <c:v>137692.20931362896</c:v>
                </c:pt>
                <c:pt idx="4">
                  <c:v>89153.108473609958</c:v>
                </c:pt>
                <c:pt idx="5">
                  <c:v>107328.34099509998</c:v>
                </c:pt>
                <c:pt idx="6">
                  <c:v>147476.71806687495</c:v>
                </c:pt>
                <c:pt idx="7">
                  <c:v>84023.528079469994</c:v>
                </c:pt>
                <c:pt idx="8">
                  <c:v>76340.096454810002</c:v>
                </c:pt>
                <c:pt idx="9">
                  <c:v>80091.042063633009</c:v>
                </c:pt>
                <c:pt idx="10">
                  <c:v>40569.493285750003</c:v>
                </c:pt>
                <c:pt idx="11">
                  <c:v>64772.934866133008</c:v>
                </c:pt>
                <c:pt idx="12">
                  <c:v>53172.581371389999</c:v>
                </c:pt>
                <c:pt idx="13">
                  <c:v>117542.08973488001</c:v>
                </c:pt>
                <c:pt idx="14">
                  <c:v>166558.73095311099</c:v>
                </c:pt>
                <c:pt idx="15">
                  <c:v>115353.31097334001</c:v>
                </c:pt>
                <c:pt idx="16">
                  <c:v>91166.69083931201</c:v>
                </c:pt>
                <c:pt idx="17">
                  <c:v>198594.06340797379</c:v>
                </c:pt>
                <c:pt idx="18">
                  <c:v>93125.467296939983</c:v>
                </c:pt>
                <c:pt idx="19">
                  <c:v>90326.823456728016</c:v>
                </c:pt>
                <c:pt idx="20">
                  <c:v>84639.234805216009</c:v>
                </c:pt>
                <c:pt idx="21">
                  <c:v>147312.18268825815</c:v>
                </c:pt>
                <c:pt idx="22">
                  <c:v>171200.84416300297</c:v>
                </c:pt>
                <c:pt idx="23">
                  <c:v>93414.530979484</c:v>
                </c:pt>
                <c:pt idx="24">
                  <c:v>52765.732449437593</c:v>
                </c:pt>
                <c:pt idx="25">
                  <c:v>70416.722021704802</c:v>
                </c:pt>
                <c:pt idx="26">
                  <c:v>51007.63067666391</c:v>
                </c:pt>
                <c:pt idx="27">
                  <c:v>37657.317552716995</c:v>
                </c:pt>
                <c:pt idx="28">
                  <c:v>83297.807396109696</c:v>
                </c:pt>
                <c:pt idx="29">
                  <c:v>80052.498495819978</c:v>
                </c:pt>
                <c:pt idx="30">
                  <c:v>57320.082770390007</c:v>
                </c:pt>
                <c:pt idx="31">
                  <c:v>58646.539279858007</c:v>
                </c:pt>
              </c:numCache>
            </c:numRef>
          </c:yVal>
          <c:smooth val="0"/>
          <c:extLst>
            <c:ext xmlns:c16="http://schemas.microsoft.com/office/drawing/2014/chart" uri="{C3380CC4-5D6E-409C-BE32-E72D297353CC}">
              <c16:uniqueId val="{00000000-6486-4211-ADDB-63D7F263AFBD}"/>
            </c:ext>
          </c:extLst>
        </c:ser>
        <c:ser>
          <c:idx val="1"/>
          <c:order val="1"/>
          <c:tx>
            <c:strRef>
              <c:f>'Grunts Complex'!$D$42</c:f>
              <c:strCache>
                <c:ptCount val="1"/>
                <c:pt idx="0">
                  <c:v>ABC/ACL</c:v>
                </c:pt>
              </c:strCache>
            </c:strRef>
          </c:tx>
          <c:spPr>
            <a:ln w="38100">
              <a:solidFill>
                <a:schemeClr val="tx1"/>
              </a:solidFill>
            </a:ln>
          </c:spPr>
          <c:marker>
            <c:symbol val="none"/>
          </c:marker>
          <c:xVal>
            <c:numRef>
              <c:f>'Grunts Complex'!$A$43:$A$48</c:f>
              <c:numCache>
                <c:formatCode>General</c:formatCode>
                <c:ptCount val="6"/>
                <c:pt idx="0">
                  <c:v>2012</c:v>
                </c:pt>
                <c:pt idx="1">
                  <c:v>2013</c:v>
                </c:pt>
                <c:pt idx="2">
                  <c:v>2014</c:v>
                </c:pt>
                <c:pt idx="3">
                  <c:v>2015</c:v>
                </c:pt>
                <c:pt idx="4">
                  <c:v>2016</c:v>
                </c:pt>
                <c:pt idx="5">
                  <c:v>2017</c:v>
                </c:pt>
              </c:numCache>
            </c:numRef>
          </c:xVal>
          <c:yVal>
            <c:numRef>
              <c:f>'Grunts Complex'!$D$43:$D$48</c:f>
              <c:numCache>
                <c:formatCode>#,##0</c:formatCode>
                <c:ptCount val="6"/>
                <c:pt idx="0">
                  <c:v>147312.18268825815</c:v>
                </c:pt>
                <c:pt idx="1">
                  <c:v>147312.18268825815</c:v>
                </c:pt>
                <c:pt idx="2">
                  <c:v>147312.18268825815</c:v>
                </c:pt>
                <c:pt idx="3">
                  <c:v>173769.80548197706</c:v>
                </c:pt>
                <c:pt idx="4">
                  <c:v>173769.80548197706</c:v>
                </c:pt>
                <c:pt idx="5">
                  <c:v>173769.80548197706</c:v>
                </c:pt>
              </c:numCache>
            </c:numRef>
          </c:yVal>
          <c:smooth val="0"/>
          <c:extLst>
            <c:ext xmlns:c16="http://schemas.microsoft.com/office/drawing/2014/chart" uri="{C3380CC4-5D6E-409C-BE32-E72D297353CC}">
              <c16:uniqueId val="{00000004-6486-4211-ADDB-63D7F263AFBD}"/>
            </c:ext>
          </c:extLst>
        </c:ser>
        <c:dLbls>
          <c:showLegendKey val="0"/>
          <c:showVal val="0"/>
          <c:showCatName val="0"/>
          <c:showSerName val="0"/>
          <c:showPercent val="0"/>
          <c:showBubbleSize val="0"/>
        </c:dLbls>
        <c:axId val="344171072"/>
        <c:axId val="344171648"/>
        <c:extLst/>
      </c:scatterChart>
      <c:valAx>
        <c:axId val="34417107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4171648"/>
        <c:crosses val="autoZero"/>
        <c:crossBetween val="midCat"/>
      </c:valAx>
      <c:valAx>
        <c:axId val="344171648"/>
        <c:scaling>
          <c:orientation val="minMax"/>
          <c:max val="200000"/>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4171072"/>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userShapes r:id="rId1"/>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Tomtate</a:t>
            </a:r>
          </a:p>
        </c:rich>
      </c:tx>
      <c:overlay val="0"/>
    </c:title>
    <c:autoTitleDeleted val="0"/>
    <c:plotArea>
      <c:layout/>
      <c:scatterChart>
        <c:scatterStyle val="lineMarker"/>
        <c:varyColors val="0"/>
        <c:ser>
          <c:idx val="0"/>
          <c:order val="0"/>
          <c:tx>
            <c:strRef>
              <c:f>'Grunts Complex'!$T$3</c:f>
              <c:strCache>
                <c:ptCount val="1"/>
                <c:pt idx="0">
                  <c:v>Recreational</c:v>
                </c:pt>
              </c:strCache>
            </c:strRef>
          </c:tx>
          <c:spPr>
            <a:ln>
              <a:solidFill>
                <a:schemeClr val="accent5"/>
              </a:solidFill>
            </a:ln>
          </c:spPr>
          <c:marker>
            <c:symbol val="square"/>
            <c:size val="7"/>
            <c:spPr>
              <a:solidFill>
                <a:schemeClr val="accent5"/>
              </a:solidFill>
              <a:ln>
                <a:solidFill>
                  <a:schemeClr val="accent5"/>
                </a:solidFill>
              </a:ln>
            </c:spPr>
          </c:marker>
          <c:xVal>
            <c:numRef>
              <c:f>'Grunts Complex'!$Q$4:$Q$35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Complex'!$T$4:$T$35</c:f>
              <c:numCache>
                <c:formatCode>#,##0</c:formatCode>
                <c:ptCount val="32"/>
                <c:pt idx="0">
                  <c:v>121347.12749422601</c:v>
                </c:pt>
                <c:pt idx="1">
                  <c:v>156072.58221820404</c:v>
                </c:pt>
                <c:pt idx="2">
                  <c:v>181240.24330458787</c:v>
                </c:pt>
                <c:pt idx="3">
                  <c:v>137692.20931362896</c:v>
                </c:pt>
                <c:pt idx="4">
                  <c:v>89153.108473609958</c:v>
                </c:pt>
                <c:pt idx="5">
                  <c:v>107328.34099509998</c:v>
                </c:pt>
                <c:pt idx="6">
                  <c:v>147476.71806687495</c:v>
                </c:pt>
                <c:pt idx="7">
                  <c:v>84023.528079469994</c:v>
                </c:pt>
                <c:pt idx="8">
                  <c:v>76340.096454810002</c:v>
                </c:pt>
                <c:pt idx="9">
                  <c:v>80091.042063633009</c:v>
                </c:pt>
                <c:pt idx="10">
                  <c:v>40569.493285750003</c:v>
                </c:pt>
                <c:pt idx="11">
                  <c:v>64772.934866133008</c:v>
                </c:pt>
                <c:pt idx="12">
                  <c:v>53172.581371389999</c:v>
                </c:pt>
                <c:pt idx="13">
                  <c:v>117542.08973488001</c:v>
                </c:pt>
                <c:pt idx="14">
                  <c:v>166558.73095311099</c:v>
                </c:pt>
                <c:pt idx="15">
                  <c:v>115353.31097334001</c:v>
                </c:pt>
                <c:pt idx="16">
                  <c:v>91166.69083931201</c:v>
                </c:pt>
                <c:pt idx="17">
                  <c:v>198594.06340797379</c:v>
                </c:pt>
                <c:pt idx="18">
                  <c:v>93125.467296939983</c:v>
                </c:pt>
                <c:pt idx="19">
                  <c:v>90326.823456728016</c:v>
                </c:pt>
                <c:pt idx="20">
                  <c:v>84639.234805216009</c:v>
                </c:pt>
                <c:pt idx="21">
                  <c:v>147312.18268825815</c:v>
                </c:pt>
                <c:pt idx="22">
                  <c:v>171200.84416300297</c:v>
                </c:pt>
                <c:pt idx="23">
                  <c:v>93339.530979484</c:v>
                </c:pt>
                <c:pt idx="24">
                  <c:v>52650.732449437593</c:v>
                </c:pt>
                <c:pt idx="25">
                  <c:v>69802.722021704802</c:v>
                </c:pt>
                <c:pt idx="26">
                  <c:v>50875.63067666391</c:v>
                </c:pt>
                <c:pt idx="27">
                  <c:v>37634.317552716995</c:v>
                </c:pt>
                <c:pt idx="28">
                  <c:v>83186.807396109696</c:v>
                </c:pt>
                <c:pt idx="29">
                  <c:v>79583.498495819978</c:v>
                </c:pt>
                <c:pt idx="30">
                  <c:v>56059.082770390007</c:v>
                </c:pt>
                <c:pt idx="31">
                  <c:v>58646.539279858007</c:v>
                </c:pt>
              </c:numCache>
            </c:numRef>
          </c:yVal>
          <c:smooth val="0"/>
          <c:extLst>
            <c:ext xmlns:c16="http://schemas.microsoft.com/office/drawing/2014/chart" uri="{C3380CC4-5D6E-409C-BE32-E72D297353CC}">
              <c16:uniqueId val="{00000000-7725-4A49-B19D-738F79058710}"/>
            </c:ext>
          </c:extLst>
        </c:ser>
        <c:ser>
          <c:idx val="1"/>
          <c:order val="1"/>
          <c:tx>
            <c:strRef>
              <c:f>'Grunts Complex'!$M$3</c:f>
              <c:strCache>
                <c:ptCount val="1"/>
                <c:pt idx="0">
                  <c:v>Commercial</c:v>
                </c:pt>
              </c:strCache>
            </c:strRef>
          </c:tx>
          <c:spPr>
            <a:ln>
              <a:solidFill>
                <a:schemeClr val="accent3"/>
              </a:solidFill>
            </a:ln>
          </c:spPr>
          <c:marker>
            <c:symbol val="triangle"/>
            <c:size val="7"/>
            <c:spPr>
              <a:solidFill>
                <a:schemeClr val="accent3"/>
              </a:solidFill>
              <a:ln>
                <a:solidFill>
                  <a:schemeClr val="accent3"/>
                </a:solidFill>
              </a:ln>
            </c:spPr>
          </c:marker>
          <c:xVal>
            <c:numRef>
              <c:f>'Grunts Complex'!$J$4:$J$35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Complex'!$M$4:$M$35</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75</c:v>
                </c:pt>
                <c:pt idx="24">
                  <c:v>115</c:v>
                </c:pt>
                <c:pt idx="25">
                  <c:v>614</c:v>
                </c:pt>
                <c:pt idx="26">
                  <c:v>132</c:v>
                </c:pt>
                <c:pt idx="27">
                  <c:v>23</c:v>
                </c:pt>
                <c:pt idx="28">
                  <c:v>111</c:v>
                </c:pt>
                <c:pt idx="29">
                  <c:v>469</c:v>
                </c:pt>
                <c:pt idx="30">
                  <c:v>1261</c:v>
                </c:pt>
                <c:pt idx="31">
                  <c:v>0</c:v>
                </c:pt>
              </c:numCache>
            </c:numRef>
          </c:yVal>
          <c:smooth val="0"/>
          <c:extLst>
            <c:ext xmlns:c16="http://schemas.microsoft.com/office/drawing/2014/chart" uri="{C3380CC4-5D6E-409C-BE32-E72D297353CC}">
              <c16:uniqueId val="{00000001-2A35-415D-909B-ED42A1EC965C}"/>
            </c:ext>
          </c:extLst>
        </c:ser>
        <c:dLbls>
          <c:showLegendKey val="0"/>
          <c:showVal val="0"/>
          <c:showCatName val="0"/>
          <c:showSerName val="0"/>
          <c:showPercent val="0"/>
          <c:showBubbleSize val="0"/>
        </c:dLbls>
        <c:axId val="344171072"/>
        <c:axId val="344171648"/>
        <c:extLst/>
      </c:scatterChart>
      <c:valAx>
        <c:axId val="34417107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4171648"/>
        <c:crosses val="autoZero"/>
        <c:crossBetween val="midCat"/>
      </c:valAx>
      <c:valAx>
        <c:axId val="344171648"/>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4171072"/>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Sailor's Choice</a:t>
            </a:r>
          </a:p>
        </c:rich>
      </c:tx>
      <c:overlay val="0"/>
    </c:title>
    <c:autoTitleDeleted val="0"/>
    <c:plotArea>
      <c:layout/>
      <c:scatterChart>
        <c:scatterStyle val="lineMarker"/>
        <c:varyColors val="0"/>
        <c:ser>
          <c:idx val="0"/>
          <c:order val="0"/>
          <c:tx>
            <c:strRef>
              <c:f>'Grunts Complex'!$S$3</c:f>
              <c:strCache>
                <c:ptCount val="1"/>
                <c:pt idx="0">
                  <c:v>Recreational</c:v>
                </c:pt>
              </c:strCache>
            </c:strRef>
          </c:tx>
          <c:spPr>
            <a:ln>
              <a:solidFill>
                <a:schemeClr val="accent5"/>
              </a:solidFill>
            </a:ln>
          </c:spPr>
          <c:marker>
            <c:symbol val="square"/>
            <c:size val="7"/>
            <c:spPr>
              <a:solidFill>
                <a:schemeClr val="accent5"/>
              </a:solidFill>
              <a:ln>
                <a:solidFill>
                  <a:schemeClr val="accent5"/>
                </a:solidFill>
              </a:ln>
            </c:spPr>
          </c:marker>
          <c:xVal>
            <c:numRef>
              <c:f>'Grunts Complex'!$Q$4:$Q$35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Complex'!$S$4:$S$35</c:f>
              <c:numCache>
                <c:formatCode>#,##0</c:formatCode>
                <c:ptCount val="32"/>
                <c:pt idx="0">
                  <c:v>18421.29223721</c:v>
                </c:pt>
                <c:pt idx="1">
                  <c:v>67763.252662771003</c:v>
                </c:pt>
                <c:pt idx="2">
                  <c:v>484783.15181320003</c:v>
                </c:pt>
                <c:pt idx="3">
                  <c:v>360971.04252739</c:v>
                </c:pt>
                <c:pt idx="4">
                  <c:v>66132.181876899995</c:v>
                </c:pt>
                <c:pt idx="5">
                  <c:v>303964.20061668998</c:v>
                </c:pt>
                <c:pt idx="6">
                  <c:v>194814.92960936998</c:v>
                </c:pt>
                <c:pt idx="7">
                  <c:v>62247.335335629992</c:v>
                </c:pt>
                <c:pt idx="8">
                  <c:v>28708.654248212999</c:v>
                </c:pt>
                <c:pt idx="9">
                  <c:v>24090.8615894586</c:v>
                </c:pt>
                <c:pt idx="10">
                  <c:v>6129.0136033300005</c:v>
                </c:pt>
                <c:pt idx="11">
                  <c:v>26650.915381539999</c:v>
                </c:pt>
                <c:pt idx="12">
                  <c:v>49313.296559940005</c:v>
                </c:pt>
                <c:pt idx="13">
                  <c:v>52433.174993339999</c:v>
                </c:pt>
                <c:pt idx="14">
                  <c:v>39788.157675220005</c:v>
                </c:pt>
                <c:pt idx="15">
                  <c:v>21636.8701973803</c:v>
                </c:pt>
                <c:pt idx="16">
                  <c:v>455456.39775108709</c:v>
                </c:pt>
                <c:pt idx="17">
                  <c:v>361533.16659054987</c:v>
                </c:pt>
                <c:pt idx="18">
                  <c:v>73721.411576780098</c:v>
                </c:pt>
                <c:pt idx="19">
                  <c:v>97397.131278806017</c:v>
                </c:pt>
                <c:pt idx="20">
                  <c:v>18730.745437547001</c:v>
                </c:pt>
                <c:pt idx="21">
                  <c:v>61452.672267656999</c:v>
                </c:pt>
                <c:pt idx="22">
                  <c:v>53772.447868774696</c:v>
                </c:pt>
                <c:pt idx="23">
                  <c:v>22361.752265769399</c:v>
                </c:pt>
                <c:pt idx="24">
                  <c:v>17472.375386290001</c:v>
                </c:pt>
                <c:pt idx="25">
                  <c:v>3051.4473709690001</c:v>
                </c:pt>
                <c:pt idx="26">
                  <c:v>17182.045634856</c:v>
                </c:pt>
                <c:pt idx="27">
                  <c:v>120107.642115411</c:v>
                </c:pt>
                <c:pt idx="28">
                  <c:v>85264.405475240972</c:v>
                </c:pt>
                <c:pt idx="29">
                  <c:v>124800.93909716999</c:v>
                </c:pt>
                <c:pt idx="30">
                  <c:v>30790.311858038</c:v>
                </c:pt>
                <c:pt idx="31">
                  <c:v>22763.734213805998</c:v>
                </c:pt>
              </c:numCache>
            </c:numRef>
          </c:yVal>
          <c:smooth val="0"/>
          <c:extLst>
            <c:ext xmlns:c16="http://schemas.microsoft.com/office/drawing/2014/chart" uri="{C3380CC4-5D6E-409C-BE32-E72D297353CC}">
              <c16:uniqueId val="{00000000-55E9-448C-9771-D9EF7020EE4E}"/>
            </c:ext>
          </c:extLst>
        </c:ser>
        <c:ser>
          <c:idx val="1"/>
          <c:order val="1"/>
          <c:tx>
            <c:strRef>
              <c:f>'Grunts Complex'!$L$3</c:f>
              <c:strCache>
                <c:ptCount val="1"/>
                <c:pt idx="0">
                  <c:v>Commercial</c:v>
                </c:pt>
              </c:strCache>
            </c:strRef>
          </c:tx>
          <c:spPr>
            <a:ln>
              <a:solidFill>
                <a:schemeClr val="accent3"/>
              </a:solidFill>
            </a:ln>
          </c:spPr>
          <c:marker>
            <c:symbol val="triangle"/>
            <c:size val="7"/>
            <c:spPr>
              <a:solidFill>
                <a:schemeClr val="accent3"/>
              </a:solidFill>
              <a:ln>
                <a:solidFill>
                  <a:schemeClr val="accent3"/>
                </a:solidFill>
              </a:ln>
            </c:spPr>
          </c:marker>
          <c:xVal>
            <c:numRef>
              <c:f>'Grunts Complex'!$J$4:$J$35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Complex'!$L$4:$L$35</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12</c:v>
                </c:pt>
                <c:pt idx="27">
                  <c:v>0</c:v>
                </c:pt>
                <c:pt idx="28">
                  <c:v>0</c:v>
                </c:pt>
                <c:pt idx="29">
                  <c:v>0</c:v>
                </c:pt>
                <c:pt idx="30">
                  <c:v>0</c:v>
                </c:pt>
                <c:pt idx="31">
                  <c:v>0</c:v>
                </c:pt>
              </c:numCache>
            </c:numRef>
          </c:yVal>
          <c:smooth val="0"/>
          <c:extLst>
            <c:ext xmlns:c16="http://schemas.microsoft.com/office/drawing/2014/chart" uri="{C3380CC4-5D6E-409C-BE32-E72D297353CC}">
              <c16:uniqueId val="{00000001-543D-4477-874F-C318F4DA18DB}"/>
            </c:ext>
          </c:extLst>
        </c:ser>
        <c:dLbls>
          <c:showLegendKey val="0"/>
          <c:showVal val="0"/>
          <c:showCatName val="0"/>
          <c:showSerName val="0"/>
          <c:showPercent val="0"/>
          <c:showBubbleSize val="0"/>
        </c:dLbls>
        <c:axId val="344171072"/>
        <c:axId val="344171648"/>
        <c:extLst/>
      </c:scatterChart>
      <c:valAx>
        <c:axId val="34417107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4171648"/>
        <c:crosses val="autoZero"/>
        <c:crossBetween val="midCat"/>
      </c:valAx>
      <c:valAx>
        <c:axId val="344171648"/>
        <c:scaling>
          <c:orientation val="minMax"/>
          <c:max val="500000"/>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4171072"/>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Sailor's Choice</a:t>
            </a:r>
          </a:p>
        </c:rich>
      </c:tx>
      <c:overlay val="0"/>
    </c:title>
    <c:autoTitleDeleted val="0"/>
    <c:plotArea>
      <c:layout/>
      <c:scatterChart>
        <c:scatterStyle val="lineMarker"/>
        <c:varyColors val="0"/>
        <c:ser>
          <c:idx val="0"/>
          <c:order val="0"/>
          <c:tx>
            <c:strRef>
              <c:f>'Grunts Complex'!$C$3</c:f>
              <c:strCache>
                <c:ptCount val="1"/>
                <c:pt idx="0">
                  <c:v>Total Landings</c:v>
                </c:pt>
              </c:strCache>
            </c:strRef>
          </c:tx>
          <c:xVal>
            <c:numRef>
              <c:f>'Grunts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Complex'!$C$4:$C$35</c:f>
              <c:numCache>
                <c:formatCode>#,##0</c:formatCode>
                <c:ptCount val="32"/>
                <c:pt idx="0">
                  <c:v>18421.29223721</c:v>
                </c:pt>
                <c:pt idx="1">
                  <c:v>67763.252662771003</c:v>
                </c:pt>
                <c:pt idx="2">
                  <c:v>484783.15181320003</c:v>
                </c:pt>
                <c:pt idx="3">
                  <c:v>360971.04252739</c:v>
                </c:pt>
                <c:pt idx="4">
                  <c:v>66132.181876899995</c:v>
                </c:pt>
                <c:pt idx="5">
                  <c:v>303964.20061668998</c:v>
                </c:pt>
                <c:pt idx="6">
                  <c:v>194814.92960936998</c:v>
                </c:pt>
                <c:pt idx="7">
                  <c:v>62247.335335629992</c:v>
                </c:pt>
                <c:pt idx="8">
                  <c:v>28708.654248212999</c:v>
                </c:pt>
                <c:pt idx="9">
                  <c:v>24090.8615894586</c:v>
                </c:pt>
                <c:pt idx="10">
                  <c:v>6129.0136033300005</c:v>
                </c:pt>
                <c:pt idx="11">
                  <c:v>26650.915381539999</c:v>
                </c:pt>
                <c:pt idx="12">
                  <c:v>49313.296559940005</c:v>
                </c:pt>
                <c:pt idx="13">
                  <c:v>52433.174993339999</c:v>
                </c:pt>
                <c:pt idx="14">
                  <c:v>39788.157675220005</c:v>
                </c:pt>
                <c:pt idx="15">
                  <c:v>21636.8701973803</c:v>
                </c:pt>
                <c:pt idx="16">
                  <c:v>455456.39775108709</c:v>
                </c:pt>
                <c:pt idx="17">
                  <c:v>361533.16659054987</c:v>
                </c:pt>
                <c:pt idx="18">
                  <c:v>73721.411576780098</c:v>
                </c:pt>
                <c:pt idx="19">
                  <c:v>97397.131278806017</c:v>
                </c:pt>
                <c:pt idx="20">
                  <c:v>18730.745437547001</c:v>
                </c:pt>
                <c:pt idx="21">
                  <c:v>61452.672267656999</c:v>
                </c:pt>
                <c:pt idx="22">
                  <c:v>53772.447868774696</c:v>
                </c:pt>
                <c:pt idx="23">
                  <c:v>22361.752265769399</c:v>
                </c:pt>
                <c:pt idx="24">
                  <c:v>17472.375386290001</c:v>
                </c:pt>
                <c:pt idx="25">
                  <c:v>3051.4473709690001</c:v>
                </c:pt>
                <c:pt idx="26">
                  <c:v>17194.045634856</c:v>
                </c:pt>
                <c:pt idx="27">
                  <c:v>120107.642115411</c:v>
                </c:pt>
                <c:pt idx="28">
                  <c:v>85264.405475240972</c:v>
                </c:pt>
                <c:pt idx="29">
                  <c:v>124800.93909716999</c:v>
                </c:pt>
                <c:pt idx="30">
                  <c:v>30790.311858038</c:v>
                </c:pt>
                <c:pt idx="31">
                  <c:v>22763.734213805998</c:v>
                </c:pt>
              </c:numCache>
            </c:numRef>
          </c:yVal>
          <c:smooth val="0"/>
          <c:extLst>
            <c:ext xmlns:c16="http://schemas.microsoft.com/office/drawing/2014/chart" uri="{C3380CC4-5D6E-409C-BE32-E72D297353CC}">
              <c16:uniqueId val="{00000000-966B-4939-B5AE-2C85784DE746}"/>
            </c:ext>
          </c:extLst>
        </c:ser>
        <c:ser>
          <c:idx val="1"/>
          <c:order val="1"/>
          <c:tx>
            <c:strRef>
              <c:f>'Grunts Complex'!$C$42</c:f>
              <c:strCache>
                <c:ptCount val="1"/>
                <c:pt idx="0">
                  <c:v>ABC/ACL</c:v>
                </c:pt>
              </c:strCache>
            </c:strRef>
          </c:tx>
          <c:spPr>
            <a:ln w="38100">
              <a:solidFill>
                <a:schemeClr val="tx1"/>
              </a:solidFill>
            </a:ln>
          </c:spPr>
          <c:marker>
            <c:symbol val="none"/>
          </c:marker>
          <c:xVal>
            <c:numRef>
              <c:f>'Grunts Complex'!$A$43:$A$48</c:f>
              <c:numCache>
                <c:formatCode>General</c:formatCode>
                <c:ptCount val="6"/>
                <c:pt idx="0">
                  <c:v>2012</c:v>
                </c:pt>
                <c:pt idx="1">
                  <c:v>2013</c:v>
                </c:pt>
                <c:pt idx="2">
                  <c:v>2014</c:v>
                </c:pt>
                <c:pt idx="3">
                  <c:v>2015</c:v>
                </c:pt>
                <c:pt idx="4">
                  <c:v>2016</c:v>
                </c:pt>
                <c:pt idx="5">
                  <c:v>2017</c:v>
                </c:pt>
              </c:numCache>
            </c:numRef>
          </c:xVal>
          <c:yVal>
            <c:numRef>
              <c:f>'Grunts Complex'!$C$43:$C$48</c:f>
              <c:numCache>
                <c:formatCode>#,##0</c:formatCode>
                <c:ptCount val="6"/>
                <c:pt idx="0">
                  <c:v>97397.131278806017</c:v>
                </c:pt>
                <c:pt idx="1">
                  <c:v>97397.131278806017</c:v>
                </c:pt>
                <c:pt idx="2">
                  <c:v>97397.131278806017</c:v>
                </c:pt>
                <c:pt idx="3">
                  <c:v>97397.131278806017</c:v>
                </c:pt>
                <c:pt idx="4">
                  <c:v>97397.131278806017</c:v>
                </c:pt>
                <c:pt idx="5">
                  <c:v>97397.131278806017</c:v>
                </c:pt>
              </c:numCache>
            </c:numRef>
          </c:yVal>
          <c:smooth val="0"/>
          <c:extLst>
            <c:ext xmlns:c16="http://schemas.microsoft.com/office/drawing/2014/chart" uri="{C3380CC4-5D6E-409C-BE32-E72D297353CC}">
              <c16:uniqueId val="{00000001-966B-4939-B5AE-2C85784DE746}"/>
            </c:ext>
          </c:extLst>
        </c:ser>
        <c:dLbls>
          <c:showLegendKey val="0"/>
          <c:showVal val="0"/>
          <c:showCatName val="0"/>
          <c:showSerName val="0"/>
          <c:showPercent val="0"/>
          <c:showBubbleSize val="0"/>
        </c:dLbls>
        <c:axId val="344171072"/>
        <c:axId val="344171648"/>
        <c:extLst/>
      </c:scatterChart>
      <c:valAx>
        <c:axId val="34417107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4171648"/>
        <c:crosses val="autoZero"/>
        <c:crossBetween val="midCat"/>
      </c:valAx>
      <c:valAx>
        <c:axId val="344171648"/>
        <c:scaling>
          <c:orientation val="minMax"/>
          <c:max val="500000"/>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4171072"/>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userShapes r:id="rId1"/>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Margate</a:t>
            </a:r>
          </a:p>
        </c:rich>
      </c:tx>
      <c:overlay val="0"/>
    </c:title>
    <c:autoTitleDeleted val="0"/>
    <c:plotArea>
      <c:layout/>
      <c:scatterChart>
        <c:scatterStyle val="lineMarker"/>
        <c:varyColors val="0"/>
        <c:ser>
          <c:idx val="3"/>
          <c:order val="0"/>
          <c:tx>
            <c:strRef>
              <c:f>'Grunts Complex'!$U$3</c:f>
              <c:strCache>
                <c:ptCount val="1"/>
                <c:pt idx="0">
                  <c:v>Recreational</c:v>
                </c:pt>
              </c:strCache>
            </c:strRef>
          </c:tx>
          <c:spPr>
            <a:ln>
              <a:solidFill>
                <a:schemeClr val="accent5"/>
              </a:solidFill>
            </a:ln>
          </c:spPr>
          <c:marker>
            <c:symbol val="square"/>
            <c:size val="7"/>
            <c:spPr>
              <a:solidFill>
                <a:schemeClr val="accent5"/>
              </a:solidFill>
              <a:ln>
                <a:solidFill>
                  <a:schemeClr val="accent5"/>
                </a:solidFill>
              </a:ln>
            </c:spPr>
          </c:marker>
          <c:xVal>
            <c:numRef>
              <c:f>'Grunts Complex'!$Q$4:$Q$35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Complex'!$U$4:$U$35</c:f>
              <c:numCache>
                <c:formatCode>#,##0</c:formatCode>
                <c:ptCount val="32"/>
                <c:pt idx="0">
                  <c:v>14760.929453409999</c:v>
                </c:pt>
                <c:pt idx="1">
                  <c:v>12118.053479800001</c:v>
                </c:pt>
                <c:pt idx="2">
                  <c:v>360842.33988430002</c:v>
                </c:pt>
                <c:pt idx="3">
                  <c:v>15130.572430999997</c:v>
                </c:pt>
                <c:pt idx="4">
                  <c:v>51775.557473000001</c:v>
                </c:pt>
                <c:pt idx="5">
                  <c:v>1029.6363839999999</c:v>
                </c:pt>
                <c:pt idx="6">
                  <c:v>33845.632783000001</c:v>
                </c:pt>
                <c:pt idx="7">
                  <c:v>63227.476811</c:v>
                </c:pt>
                <c:pt idx="8">
                  <c:v>80927.667911890021</c:v>
                </c:pt>
                <c:pt idx="9">
                  <c:v>24625.491047214</c:v>
                </c:pt>
                <c:pt idx="10">
                  <c:v>105647.83245289</c:v>
                </c:pt>
                <c:pt idx="11">
                  <c:v>6356.7215939999969</c:v>
                </c:pt>
                <c:pt idx="12">
                  <c:v>118127.89311782489</c:v>
                </c:pt>
                <c:pt idx="13">
                  <c:v>209725.83349909997</c:v>
                </c:pt>
                <c:pt idx="14">
                  <c:v>132901.82489329998</c:v>
                </c:pt>
                <c:pt idx="15">
                  <c:v>105408.604436842</c:v>
                </c:pt>
                <c:pt idx="16">
                  <c:v>21519.773943234002</c:v>
                </c:pt>
                <c:pt idx="17">
                  <c:v>79023.128645399003</c:v>
                </c:pt>
                <c:pt idx="18">
                  <c:v>40060.182094418007</c:v>
                </c:pt>
                <c:pt idx="19">
                  <c:v>83820.344138681001</c:v>
                </c:pt>
                <c:pt idx="20">
                  <c:v>35002.306898761999</c:v>
                </c:pt>
                <c:pt idx="21">
                  <c:v>43972.075747769995</c:v>
                </c:pt>
                <c:pt idx="22">
                  <c:v>6659.302429028</c:v>
                </c:pt>
                <c:pt idx="23">
                  <c:v>14312.34273382</c:v>
                </c:pt>
                <c:pt idx="24">
                  <c:v>2334.8425224299999</c:v>
                </c:pt>
                <c:pt idx="25">
                  <c:v>10705.035806099999</c:v>
                </c:pt>
                <c:pt idx="26">
                  <c:v>8559.9077203020006</c:v>
                </c:pt>
                <c:pt idx="27">
                  <c:v>14639.44903005</c:v>
                </c:pt>
                <c:pt idx="28">
                  <c:v>11464.394589200003</c:v>
                </c:pt>
                <c:pt idx="29">
                  <c:v>5865.72237563</c:v>
                </c:pt>
                <c:pt idx="30">
                  <c:v>143463.65901065001</c:v>
                </c:pt>
                <c:pt idx="31">
                  <c:v>11144.361522000001</c:v>
                </c:pt>
              </c:numCache>
            </c:numRef>
          </c:yVal>
          <c:smooth val="0"/>
          <c:extLst>
            <c:ext xmlns:c16="http://schemas.microsoft.com/office/drawing/2014/chart" uri="{C3380CC4-5D6E-409C-BE32-E72D297353CC}">
              <c16:uniqueId val="{00000001-6264-4E0F-AB07-B4B51FB46E7A}"/>
            </c:ext>
          </c:extLst>
        </c:ser>
        <c:ser>
          <c:idx val="0"/>
          <c:order val="1"/>
          <c:tx>
            <c:strRef>
              <c:f>'Grunts Complex'!$N$3</c:f>
              <c:strCache>
                <c:ptCount val="1"/>
                <c:pt idx="0">
                  <c:v>Commercial</c:v>
                </c:pt>
              </c:strCache>
            </c:strRef>
          </c:tx>
          <c:spPr>
            <a:ln>
              <a:solidFill>
                <a:schemeClr val="accent3"/>
              </a:solidFill>
            </a:ln>
          </c:spPr>
          <c:marker>
            <c:symbol val="triangle"/>
            <c:size val="7"/>
            <c:spPr>
              <a:solidFill>
                <a:schemeClr val="accent3"/>
              </a:solidFill>
              <a:ln>
                <a:solidFill>
                  <a:schemeClr val="accent3"/>
                </a:solidFill>
              </a:ln>
            </c:spPr>
          </c:marker>
          <c:xVal>
            <c:numRef>
              <c:f>'Grunts Complex'!$J$4:$J$35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Complex'!$N$4:$N$35</c:f>
              <c:numCache>
                <c:formatCode>#,##0</c:formatCode>
                <c:ptCount val="32"/>
                <c:pt idx="0">
                  <c:v>0</c:v>
                </c:pt>
                <c:pt idx="1">
                  <c:v>0</c:v>
                </c:pt>
                <c:pt idx="2">
                  <c:v>0</c:v>
                </c:pt>
                <c:pt idx="3">
                  <c:v>0</c:v>
                </c:pt>
                <c:pt idx="4">
                  <c:v>0</c:v>
                </c:pt>
                <c:pt idx="5">
                  <c:v>0</c:v>
                </c:pt>
                <c:pt idx="6">
                  <c:v>2918</c:v>
                </c:pt>
                <c:pt idx="7">
                  <c:v>5342</c:v>
                </c:pt>
                <c:pt idx="8">
                  <c:v>21258</c:v>
                </c:pt>
                <c:pt idx="9">
                  <c:v>27150</c:v>
                </c:pt>
                <c:pt idx="10">
                  <c:v>18795</c:v>
                </c:pt>
                <c:pt idx="11">
                  <c:v>9573</c:v>
                </c:pt>
                <c:pt idx="12">
                  <c:v>4342</c:v>
                </c:pt>
                <c:pt idx="13">
                  <c:v>3095</c:v>
                </c:pt>
                <c:pt idx="14">
                  <c:v>3204</c:v>
                </c:pt>
                <c:pt idx="15">
                  <c:v>4015</c:v>
                </c:pt>
                <c:pt idx="16">
                  <c:v>2719</c:v>
                </c:pt>
                <c:pt idx="17">
                  <c:v>3101</c:v>
                </c:pt>
                <c:pt idx="18">
                  <c:v>3064</c:v>
                </c:pt>
                <c:pt idx="19">
                  <c:v>2523</c:v>
                </c:pt>
                <c:pt idx="20">
                  <c:v>4002</c:v>
                </c:pt>
                <c:pt idx="21">
                  <c:v>3654</c:v>
                </c:pt>
                <c:pt idx="22">
                  <c:v>2974</c:v>
                </c:pt>
                <c:pt idx="23">
                  <c:v>3812</c:v>
                </c:pt>
                <c:pt idx="24">
                  <c:v>3356</c:v>
                </c:pt>
                <c:pt idx="25">
                  <c:v>3705</c:v>
                </c:pt>
                <c:pt idx="26">
                  <c:v>4880</c:v>
                </c:pt>
                <c:pt idx="27">
                  <c:v>3825</c:v>
                </c:pt>
                <c:pt idx="28">
                  <c:v>39</c:v>
                </c:pt>
                <c:pt idx="29">
                  <c:v>39</c:v>
                </c:pt>
                <c:pt idx="30">
                  <c:v>54</c:v>
                </c:pt>
                <c:pt idx="31">
                  <c:v>158</c:v>
                </c:pt>
              </c:numCache>
            </c:numRef>
          </c:yVal>
          <c:smooth val="0"/>
          <c:extLst>
            <c:ext xmlns:c16="http://schemas.microsoft.com/office/drawing/2014/chart" uri="{C3380CC4-5D6E-409C-BE32-E72D297353CC}">
              <c16:uniqueId val="{00000001-AF42-497C-9814-9D7647F70CBB}"/>
            </c:ext>
          </c:extLst>
        </c:ser>
        <c:dLbls>
          <c:showLegendKey val="0"/>
          <c:showVal val="0"/>
          <c:showCatName val="0"/>
          <c:showSerName val="0"/>
          <c:showPercent val="0"/>
          <c:showBubbleSize val="0"/>
        </c:dLbls>
        <c:axId val="344171072"/>
        <c:axId val="344171648"/>
        <c:extLst/>
      </c:scatterChart>
      <c:valAx>
        <c:axId val="34417107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4171648"/>
        <c:crosses val="autoZero"/>
        <c:crossBetween val="midCat"/>
      </c:valAx>
      <c:valAx>
        <c:axId val="344171648"/>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4171072"/>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White Grunt</a:t>
            </a:r>
          </a:p>
        </c:rich>
      </c:tx>
      <c:overlay val="0"/>
    </c:title>
    <c:autoTitleDeleted val="0"/>
    <c:plotArea>
      <c:layout/>
      <c:scatterChart>
        <c:scatterStyle val="lineMarker"/>
        <c:varyColors val="0"/>
        <c:ser>
          <c:idx val="0"/>
          <c:order val="0"/>
          <c:tx>
            <c:strRef>
              <c:f>'Grunts Complex'!$B$3</c:f>
              <c:strCache>
                <c:ptCount val="1"/>
                <c:pt idx="0">
                  <c:v>Total Landings</c:v>
                </c:pt>
              </c:strCache>
            </c:strRef>
          </c:tx>
          <c:xVal>
            <c:numRef>
              <c:f>'Grunts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Complex'!$B$4:$B$35</c:f>
              <c:numCache>
                <c:formatCode>#,##0</c:formatCode>
                <c:ptCount val="32"/>
                <c:pt idx="0">
                  <c:v>683748.5893929</c:v>
                </c:pt>
                <c:pt idx="1">
                  <c:v>935838.52715354599</c:v>
                </c:pt>
                <c:pt idx="2">
                  <c:v>831784.04769530101</c:v>
                </c:pt>
                <c:pt idx="3">
                  <c:v>892750.34765706793</c:v>
                </c:pt>
                <c:pt idx="4">
                  <c:v>2043327.7761729783</c:v>
                </c:pt>
                <c:pt idx="5">
                  <c:v>1453981.955765221</c:v>
                </c:pt>
                <c:pt idx="6">
                  <c:v>1547530.92440387</c:v>
                </c:pt>
                <c:pt idx="7">
                  <c:v>1180475.8228959099</c:v>
                </c:pt>
                <c:pt idx="8">
                  <c:v>1317425.2407230178</c:v>
                </c:pt>
                <c:pt idx="9">
                  <c:v>790159.47074252204</c:v>
                </c:pt>
                <c:pt idx="10">
                  <c:v>873689.0523910278</c:v>
                </c:pt>
                <c:pt idx="11">
                  <c:v>786272.99264079495</c:v>
                </c:pt>
                <c:pt idx="12">
                  <c:v>990888.47486432991</c:v>
                </c:pt>
                <c:pt idx="13">
                  <c:v>710735.02721870795</c:v>
                </c:pt>
                <c:pt idx="14">
                  <c:v>616970.20025187102</c:v>
                </c:pt>
                <c:pt idx="15">
                  <c:v>863615.15818114707</c:v>
                </c:pt>
                <c:pt idx="16">
                  <c:v>1066139.154769137</c:v>
                </c:pt>
                <c:pt idx="17">
                  <c:v>810404.03950595902</c:v>
                </c:pt>
                <c:pt idx="18">
                  <c:v>807790.95501876017</c:v>
                </c:pt>
                <c:pt idx="19">
                  <c:v>789034.35585041216</c:v>
                </c:pt>
                <c:pt idx="20">
                  <c:v>765914.29956373479</c:v>
                </c:pt>
                <c:pt idx="21">
                  <c:v>885481.29887715215</c:v>
                </c:pt>
                <c:pt idx="22">
                  <c:v>904635.70751129801</c:v>
                </c:pt>
                <c:pt idx="23">
                  <c:v>648575.84281125292</c:v>
                </c:pt>
                <c:pt idx="24">
                  <c:v>378395.39441691863</c:v>
                </c:pt>
                <c:pt idx="25">
                  <c:v>441270.22564241703</c:v>
                </c:pt>
                <c:pt idx="26">
                  <c:v>640075.59454564808</c:v>
                </c:pt>
                <c:pt idx="27">
                  <c:v>714731.75663244457</c:v>
                </c:pt>
                <c:pt idx="28">
                  <c:v>612053.69475160819</c:v>
                </c:pt>
                <c:pt idx="29">
                  <c:v>640616.49876443413</c:v>
                </c:pt>
                <c:pt idx="30">
                  <c:v>661249.52624758496</c:v>
                </c:pt>
                <c:pt idx="31">
                  <c:v>541733.01031967392</c:v>
                </c:pt>
              </c:numCache>
            </c:numRef>
          </c:yVal>
          <c:smooth val="0"/>
          <c:extLst>
            <c:ext xmlns:c16="http://schemas.microsoft.com/office/drawing/2014/chart" uri="{C3380CC4-5D6E-409C-BE32-E72D297353CC}">
              <c16:uniqueId val="{00000000-5765-4D3A-8FDC-6899404C7A00}"/>
            </c:ext>
          </c:extLst>
        </c:ser>
        <c:ser>
          <c:idx val="1"/>
          <c:order val="1"/>
          <c:tx>
            <c:strRef>
              <c:f>'Grunts Complex'!$B$42</c:f>
              <c:strCache>
                <c:ptCount val="1"/>
                <c:pt idx="0">
                  <c:v>ABC/ACL</c:v>
                </c:pt>
              </c:strCache>
            </c:strRef>
          </c:tx>
          <c:spPr>
            <a:ln w="38100">
              <a:solidFill>
                <a:schemeClr val="tx1"/>
              </a:solidFill>
            </a:ln>
          </c:spPr>
          <c:marker>
            <c:symbol val="none"/>
          </c:marker>
          <c:xVal>
            <c:numRef>
              <c:f>'Grunts Complex'!$A$43:$A$48</c:f>
              <c:numCache>
                <c:formatCode>General</c:formatCode>
                <c:ptCount val="6"/>
                <c:pt idx="0">
                  <c:v>2012</c:v>
                </c:pt>
                <c:pt idx="1">
                  <c:v>2013</c:v>
                </c:pt>
                <c:pt idx="2">
                  <c:v>2014</c:v>
                </c:pt>
                <c:pt idx="3">
                  <c:v>2015</c:v>
                </c:pt>
                <c:pt idx="4">
                  <c:v>2016</c:v>
                </c:pt>
                <c:pt idx="5">
                  <c:v>2017</c:v>
                </c:pt>
              </c:numCache>
            </c:numRef>
          </c:xVal>
          <c:yVal>
            <c:numRef>
              <c:f>'Grunts Complex'!$B$43:$B$48</c:f>
              <c:numCache>
                <c:formatCode>#,##0</c:formatCode>
                <c:ptCount val="6"/>
                <c:pt idx="0">
                  <c:v>863615.15818114707</c:v>
                </c:pt>
                <c:pt idx="1">
                  <c:v>863615.15818114707</c:v>
                </c:pt>
                <c:pt idx="2">
                  <c:v>863615.15818114707</c:v>
                </c:pt>
                <c:pt idx="3">
                  <c:v>932871.76042299496</c:v>
                </c:pt>
                <c:pt idx="4">
                  <c:v>932871.76042299496</c:v>
                </c:pt>
                <c:pt idx="5">
                  <c:v>932871.76042299496</c:v>
                </c:pt>
              </c:numCache>
            </c:numRef>
          </c:yVal>
          <c:smooth val="0"/>
          <c:extLst>
            <c:ext xmlns:c16="http://schemas.microsoft.com/office/drawing/2014/chart" uri="{C3380CC4-5D6E-409C-BE32-E72D297353CC}">
              <c16:uniqueId val="{00000004-5765-4D3A-8FDC-6899404C7A00}"/>
            </c:ext>
          </c:extLst>
        </c:ser>
        <c:dLbls>
          <c:showLegendKey val="0"/>
          <c:showVal val="0"/>
          <c:showCatName val="0"/>
          <c:showSerName val="0"/>
          <c:showPercent val="0"/>
          <c:showBubbleSize val="0"/>
        </c:dLbls>
        <c:axId val="344171072"/>
        <c:axId val="344171648"/>
        <c:extLst/>
      </c:scatterChart>
      <c:valAx>
        <c:axId val="34417107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4171648"/>
        <c:crosses val="autoZero"/>
        <c:crossBetween val="midCat"/>
      </c:valAx>
      <c:valAx>
        <c:axId val="344171648"/>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4171072"/>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'Black Grouper'!$C$2</c:f>
              <c:strCache>
                <c:ptCount val="1"/>
                <c:pt idx="0">
                  <c:v>Total New Est</c:v>
                </c:pt>
              </c:strCache>
            </c:strRef>
          </c:tx>
          <c:xVal>
            <c:numRef>
              <c:f>'Black Grouper'!$B$3:$B$34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'Black Grouper'!$C$3:$C$34</c:f>
              <c:numCache>
                <c:formatCode>#,##0</c:formatCode>
                <c:ptCount val="32"/>
                <c:pt idx="0">
                  <c:v>1922751.8870809998</c:v>
                </c:pt>
                <c:pt idx="1">
                  <c:v>1637312.4008839997</c:v>
                </c:pt>
                <c:pt idx="2">
                  <c:v>2702766.6130821994</c:v>
                </c:pt>
                <c:pt idx="3">
                  <c:v>953054.87236299959</c:v>
                </c:pt>
                <c:pt idx="4">
                  <c:v>1692596.196454</c:v>
                </c:pt>
                <c:pt idx="5">
                  <c:v>1149278.6110963002</c:v>
                </c:pt>
                <c:pt idx="6">
                  <c:v>579801.81203922001</c:v>
                </c:pt>
                <c:pt idx="7">
                  <c:v>518267.91147099022</c:v>
                </c:pt>
                <c:pt idx="8">
                  <c:v>523821.30471569998</c:v>
                </c:pt>
                <c:pt idx="9">
                  <c:v>741594.49310019996</c:v>
                </c:pt>
                <c:pt idx="10">
                  <c:v>1482664.9054413498</c:v>
                </c:pt>
                <c:pt idx="11">
                  <c:v>2133400.1157414974</c:v>
                </c:pt>
                <c:pt idx="12">
                  <c:v>773210.54508496972</c:v>
                </c:pt>
                <c:pt idx="13">
                  <c:v>376118.9730713123</c:v>
                </c:pt>
                <c:pt idx="14">
                  <c:v>544605.27665212005</c:v>
                </c:pt>
                <c:pt idx="15">
                  <c:v>445699.83576547977</c:v>
                </c:pt>
                <c:pt idx="16">
                  <c:v>845379.89065544982</c:v>
                </c:pt>
                <c:pt idx="17">
                  <c:v>784365.70092002989</c:v>
                </c:pt>
                <c:pt idx="18">
                  <c:v>1168431.1736695999</c:v>
                </c:pt>
                <c:pt idx="19">
                  <c:v>348505.57375575986</c:v>
                </c:pt>
                <c:pt idx="20">
                  <c:v>696765.64505541022</c:v>
                </c:pt>
                <c:pt idx="21">
                  <c:v>641642.25013318018</c:v>
                </c:pt>
                <c:pt idx="22">
                  <c:v>608111.89985535014</c:v>
                </c:pt>
                <c:pt idx="23">
                  <c:v>718638.97764779977</c:v>
                </c:pt>
                <c:pt idx="24">
                  <c:v>83380.907770539983</c:v>
                </c:pt>
                <c:pt idx="25">
                  <c:v>157295.98607425002</c:v>
                </c:pt>
                <c:pt idx="26">
                  <c:v>283988.56858855998</c:v>
                </c:pt>
                <c:pt idx="27">
                  <c:v>325660.51294442994</c:v>
                </c:pt>
                <c:pt idx="28">
                  <c:v>265441.91880704998</c:v>
                </c:pt>
                <c:pt idx="29">
                  <c:v>416275.0749395499</c:v>
                </c:pt>
                <c:pt idx="30">
                  <c:v>578125.42846867978</c:v>
                </c:pt>
                <c:pt idx="31">
                  <c:v>306472.00073880004</c:v>
                </c:pt>
              </c:numCache>
            </c:numRef>
          </c:yVal>
          <c:smooth val="0"/>
          <c:extLst>
            <c:ext xmlns:c16="http://schemas.microsoft.com/office/drawing/2014/chart" uri="{C3380CC4-5D6E-409C-BE32-E72D297353CC}">
              <c16:uniqueId val="{00000000-8CFE-4FCD-A84E-BE16C87F47AB}"/>
            </c:ext>
          </c:extLst>
        </c:ser>
        <c:ser>
          <c:idx val="6"/>
          <c:order val="4"/>
          <c:tx>
            <c:strRef>
              <c:f>'Black Grouper'!$H$2</c:f>
              <c:strCache>
                <c:ptCount val="1"/>
                <c:pt idx="0">
                  <c:v>3rd Highest New Est</c:v>
                </c:pt>
              </c:strCache>
            </c:strRef>
          </c:tx>
          <c:spPr>
            <a:ln>
              <a:solidFill>
                <a:srgbClr val="00B0F0"/>
              </a:solidFill>
            </a:ln>
          </c:spPr>
          <c:marker>
            <c:symbol val="none"/>
          </c:marker>
          <c:xVal>
            <c:numRef>
              <c:f>'Black Grouper'!$B$3:$B$34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'Black Grouper'!$H$3:$H$34</c:f>
              <c:numCache>
                <c:formatCode>General</c:formatCode>
                <c:ptCount val="32"/>
                <c:pt idx="25" formatCode="#,##0">
                  <c:v>784365.70092002989</c:v>
                </c:pt>
                <c:pt idx="26" formatCode="#,##0">
                  <c:v>784365.70092002989</c:v>
                </c:pt>
                <c:pt idx="27" formatCode="#,##0">
                  <c:v>784365.70092002989</c:v>
                </c:pt>
                <c:pt idx="28" formatCode="#,##0">
                  <c:v>784365.70092002989</c:v>
                </c:pt>
                <c:pt idx="29" formatCode="#,##0">
                  <c:v>784365.70092002989</c:v>
                </c:pt>
                <c:pt idx="30" formatCode="#,##0">
                  <c:v>784365.70092002989</c:v>
                </c:pt>
                <c:pt idx="31" formatCode="#,##0">
                  <c:v>784365.70092002989</c:v>
                </c:pt>
              </c:numCache>
            </c:numRef>
          </c:yVal>
          <c:smooth val="0"/>
          <c:extLst>
            <c:ext xmlns:c16="http://schemas.microsoft.com/office/drawing/2014/chart" uri="{C3380CC4-5D6E-409C-BE32-E72D297353CC}">
              <c16:uniqueId val="{00000000-5A9D-4CB3-9494-8D53A131FE40}"/>
            </c:ext>
          </c:extLst>
        </c:ser>
        <c:dLbls>
          <c:showLegendKey val="0"/>
          <c:showVal val="0"/>
          <c:showCatName val="0"/>
          <c:showSerName val="0"/>
          <c:showPercent val="0"/>
          <c:showBubbleSize val="0"/>
        </c:dLbls>
        <c:axId val="338520896"/>
        <c:axId val="338521472"/>
        <c:extLst>
          <c:ext xmlns:c15="http://schemas.microsoft.com/office/drawing/2012/chart" uri="{02D57815-91ED-43cb-92C2-25804820EDAC}">
            <c15:filteredScatterSeries>
              <c15:ser>
                <c:idx val="2"/>
                <c:order val="1"/>
                <c:tx>
                  <c:strRef>
                    <c:extLst>
                      <c:ext uri="{02D57815-91ED-43cb-92C2-25804820EDAC}">
                        <c15:formulaRef>
                          <c15:sqref>'Black Grouper'!$E$2</c15:sqref>
                        </c15:formulaRef>
                      </c:ext>
                    </c:extLst>
                    <c:strCache>
                      <c:ptCount val="1"/>
                      <c:pt idx="0">
                        <c:v>Commercial</c:v>
                      </c:pt>
                    </c:strCache>
                  </c:strRef>
                </c:tx>
                <c:xVal>
                  <c:numRef>
                    <c:extLst>
                      <c:ext uri="{02D57815-91ED-43cb-92C2-25804820EDAC}">
                        <c15:formulaRef>
                          <c15:sqref>'Black Grouper'!$B$3:$B$34</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c:ext uri="{02D57815-91ED-43cb-92C2-25804820EDAC}">
                        <c15:formulaRef>
                          <c15:sqref>'Black Grouper'!$E$3:$E$34</c15:sqref>
                        </c15:formulaRef>
                      </c:ext>
                    </c:extLst>
                    <c:numCache>
                      <c:formatCode>#,##0</c:formatCode>
                      <c:ptCount val="32"/>
                      <c:pt idx="0">
                        <c:v>439898</c:v>
                      </c:pt>
                      <c:pt idx="1">
                        <c:v>510662</c:v>
                      </c:pt>
                      <c:pt idx="2">
                        <c:v>344360</c:v>
                      </c:pt>
                      <c:pt idx="3">
                        <c:v>346395</c:v>
                      </c:pt>
                      <c:pt idx="4">
                        <c:v>200844</c:v>
                      </c:pt>
                      <c:pt idx="5">
                        <c:v>120230</c:v>
                      </c:pt>
                      <c:pt idx="6">
                        <c:v>131788</c:v>
                      </c:pt>
                      <c:pt idx="7">
                        <c:v>146214</c:v>
                      </c:pt>
                      <c:pt idx="8">
                        <c:v>131164</c:v>
                      </c:pt>
                      <c:pt idx="9">
                        <c:v>201737</c:v>
                      </c:pt>
                      <c:pt idx="10">
                        <c:v>190494</c:v>
                      </c:pt>
                      <c:pt idx="11">
                        <c:v>169530</c:v>
                      </c:pt>
                      <c:pt idx="12">
                        <c:v>174739</c:v>
                      </c:pt>
                      <c:pt idx="13">
                        <c:v>128968</c:v>
                      </c:pt>
                      <c:pt idx="14">
                        <c:v>122650</c:v>
                      </c:pt>
                      <c:pt idx="15">
                        <c:v>136082</c:v>
                      </c:pt>
                      <c:pt idx="16">
                        <c:v>149681</c:v>
                      </c:pt>
                      <c:pt idx="17">
                        <c:v>151382</c:v>
                      </c:pt>
                      <c:pt idx="18">
                        <c:v>147167</c:v>
                      </c:pt>
                      <c:pt idx="19">
                        <c:v>115345</c:v>
                      </c:pt>
                      <c:pt idx="20">
                        <c:v>81753</c:v>
                      </c:pt>
                      <c:pt idx="21">
                        <c:v>95501</c:v>
                      </c:pt>
                      <c:pt idx="22">
                        <c:v>52722</c:v>
                      </c:pt>
                      <c:pt idx="23">
                        <c:v>46726</c:v>
                      </c:pt>
                      <c:pt idx="24">
                        <c:v>44057</c:v>
                      </c:pt>
                      <c:pt idx="25">
                        <c:v>62407</c:v>
                      </c:pt>
                      <c:pt idx="26">
                        <c:v>50813</c:v>
                      </c:pt>
                      <c:pt idx="27">
                        <c:v>60576</c:v>
                      </c:pt>
                      <c:pt idx="28">
                        <c:v>92038</c:v>
                      </c:pt>
                      <c:pt idx="29">
                        <c:v>88957</c:v>
                      </c:pt>
                      <c:pt idx="30">
                        <c:v>71166</c:v>
                      </c:pt>
                      <c:pt idx="31">
                        <c:v>83997</c:v>
                      </c:pt>
                    </c:numCache>
                  </c:numRef>
                </c:yVal>
                <c:smooth val="0"/>
                <c:extLst>
                  <c:ext xmlns:c16="http://schemas.microsoft.com/office/drawing/2014/chart" uri="{C3380CC4-5D6E-409C-BE32-E72D297353CC}">
                    <c16:uniqueId val="{00000003-8CFE-4FCD-A84E-BE16C87F47AB}"/>
                  </c:ext>
                </c:extLst>
              </c15:ser>
            </c15:filteredScatterSeries>
            <c15:filteredScatterSeries>
              <c15:ser>
                <c:idx val="1"/>
                <c:order val="2"/>
                <c:tx>
                  <c:strRef>
                    <c:extLst xmlns:c15="http://schemas.microsoft.com/office/drawing/2012/chart">
                      <c:ext xmlns:c15="http://schemas.microsoft.com/office/drawing/2012/chart" uri="{02D57815-91ED-43cb-92C2-25804820EDAC}">
                        <c15:formulaRef>
                          <c15:sqref>'Black Grouper'!$D$2</c15:sqref>
                        </c15:formulaRef>
                      </c:ext>
                    </c:extLst>
                    <c:strCache>
                      <c:ptCount val="1"/>
                      <c:pt idx="0">
                        <c:v>New Est Rec</c:v>
                      </c:pt>
                    </c:strCache>
                  </c:strRef>
                </c:tx>
                <c:xVal>
                  <c:numRef>
                    <c:extLst xmlns:c15="http://schemas.microsoft.com/office/drawing/2012/chart">
                      <c:ext xmlns:c15="http://schemas.microsoft.com/office/drawing/2012/chart" uri="{02D57815-91ED-43cb-92C2-25804820EDAC}">
                        <c15:formulaRef>
                          <c15:sqref>'Black Grouper'!$B$3:$B$34</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xmlns:c15="http://schemas.microsoft.com/office/drawing/2012/chart">
                      <c:ext xmlns:c15="http://schemas.microsoft.com/office/drawing/2012/chart" uri="{02D57815-91ED-43cb-92C2-25804820EDAC}">
                        <c15:formulaRef>
                          <c15:sqref>'Black Grouper'!$D$3:$D$34</c15:sqref>
                        </c15:formulaRef>
                      </c:ext>
                    </c:extLst>
                    <c:numCache>
                      <c:formatCode>#,##0</c:formatCode>
                      <c:ptCount val="32"/>
                      <c:pt idx="0">
                        <c:v>1482853.8870809998</c:v>
                      </c:pt>
                      <c:pt idx="1">
                        <c:v>1126650.4008839997</c:v>
                      </c:pt>
                      <c:pt idx="2">
                        <c:v>2358406.6130821994</c:v>
                      </c:pt>
                      <c:pt idx="3">
                        <c:v>606659.87236299959</c:v>
                      </c:pt>
                      <c:pt idx="4">
                        <c:v>1491752.196454</c:v>
                      </c:pt>
                      <c:pt idx="5">
                        <c:v>1029048.6110963001</c:v>
                      </c:pt>
                      <c:pt idx="6">
                        <c:v>448013.81203922001</c:v>
                      </c:pt>
                      <c:pt idx="7">
                        <c:v>372053.91147099022</c:v>
                      </c:pt>
                      <c:pt idx="8">
                        <c:v>392657.30471569998</c:v>
                      </c:pt>
                      <c:pt idx="9">
                        <c:v>539857.49310019996</c:v>
                      </c:pt>
                      <c:pt idx="10">
                        <c:v>1292170.9054413498</c:v>
                      </c:pt>
                      <c:pt idx="11">
                        <c:v>1963870.1157414974</c:v>
                      </c:pt>
                      <c:pt idx="12">
                        <c:v>598471.54508496972</c:v>
                      </c:pt>
                      <c:pt idx="13">
                        <c:v>247150.97307131227</c:v>
                      </c:pt>
                      <c:pt idx="14">
                        <c:v>421955.27665212005</c:v>
                      </c:pt>
                      <c:pt idx="15">
                        <c:v>309617.83576547977</c:v>
                      </c:pt>
                      <c:pt idx="16">
                        <c:v>695698.89065544982</c:v>
                      </c:pt>
                      <c:pt idx="17">
                        <c:v>632983.70092002989</c:v>
                      </c:pt>
                      <c:pt idx="18">
                        <c:v>1021264.1736695999</c:v>
                      </c:pt>
                      <c:pt idx="19">
                        <c:v>233160.57375575989</c:v>
                      </c:pt>
                      <c:pt idx="20">
                        <c:v>615012.64505541022</c:v>
                      </c:pt>
                      <c:pt idx="21">
                        <c:v>546141.25013318018</c:v>
                      </c:pt>
                      <c:pt idx="22">
                        <c:v>555389.89985535014</c:v>
                      </c:pt>
                      <c:pt idx="23">
                        <c:v>671912.97764779977</c:v>
                      </c:pt>
                      <c:pt idx="24">
                        <c:v>39323.907770539983</c:v>
                      </c:pt>
                      <c:pt idx="25">
                        <c:v>94888.986074250002</c:v>
                      </c:pt>
                      <c:pt idx="26">
                        <c:v>233175.56858856001</c:v>
                      </c:pt>
                      <c:pt idx="27">
                        <c:v>265084.51294442994</c:v>
                      </c:pt>
                      <c:pt idx="28">
                        <c:v>173403.91880704998</c:v>
                      </c:pt>
                      <c:pt idx="29">
                        <c:v>327318.0749395499</c:v>
                      </c:pt>
                      <c:pt idx="30">
                        <c:v>506959.42846867983</c:v>
                      </c:pt>
                      <c:pt idx="31">
                        <c:v>222475.00073880004</c:v>
                      </c:pt>
                    </c:numCache>
                  </c:numRef>
                </c:yVal>
                <c:smooth val="0"/>
                <c:extLst xmlns:c15="http://schemas.microsoft.com/office/drawing/2012/chart">
                  <c:ext xmlns:c16="http://schemas.microsoft.com/office/drawing/2014/chart" uri="{C3380CC4-5D6E-409C-BE32-E72D297353CC}">
                    <c16:uniqueId val="{00000004-8CFE-4FCD-A84E-BE16C87F47AB}"/>
                  </c:ext>
                </c:extLst>
              </c15:ser>
            </c15:filteredScatterSeries>
            <c15:filteredScatterSeries>
              <c15:ser>
                <c:idx val="5"/>
                <c:order val="3"/>
                <c:tx>
                  <c:strRef>
                    <c:extLst xmlns:c15="http://schemas.microsoft.com/office/drawing/2012/chart">
                      <c:ext xmlns:c15="http://schemas.microsoft.com/office/drawing/2012/chart" uri="{02D57815-91ED-43cb-92C2-25804820EDAC}">
                        <c15:formulaRef>
                          <c15:sqref>'Black Grouper'!$G$2</c15:sqref>
                        </c15:formulaRef>
                      </c:ext>
                    </c:extLst>
                    <c:strCache>
                      <c:ptCount val="1"/>
                      <c:pt idx="0">
                        <c:v>Orig FES Rec</c:v>
                      </c:pt>
                    </c:strCache>
                  </c:strRef>
                </c:tx>
                <c:xVal>
                  <c:numRef>
                    <c:extLst xmlns:c15="http://schemas.microsoft.com/office/drawing/2012/chart">
                      <c:ext xmlns:c15="http://schemas.microsoft.com/office/drawing/2012/chart" uri="{02D57815-91ED-43cb-92C2-25804820EDAC}">
                        <c15:formulaRef>
                          <c15:sqref>'Black Grouper'!$B$3:$B$34</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xmlns:c15="http://schemas.microsoft.com/office/drawing/2012/chart">
                      <c:ext xmlns:c15="http://schemas.microsoft.com/office/drawing/2012/chart" uri="{02D57815-91ED-43cb-92C2-25804820EDAC}">
                        <c15:formulaRef>
                          <c15:sqref>'Black Grouper'!$G$3:$G$34</c15:sqref>
                        </c15:formulaRef>
                      </c:ext>
                    </c:extLst>
                    <c:numCache>
                      <c:formatCode>#,##0</c:formatCode>
                      <c:ptCount val="32"/>
                      <c:pt idx="0">
                        <c:v>1515242.1510045999</c:v>
                      </c:pt>
                      <c:pt idx="1">
                        <c:v>1244656.1381289994</c:v>
                      </c:pt>
                      <c:pt idx="2">
                        <c:v>2289145.9757021996</c:v>
                      </c:pt>
                      <c:pt idx="3">
                        <c:v>453267.58492000023</c:v>
                      </c:pt>
                      <c:pt idx="4">
                        <c:v>1614527.7775619999</c:v>
                      </c:pt>
                      <c:pt idx="5">
                        <c:v>935893.91008740012</c:v>
                      </c:pt>
                      <c:pt idx="6">
                        <c:v>545303.84572332015</c:v>
                      </c:pt>
                      <c:pt idx="7">
                        <c:v>394585.18411379016</c:v>
                      </c:pt>
                      <c:pt idx="8">
                        <c:v>375241.05486079998</c:v>
                      </c:pt>
                      <c:pt idx="9">
                        <c:v>476623.36355940008</c:v>
                      </c:pt>
                      <c:pt idx="10">
                        <c:v>1334706.1043777498</c:v>
                      </c:pt>
                      <c:pt idx="11">
                        <c:v>1973093.9377692977</c:v>
                      </c:pt>
                      <c:pt idx="12">
                        <c:v>614463.9302831497</c:v>
                      </c:pt>
                      <c:pt idx="13">
                        <c:v>239410.56690403138</c:v>
                      </c:pt>
                      <c:pt idx="14">
                        <c:v>375581.85797934199</c:v>
                      </c:pt>
                      <c:pt idx="15">
                        <c:v>247805.64651182995</c:v>
                      </c:pt>
                      <c:pt idx="16">
                        <c:v>699011.28417719982</c:v>
                      </c:pt>
                      <c:pt idx="17">
                        <c:v>622938.51988355001</c:v>
                      </c:pt>
                      <c:pt idx="18">
                        <c:v>1020366.5873702202</c:v>
                      </c:pt>
                      <c:pt idx="19">
                        <c:v>233253.16647894992</c:v>
                      </c:pt>
                      <c:pt idx="20">
                        <c:v>613571.48183806019</c:v>
                      </c:pt>
                      <c:pt idx="21">
                        <c:v>548535.86277487001</c:v>
                      </c:pt>
                      <c:pt idx="22">
                        <c:v>555335.33531571017</c:v>
                      </c:pt>
                      <c:pt idx="23">
                        <c:v>550353.47989139974</c:v>
                      </c:pt>
                      <c:pt idx="24">
                        <c:v>39186.53849223999</c:v>
                      </c:pt>
                      <c:pt idx="25">
                        <c:v>94584.607318790004</c:v>
                      </c:pt>
                      <c:pt idx="26">
                        <c:v>228500.92009800003</c:v>
                      </c:pt>
                      <c:pt idx="27">
                        <c:v>264237.19880130998</c:v>
                      </c:pt>
                      <c:pt idx="28">
                        <c:v>186540.47428478001</c:v>
                      </c:pt>
                      <c:pt idx="29">
                        <c:v>311245.55010198994</c:v>
                      </c:pt>
                      <c:pt idx="30">
                        <c:v>513688.92761661985</c:v>
                      </c:pt>
                      <c:pt idx="31">
                        <c:v>221560.68245740005</c:v>
                      </c:pt>
                    </c:numCache>
                  </c:numRef>
                </c:yVal>
                <c:smooth val="0"/>
                <c:extLst xmlns:c15="http://schemas.microsoft.com/office/drawing/2012/chart">
                  <c:ext xmlns:c16="http://schemas.microsoft.com/office/drawing/2014/chart" uri="{C3380CC4-5D6E-409C-BE32-E72D297353CC}">
                    <c16:uniqueId val="{00000005-8CFE-4FCD-A84E-BE16C87F47AB}"/>
                  </c:ext>
                </c:extLst>
              </c15:ser>
            </c15:filteredScatterSeries>
          </c:ext>
        </c:extLst>
      </c:scatterChart>
      <c:scatterChart>
        <c:scatterStyle val="lineMarker"/>
        <c:varyColors val="0"/>
        <c:ser>
          <c:idx val="8"/>
          <c:order val="5"/>
          <c:tx>
            <c:strRef>
              <c:f>'Black Grouper'!$AH$35</c:f>
              <c:strCache>
                <c:ptCount val="1"/>
                <c:pt idx="0">
                  <c:v>FL RVC</c:v>
                </c:pt>
              </c:strCache>
            </c:strRef>
          </c:tx>
          <c:spPr>
            <a:ln>
              <a:solidFill>
                <a:srgbClr val="00B050"/>
              </a:solidFill>
            </a:ln>
          </c:spPr>
          <c:marker>
            <c:symbol val="circle"/>
            <c:size val="7"/>
            <c:spPr>
              <a:solidFill>
                <a:srgbClr val="00B050"/>
              </a:solidFill>
              <a:ln>
                <a:solidFill>
                  <a:srgbClr val="00B050"/>
                </a:solidFill>
              </a:ln>
            </c:spPr>
          </c:marker>
          <c:xVal>
            <c:numRef>
              <c:f>'Black Grouper'!$AD$36:$AD$53</c:f>
              <c:numCache>
                <c:formatCode>0</c:formatCode>
                <c:ptCount val="1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numCache>
            </c:numRef>
          </c:xVal>
          <c:yVal>
            <c:numRef>
              <c:f>'Black Grouper'!$AI$36:$AI$53</c:f>
              <c:numCache>
                <c:formatCode>0.000</c:formatCode>
                <c:ptCount val="18"/>
                <c:pt idx="0">
                  <c:v>0.32800000000000001</c:v>
                </c:pt>
                <c:pt idx="1">
                  <c:v>0.47399999999999998</c:v>
                </c:pt>
                <c:pt idx="2">
                  <c:v>0.72</c:v>
                </c:pt>
                <c:pt idx="3">
                  <c:v>1.2569999999999999</c:v>
                </c:pt>
                <c:pt idx="4">
                  <c:v>1.1160000000000001</c:v>
                </c:pt>
                <c:pt idx="5">
                  <c:v>1.8819999999999999</c:v>
                </c:pt>
                <c:pt idx="6">
                  <c:v>1.083</c:v>
                </c:pt>
                <c:pt idx="7">
                  <c:v>1.573</c:v>
                </c:pt>
                <c:pt idx="8">
                  <c:v>1.385</c:v>
                </c:pt>
                <c:pt idx="9">
                  <c:v>0.85</c:v>
                </c:pt>
                <c:pt idx="10">
                  <c:v>1.0309999999999999</c:v>
                </c:pt>
                <c:pt idx="11">
                  <c:v>0.84799999999999998</c:v>
                </c:pt>
                <c:pt idx="12">
                  <c:v>0.56399999999999995</c:v>
                </c:pt>
                <c:pt idx="13">
                  <c:v>0.80800000000000005</c:v>
                </c:pt>
                <c:pt idx="14">
                  <c:v>1.4319999999999999</c:v>
                </c:pt>
                <c:pt idx="15">
                  <c:v>1.0029999999999999</c:v>
                </c:pt>
                <c:pt idx="17">
                  <c:v>0.88700000000000001</c:v>
                </c:pt>
              </c:numCache>
            </c:numRef>
          </c:yVal>
          <c:smooth val="0"/>
          <c:extLst>
            <c:ext xmlns:c16="http://schemas.microsoft.com/office/drawing/2014/chart" uri="{C3380CC4-5D6E-409C-BE32-E72D297353CC}">
              <c16:uniqueId val="{00000000-6CE1-40F8-81DA-5D7428F74F6A}"/>
            </c:ext>
          </c:extLst>
        </c:ser>
        <c:dLbls>
          <c:showLegendKey val="0"/>
          <c:showVal val="0"/>
          <c:showCatName val="0"/>
          <c:showSerName val="0"/>
          <c:showPercent val="0"/>
          <c:showBubbleSize val="0"/>
        </c:dLbls>
        <c:axId val="622062991"/>
        <c:axId val="622047183"/>
      </c:scatterChart>
      <c:valAx>
        <c:axId val="338520896"/>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38521472"/>
        <c:crosses val="autoZero"/>
        <c:crossBetween val="midCat"/>
      </c:valAx>
      <c:valAx>
        <c:axId val="338521472"/>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38520896"/>
        <c:crosses val="autoZero"/>
        <c:crossBetween val="midCat"/>
      </c:valAx>
      <c:valAx>
        <c:axId val="622047183"/>
        <c:scaling>
          <c:orientation val="minMax"/>
        </c:scaling>
        <c:delete val="0"/>
        <c:axPos val="r"/>
        <c:numFmt formatCode="0.0" sourceLinked="0"/>
        <c:majorTickMark val="out"/>
        <c:minorTickMark val="none"/>
        <c:tickLblPos val="nextTo"/>
        <c:crossAx val="622062991"/>
        <c:crosses val="max"/>
        <c:crossBetween val="midCat"/>
      </c:valAx>
      <c:valAx>
        <c:axId val="622062991"/>
        <c:scaling>
          <c:orientation val="minMax"/>
        </c:scaling>
        <c:delete val="1"/>
        <c:axPos val="b"/>
        <c:numFmt formatCode="0" sourceLinked="1"/>
        <c:majorTickMark val="out"/>
        <c:minorTickMark val="none"/>
        <c:tickLblPos val="nextTo"/>
        <c:crossAx val="622047183"/>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userShapes r:id="rId1"/>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Margate</a:t>
            </a:r>
          </a:p>
        </c:rich>
      </c:tx>
      <c:overlay val="0"/>
    </c:title>
    <c:autoTitleDeleted val="0"/>
    <c:plotArea>
      <c:layout/>
      <c:scatterChart>
        <c:scatterStyle val="lineMarker"/>
        <c:varyColors val="0"/>
        <c:ser>
          <c:idx val="0"/>
          <c:order val="0"/>
          <c:tx>
            <c:strRef>
              <c:f>'Grunts Complex'!$E$3</c:f>
              <c:strCache>
                <c:ptCount val="1"/>
                <c:pt idx="0">
                  <c:v>Total Landings</c:v>
                </c:pt>
              </c:strCache>
            </c:strRef>
          </c:tx>
          <c:xVal>
            <c:numRef>
              <c:f>'Grunts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Complex'!$E$4:$E$35</c:f>
              <c:numCache>
                <c:formatCode>#,##0</c:formatCode>
                <c:ptCount val="32"/>
                <c:pt idx="0">
                  <c:v>14760.929453409999</c:v>
                </c:pt>
                <c:pt idx="1">
                  <c:v>12118.053479800001</c:v>
                </c:pt>
                <c:pt idx="2">
                  <c:v>360842.33988430002</c:v>
                </c:pt>
                <c:pt idx="3">
                  <c:v>15130.572430999997</c:v>
                </c:pt>
                <c:pt idx="4">
                  <c:v>51775.557473000001</c:v>
                </c:pt>
                <c:pt idx="5">
                  <c:v>1029.6363839999999</c:v>
                </c:pt>
                <c:pt idx="6">
                  <c:v>36763.632783000001</c:v>
                </c:pt>
                <c:pt idx="7">
                  <c:v>68569.476811</c:v>
                </c:pt>
                <c:pt idx="8">
                  <c:v>102185.66791189002</c:v>
                </c:pt>
                <c:pt idx="9">
                  <c:v>51775.491047214004</c:v>
                </c:pt>
                <c:pt idx="10">
                  <c:v>124442.83245289</c:v>
                </c:pt>
                <c:pt idx="11">
                  <c:v>15929.721593999997</c:v>
                </c:pt>
                <c:pt idx="12">
                  <c:v>122469.89311782489</c:v>
                </c:pt>
                <c:pt idx="13">
                  <c:v>212820.83349909997</c:v>
                </c:pt>
                <c:pt idx="14">
                  <c:v>136105.82489329998</c:v>
                </c:pt>
                <c:pt idx="15">
                  <c:v>109423.604436842</c:v>
                </c:pt>
                <c:pt idx="16">
                  <c:v>24238.773943234002</c:v>
                </c:pt>
                <c:pt idx="17">
                  <c:v>82124.128645399003</c:v>
                </c:pt>
                <c:pt idx="18">
                  <c:v>43124.182094418007</c:v>
                </c:pt>
                <c:pt idx="19">
                  <c:v>86343.344138681001</c:v>
                </c:pt>
                <c:pt idx="20">
                  <c:v>39004.306898761999</c:v>
                </c:pt>
                <c:pt idx="21">
                  <c:v>47626.075747769995</c:v>
                </c:pt>
                <c:pt idx="22">
                  <c:v>9633.3024290280009</c:v>
                </c:pt>
                <c:pt idx="23">
                  <c:v>18124.342733819998</c:v>
                </c:pt>
                <c:pt idx="24">
                  <c:v>5690.8425224299999</c:v>
                </c:pt>
                <c:pt idx="25">
                  <c:v>14410.035806099999</c:v>
                </c:pt>
                <c:pt idx="26">
                  <c:v>13439.907720302001</c:v>
                </c:pt>
                <c:pt idx="27">
                  <c:v>18464.44903005</c:v>
                </c:pt>
                <c:pt idx="28">
                  <c:v>11503.394589200003</c:v>
                </c:pt>
                <c:pt idx="29">
                  <c:v>5904.72237563</c:v>
                </c:pt>
                <c:pt idx="30">
                  <c:v>143517.65901065001</c:v>
                </c:pt>
                <c:pt idx="31">
                  <c:v>11302.361522000001</c:v>
                </c:pt>
              </c:numCache>
            </c:numRef>
          </c:yVal>
          <c:smooth val="0"/>
          <c:extLst>
            <c:ext xmlns:c16="http://schemas.microsoft.com/office/drawing/2014/chart" uri="{C3380CC4-5D6E-409C-BE32-E72D297353CC}">
              <c16:uniqueId val="{00000000-C531-493E-A6AC-76936884CCB0}"/>
            </c:ext>
          </c:extLst>
        </c:ser>
        <c:ser>
          <c:idx val="1"/>
          <c:order val="1"/>
          <c:tx>
            <c:strRef>
              <c:f>'Grunts Complex'!$E$42</c:f>
              <c:strCache>
                <c:ptCount val="1"/>
                <c:pt idx="0">
                  <c:v>ABC/ACL</c:v>
                </c:pt>
              </c:strCache>
            </c:strRef>
          </c:tx>
          <c:spPr>
            <a:ln w="38100">
              <a:solidFill>
                <a:schemeClr val="tx1"/>
              </a:solidFill>
            </a:ln>
          </c:spPr>
          <c:marker>
            <c:symbol val="none"/>
          </c:marker>
          <c:xVal>
            <c:numRef>
              <c:f>'Grunts Complex'!$A$43:$A$48</c:f>
              <c:numCache>
                <c:formatCode>General</c:formatCode>
                <c:ptCount val="6"/>
                <c:pt idx="0">
                  <c:v>2012</c:v>
                </c:pt>
                <c:pt idx="1">
                  <c:v>2013</c:v>
                </c:pt>
                <c:pt idx="2">
                  <c:v>2014</c:v>
                </c:pt>
                <c:pt idx="3">
                  <c:v>2015</c:v>
                </c:pt>
                <c:pt idx="4">
                  <c:v>2016</c:v>
                </c:pt>
                <c:pt idx="5">
                  <c:v>2017</c:v>
                </c:pt>
              </c:numCache>
            </c:numRef>
          </c:xVal>
          <c:yVal>
            <c:numRef>
              <c:f>'Grunts Complex'!$E$43:$E$48</c:f>
              <c:numCache>
                <c:formatCode>#,##0</c:formatCode>
                <c:ptCount val="6"/>
                <c:pt idx="0">
                  <c:v>109423.604436842</c:v>
                </c:pt>
                <c:pt idx="1">
                  <c:v>109423.604436842</c:v>
                </c:pt>
                <c:pt idx="2">
                  <c:v>109423.604436842</c:v>
                </c:pt>
                <c:pt idx="3">
                  <c:v>255385.00019892</c:v>
                </c:pt>
                <c:pt idx="4">
                  <c:v>255385.00019892</c:v>
                </c:pt>
                <c:pt idx="5">
                  <c:v>255385.00019892</c:v>
                </c:pt>
              </c:numCache>
            </c:numRef>
          </c:yVal>
          <c:smooth val="0"/>
          <c:extLst>
            <c:ext xmlns:c16="http://schemas.microsoft.com/office/drawing/2014/chart" uri="{C3380CC4-5D6E-409C-BE32-E72D297353CC}">
              <c16:uniqueId val="{00000005-C531-493E-A6AC-76936884CCB0}"/>
            </c:ext>
          </c:extLst>
        </c:ser>
        <c:dLbls>
          <c:showLegendKey val="0"/>
          <c:showVal val="0"/>
          <c:showCatName val="0"/>
          <c:showSerName val="0"/>
          <c:showPercent val="0"/>
          <c:showBubbleSize val="0"/>
        </c:dLbls>
        <c:axId val="344171072"/>
        <c:axId val="344171648"/>
        <c:extLst/>
      </c:scatterChart>
      <c:valAx>
        <c:axId val="34417107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4171648"/>
        <c:crosses val="autoZero"/>
        <c:crossBetween val="midCat"/>
      </c:valAx>
      <c:valAx>
        <c:axId val="344171648"/>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4171072"/>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userShapes r:id="rId1"/>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'Shallow-Water Complex'!$B$2</c:f>
              <c:strCache>
                <c:ptCount val="1"/>
                <c:pt idx="0">
                  <c:v>Red Hind</c:v>
                </c:pt>
              </c:strCache>
            </c:strRef>
          </c:tx>
          <c:xVal>
            <c:numRef>
              <c:f>'Shallow-Water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Complex'!$B$4:$B$35</c:f>
              <c:numCache>
                <c:formatCode>#,##0</c:formatCode>
                <c:ptCount val="32"/>
                <c:pt idx="0">
                  <c:v>4547.1672150899994</c:v>
                </c:pt>
                <c:pt idx="1">
                  <c:v>17088.581091399999</c:v>
                </c:pt>
                <c:pt idx="2">
                  <c:v>10082.06805403</c:v>
                </c:pt>
                <c:pt idx="3">
                  <c:v>13090.414730550001</c:v>
                </c:pt>
                <c:pt idx="4">
                  <c:v>35202.381345000002</c:v>
                </c:pt>
                <c:pt idx="5">
                  <c:v>20485.184037909999</c:v>
                </c:pt>
                <c:pt idx="6">
                  <c:v>25912.151955893998</c:v>
                </c:pt>
                <c:pt idx="7">
                  <c:v>72935.969967459998</c:v>
                </c:pt>
                <c:pt idx="8">
                  <c:v>34322.702253609998</c:v>
                </c:pt>
                <c:pt idx="9">
                  <c:v>47663.845387829999</c:v>
                </c:pt>
                <c:pt idx="10">
                  <c:v>42386.081966059995</c:v>
                </c:pt>
                <c:pt idx="11">
                  <c:v>29380.27893353</c:v>
                </c:pt>
                <c:pt idx="12">
                  <c:v>43100.271814699998</c:v>
                </c:pt>
                <c:pt idx="13">
                  <c:v>29847.466547192998</c:v>
                </c:pt>
                <c:pt idx="14">
                  <c:v>26858.226085014001</c:v>
                </c:pt>
                <c:pt idx="15">
                  <c:v>27066.487265030002</c:v>
                </c:pt>
                <c:pt idx="16">
                  <c:v>37689.232279600998</c:v>
                </c:pt>
                <c:pt idx="17">
                  <c:v>21463.587686850999</c:v>
                </c:pt>
                <c:pt idx="18">
                  <c:v>27827.425172043004</c:v>
                </c:pt>
                <c:pt idx="19">
                  <c:v>18216.463220219001</c:v>
                </c:pt>
                <c:pt idx="20">
                  <c:v>18998.567084375401</c:v>
                </c:pt>
                <c:pt idx="21">
                  <c:v>34234.485927494999</c:v>
                </c:pt>
                <c:pt idx="22">
                  <c:v>29315.973307541302</c:v>
                </c:pt>
                <c:pt idx="23">
                  <c:v>15827.770235215001</c:v>
                </c:pt>
                <c:pt idx="24">
                  <c:v>8881.383295399999</c:v>
                </c:pt>
                <c:pt idx="25">
                  <c:v>5513.1520134000002</c:v>
                </c:pt>
                <c:pt idx="26">
                  <c:v>6636.5939179119996</c:v>
                </c:pt>
                <c:pt idx="27">
                  <c:v>14408.562387200001</c:v>
                </c:pt>
                <c:pt idx="28">
                  <c:v>5578.2977444160006</c:v>
                </c:pt>
                <c:pt idx="29">
                  <c:v>6379.36848861</c:v>
                </c:pt>
                <c:pt idx="30">
                  <c:v>5862.3960101000002</c:v>
                </c:pt>
                <c:pt idx="31">
                  <c:v>3158.6368628</c:v>
                </c:pt>
              </c:numCache>
            </c:numRef>
          </c:yVal>
          <c:smooth val="0"/>
          <c:extLst>
            <c:ext xmlns:c16="http://schemas.microsoft.com/office/drawing/2014/chart" uri="{C3380CC4-5D6E-409C-BE32-E72D297353CC}">
              <c16:uniqueId val="{00000000-4AC7-4F6B-B227-11A41CA2AAFC}"/>
            </c:ext>
          </c:extLst>
        </c:ser>
        <c:ser>
          <c:idx val="1"/>
          <c:order val="1"/>
          <c:tx>
            <c:strRef>
              <c:f>'Shallow-Water Complex'!$C$2</c:f>
              <c:strCache>
                <c:ptCount val="1"/>
                <c:pt idx="0">
                  <c:v>Rock Hind</c:v>
                </c:pt>
              </c:strCache>
            </c:strRef>
          </c:tx>
          <c:xVal>
            <c:numRef>
              <c:f>'Shallow-Water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Complex'!$C$4:$C$35</c:f>
              <c:numCache>
                <c:formatCode>#,##0</c:formatCode>
                <c:ptCount val="32"/>
                <c:pt idx="0">
                  <c:v>4986.2366442000039</c:v>
                </c:pt>
                <c:pt idx="1">
                  <c:v>7187.4926993999989</c:v>
                </c:pt>
                <c:pt idx="2">
                  <c:v>6367.3870145600013</c:v>
                </c:pt>
                <c:pt idx="3">
                  <c:v>4368.6049134000004</c:v>
                </c:pt>
                <c:pt idx="4">
                  <c:v>15271.106924689999</c:v>
                </c:pt>
                <c:pt idx="5">
                  <c:v>5366.4618487000007</c:v>
                </c:pt>
                <c:pt idx="6">
                  <c:v>15634.369321065004</c:v>
                </c:pt>
                <c:pt idx="7">
                  <c:v>45198.543220900006</c:v>
                </c:pt>
                <c:pt idx="8">
                  <c:v>25359.727649449997</c:v>
                </c:pt>
                <c:pt idx="9">
                  <c:v>23040.589364990003</c:v>
                </c:pt>
                <c:pt idx="10">
                  <c:v>32896.375820889996</c:v>
                </c:pt>
                <c:pt idx="11">
                  <c:v>41657.400747359992</c:v>
                </c:pt>
                <c:pt idx="12">
                  <c:v>46734.187033804003</c:v>
                </c:pt>
                <c:pt idx="13">
                  <c:v>35414.911989740001</c:v>
                </c:pt>
                <c:pt idx="14">
                  <c:v>33742.763998399998</c:v>
                </c:pt>
                <c:pt idx="15">
                  <c:v>21577.34174996</c:v>
                </c:pt>
                <c:pt idx="16">
                  <c:v>31103.618987396101</c:v>
                </c:pt>
                <c:pt idx="17">
                  <c:v>25169.037930120001</c:v>
                </c:pt>
                <c:pt idx="18">
                  <c:v>61248.484858190997</c:v>
                </c:pt>
                <c:pt idx="19">
                  <c:v>36823.24372767</c:v>
                </c:pt>
                <c:pt idx="20">
                  <c:v>39163.122402813002</c:v>
                </c:pt>
                <c:pt idx="21">
                  <c:v>52275.274512941003</c:v>
                </c:pt>
                <c:pt idx="22">
                  <c:v>32663.211482840001</c:v>
                </c:pt>
                <c:pt idx="23">
                  <c:v>35659.735612299999</c:v>
                </c:pt>
                <c:pt idx="24">
                  <c:v>19794.975547222799</c:v>
                </c:pt>
                <c:pt idx="25">
                  <c:v>14521.967291084</c:v>
                </c:pt>
                <c:pt idx="26">
                  <c:v>11080.178387529999</c:v>
                </c:pt>
                <c:pt idx="27">
                  <c:v>13896.363351386099</c:v>
                </c:pt>
                <c:pt idx="28">
                  <c:v>13498.608350120001</c:v>
                </c:pt>
                <c:pt idx="29">
                  <c:v>34589.832284400007</c:v>
                </c:pt>
                <c:pt idx="30">
                  <c:v>34029.964315610996</c:v>
                </c:pt>
                <c:pt idx="31">
                  <c:v>4262.1661103999995</c:v>
                </c:pt>
              </c:numCache>
            </c:numRef>
          </c:yVal>
          <c:smooth val="0"/>
          <c:extLst>
            <c:ext xmlns:c16="http://schemas.microsoft.com/office/drawing/2014/chart" uri="{C3380CC4-5D6E-409C-BE32-E72D297353CC}">
              <c16:uniqueId val="{00000001-4AC7-4F6B-B227-11A41CA2AAFC}"/>
            </c:ext>
          </c:extLst>
        </c:ser>
        <c:ser>
          <c:idx val="2"/>
          <c:order val="2"/>
          <c:tx>
            <c:strRef>
              <c:f>'Shallow-Water Complex'!$D$2</c:f>
              <c:strCache>
                <c:ptCount val="1"/>
                <c:pt idx="0">
                  <c:v>Yellowmouth Grouper</c:v>
                </c:pt>
              </c:strCache>
            </c:strRef>
          </c:tx>
          <c:xVal>
            <c:numRef>
              <c:f>'Shallow-Water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Complex'!$D$4:$D$35</c:f>
              <c:numCache>
                <c:formatCode>#,##0</c:formatCode>
                <c:ptCount val="32"/>
                <c:pt idx="0">
                  <c:v>213.66542279999999</c:v>
                </c:pt>
                <c:pt idx="1">
                  <c:v>262.40692420000005</c:v>
                </c:pt>
                <c:pt idx="2">
                  <c:v>983.30338127000005</c:v>
                </c:pt>
                <c:pt idx="3">
                  <c:v>2586.9450254000003</c:v>
                </c:pt>
                <c:pt idx="4">
                  <c:v>1021.2368579999999</c:v>
                </c:pt>
                <c:pt idx="5">
                  <c:v>2463.7248291999999</c:v>
                </c:pt>
                <c:pt idx="6">
                  <c:v>3404.2825971799998</c:v>
                </c:pt>
                <c:pt idx="7">
                  <c:v>377.14092199999993</c:v>
                </c:pt>
                <c:pt idx="8">
                  <c:v>867.18638599999997</c:v>
                </c:pt>
                <c:pt idx="9">
                  <c:v>666.725596</c:v>
                </c:pt>
                <c:pt idx="10">
                  <c:v>409.30508200000003</c:v>
                </c:pt>
                <c:pt idx="11">
                  <c:v>489.34887599999996</c:v>
                </c:pt>
                <c:pt idx="12">
                  <c:v>1153.6838000000002</c:v>
                </c:pt>
                <c:pt idx="13">
                  <c:v>2143.5527917999998</c:v>
                </c:pt>
                <c:pt idx="14">
                  <c:v>8205.7874845000006</c:v>
                </c:pt>
                <c:pt idx="15">
                  <c:v>312.20308</c:v>
                </c:pt>
                <c:pt idx="16">
                  <c:v>265.389748</c:v>
                </c:pt>
                <c:pt idx="17">
                  <c:v>2725.9199194000003</c:v>
                </c:pt>
                <c:pt idx="18">
                  <c:v>5606.9159661100011</c:v>
                </c:pt>
                <c:pt idx="19">
                  <c:v>5442.0663666999999</c:v>
                </c:pt>
                <c:pt idx="20">
                  <c:v>1104.7897519999999</c:v>
                </c:pt>
                <c:pt idx="21">
                  <c:v>34851.753549200002</c:v>
                </c:pt>
                <c:pt idx="22">
                  <c:v>341.183896</c:v>
                </c:pt>
                <c:pt idx="23">
                  <c:v>95.236515400000002</c:v>
                </c:pt>
                <c:pt idx="24">
                  <c:v>372.00583045799999</c:v>
                </c:pt>
                <c:pt idx="25">
                  <c:v>356.06725599999999</c:v>
                </c:pt>
                <c:pt idx="26">
                  <c:v>406.87650819999999</c:v>
                </c:pt>
                <c:pt idx="27">
                  <c:v>258.79447599999997</c:v>
                </c:pt>
                <c:pt idx="28">
                  <c:v>342.31160299999999</c:v>
                </c:pt>
                <c:pt idx="29">
                  <c:v>415.51389999999998</c:v>
                </c:pt>
                <c:pt idx="30">
                  <c:v>110.99275879999999</c:v>
                </c:pt>
                <c:pt idx="31">
                  <c:v>982.15491240000006</c:v>
                </c:pt>
              </c:numCache>
            </c:numRef>
          </c:yVal>
          <c:smooth val="0"/>
          <c:extLst>
            <c:ext xmlns:c16="http://schemas.microsoft.com/office/drawing/2014/chart" uri="{C3380CC4-5D6E-409C-BE32-E72D297353CC}">
              <c16:uniqueId val="{00000002-4AC7-4F6B-B227-11A41CA2AAFC}"/>
            </c:ext>
          </c:extLst>
        </c:ser>
        <c:ser>
          <c:idx val="3"/>
          <c:order val="3"/>
          <c:tx>
            <c:strRef>
              <c:f>'Shallow-Water Complex'!$E$2</c:f>
              <c:strCache>
                <c:ptCount val="1"/>
                <c:pt idx="0">
                  <c:v>Yellowfin Grouper</c:v>
                </c:pt>
              </c:strCache>
            </c:strRef>
          </c:tx>
          <c:xVal>
            <c:numRef>
              <c:f>'Shallow-Water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Complex'!$E$4:$E$35</c:f>
              <c:numCache>
                <c:formatCode>#,##0</c:formatCode>
                <c:ptCount val="32"/>
                <c:pt idx="0">
                  <c:v>27322.966739</c:v>
                </c:pt>
                <c:pt idx="1">
                  <c:v>4467.4536500000004</c:v>
                </c:pt>
                <c:pt idx="2">
                  <c:v>36496.9156754</c:v>
                </c:pt>
                <c:pt idx="3">
                  <c:v>22999.332126000001</c:v>
                </c:pt>
                <c:pt idx="4">
                  <c:v>4434.4715679999999</c:v>
                </c:pt>
                <c:pt idx="5">
                  <c:v>3264.2401359999999</c:v>
                </c:pt>
                <c:pt idx="6">
                  <c:v>11286.487502</c:v>
                </c:pt>
                <c:pt idx="7">
                  <c:v>13469.8777593</c:v>
                </c:pt>
                <c:pt idx="8">
                  <c:v>4446.8626420000001</c:v>
                </c:pt>
                <c:pt idx="9">
                  <c:v>5358.5467980000003</c:v>
                </c:pt>
                <c:pt idx="10">
                  <c:v>14845.251355100001</c:v>
                </c:pt>
                <c:pt idx="11">
                  <c:v>4125.873106</c:v>
                </c:pt>
                <c:pt idx="12">
                  <c:v>1627.2305219999998</c:v>
                </c:pt>
                <c:pt idx="13">
                  <c:v>3832.0972320000001</c:v>
                </c:pt>
                <c:pt idx="14">
                  <c:v>2906.0016700000001</c:v>
                </c:pt>
                <c:pt idx="15">
                  <c:v>4590.2788061000001</c:v>
                </c:pt>
                <c:pt idx="16">
                  <c:v>7338.9599729000001</c:v>
                </c:pt>
                <c:pt idx="17">
                  <c:v>2223.42193</c:v>
                </c:pt>
                <c:pt idx="18">
                  <c:v>9259.4716719999997</c:v>
                </c:pt>
                <c:pt idx="19">
                  <c:v>3777.0417080000002</c:v>
                </c:pt>
                <c:pt idx="20">
                  <c:v>40720.880957200003</c:v>
                </c:pt>
                <c:pt idx="21">
                  <c:v>10625.0090814</c:v>
                </c:pt>
                <c:pt idx="22">
                  <c:v>4205.7486058000004</c:v>
                </c:pt>
                <c:pt idx="23">
                  <c:v>3284.1457632000001</c:v>
                </c:pt>
                <c:pt idx="24">
                  <c:v>3774.353556</c:v>
                </c:pt>
                <c:pt idx="25">
                  <c:v>5241.7739116000002</c:v>
                </c:pt>
                <c:pt idx="26">
                  <c:v>8795.035455199999</c:v>
                </c:pt>
                <c:pt idx="27">
                  <c:v>1592.2009124000001</c:v>
                </c:pt>
                <c:pt idx="28">
                  <c:v>2908.3056738</c:v>
                </c:pt>
                <c:pt idx="29">
                  <c:v>1453.5139984</c:v>
                </c:pt>
                <c:pt idx="30">
                  <c:v>678.10039059999997</c:v>
                </c:pt>
                <c:pt idx="31">
                  <c:v>893.57691360000001</c:v>
                </c:pt>
              </c:numCache>
            </c:numRef>
          </c:yVal>
          <c:smooth val="0"/>
          <c:extLst>
            <c:ext xmlns:c16="http://schemas.microsoft.com/office/drawing/2014/chart" uri="{C3380CC4-5D6E-409C-BE32-E72D297353CC}">
              <c16:uniqueId val="{00000003-4AC7-4F6B-B227-11A41CA2AAFC}"/>
            </c:ext>
          </c:extLst>
        </c:ser>
        <c:ser>
          <c:idx val="4"/>
          <c:order val="4"/>
          <c:tx>
            <c:strRef>
              <c:f>'Shallow-Water Complex'!$F$2</c:f>
              <c:strCache>
                <c:ptCount val="1"/>
                <c:pt idx="0">
                  <c:v>Coney</c:v>
                </c:pt>
              </c:strCache>
            </c:strRef>
          </c:tx>
          <c:xVal>
            <c:numRef>
              <c:f>'Shallow-Water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Complex'!$F$4:$F$35</c:f>
              <c:numCache>
                <c:formatCode>#,##0</c:formatCode>
                <c:ptCount val="32"/>
                <c:pt idx="0">
                  <c:v>113.15991339999998</c:v>
                </c:pt>
                <c:pt idx="1">
                  <c:v>287.32811760000004</c:v>
                </c:pt>
                <c:pt idx="2">
                  <c:v>308.2008754000002</c:v>
                </c:pt>
                <c:pt idx="3">
                  <c:v>1657.7203102000003</c:v>
                </c:pt>
                <c:pt idx="4">
                  <c:v>2756.6716761000002</c:v>
                </c:pt>
                <c:pt idx="5">
                  <c:v>411.2681300000001</c:v>
                </c:pt>
                <c:pt idx="6">
                  <c:v>886.22883800000011</c:v>
                </c:pt>
                <c:pt idx="7">
                  <c:v>8344.9302663099988</c:v>
                </c:pt>
                <c:pt idx="8">
                  <c:v>725.598487707</c:v>
                </c:pt>
                <c:pt idx="9">
                  <c:v>101.27932399999999</c:v>
                </c:pt>
                <c:pt idx="10">
                  <c:v>30677.865244799999</c:v>
                </c:pt>
                <c:pt idx="11">
                  <c:v>308.53867400000001</c:v>
                </c:pt>
                <c:pt idx="12">
                  <c:v>660.45265436999989</c:v>
                </c:pt>
                <c:pt idx="13">
                  <c:v>747.11873173219999</c:v>
                </c:pt>
                <c:pt idx="14">
                  <c:v>2908.8264222100001</c:v>
                </c:pt>
                <c:pt idx="15">
                  <c:v>59.752097592400006</c:v>
                </c:pt>
                <c:pt idx="16">
                  <c:v>22.931328000000001</c:v>
                </c:pt>
                <c:pt idx="17">
                  <c:v>2969.9227074789997</c:v>
                </c:pt>
                <c:pt idx="18">
                  <c:v>4196.9052978700001</c:v>
                </c:pt>
                <c:pt idx="19">
                  <c:v>3931.4777806940001</c:v>
                </c:pt>
                <c:pt idx="20">
                  <c:v>4170.3292135869997</c:v>
                </c:pt>
                <c:pt idx="21">
                  <c:v>2613.1527339719996</c:v>
                </c:pt>
                <c:pt idx="22">
                  <c:v>2826.2233179999998</c:v>
                </c:pt>
                <c:pt idx="23">
                  <c:v>5450.1429379299998</c:v>
                </c:pt>
                <c:pt idx="24">
                  <c:v>901.31759863600007</c:v>
                </c:pt>
                <c:pt idx="25">
                  <c:v>164.61564240000001</c:v>
                </c:pt>
                <c:pt idx="26">
                  <c:v>23.788489599999998</c:v>
                </c:pt>
                <c:pt idx="27">
                  <c:v>631.04311364</c:v>
                </c:pt>
                <c:pt idx="28">
                  <c:v>316.40338513899997</c:v>
                </c:pt>
                <c:pt idx="29">
                  <c:v>510.25789979999996</c:v>
                </c:pt>
                <c:pt idx="30">
                  <c:v>434.65240534099996</c:v>
                </c:pt>
                <c:pt idx="31">
                  <c:v>1763.2019935999999</c:v>
                </c:pt>
              </c:numCache>
            </c:numRef>
          </c:yVal>
          <c:smooth val="0"/>
          <c:extLst>
            <c:ext xmlns:c16="http://schemas.microsoft.com/office/drawing/2014/chart" uri="{C3380CC4-5D6E-409C-BE32-E72D297353CC}">
              <c16:uniqueId val="{00000004-4AC7-4F6B-B227-11A41CA2AAFC}"/>
            </c:ext>
          </c:extLst>
        </c:ser>
        <c:ser>
          <c:idx val="5"/>
          <c:order val="5"/>
          <c:tx>
            <c:strRef>
              <c:f>'Shallow-Water Complex'!$G$2</c:f>
              <c:strCache>
                <c:ptCount val="1"/>
                <c:pt idx="0">
                  <c:v>Graysby</c:v>
                </c:pt>
              </c:strCache>
            </c:strRef>
          </c:tx>
          <c:xVal>
            <c:numRef>
              <c:f>'Shallow-Water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Complex'!$G$4:$G$35</c:f>
              <c:numCache>
                <c:formatCode>#,##0</c:formatCode>
                <c:ptCount val="32"/>
                <c:pt idx="0">
                  <c:v>676.11113720000003</c:v>
                </c:pt>
                <c:pt idx="1">
                  <c:v>361.97633420000005</c:v>
                </c:pt>
                <c:pt idx="2">
                  <c:v>1991.0681488</c:v>
                </c:pt>
                <c:pt idx="3">
                  <c:v>524.18774199999996</c:v>
                </c:pt>
                <c:pt idx="4">
                  <c:v>912.285526</c:v>
                </c:pt>
                <c:pt idx="5">
                  <c:v>7494.3645420000003</c:v>
                </c:pt>
                <c:pt idx="6">
                  <c:v>13592.363151022999</c:v>
                </c:pt>
                <c:pt idx="7">
                  <c:v>21499.686548099999</c:v>
                </c:pt>
                <c:pt idx="8">
                  <c:v>12547.698545830001</c:v>
                </c:pt>
                <c:pt idx="9">
                  <c:v>4601.6044720000009</c:v>
                </c:pt>
                <c:pt idx="10">
                  <c:v>11875.9967726</c:v>
                </c:pt>
                <c:pt idx="11">
                  <c:v>9053.1256254899999</c:v>
                </c:pt>
                <c:pt idx="12">
                  <c:v>9870.7833929000008</c:v>
                </c:pt>
                <c:pt idx="13">
                  <c:v>11530.033445056901</c:v>
                </c:pt>
                <c:pt idx="14">
                  <c:v>4705.8883740000019</c:v>
                </c:pt>
                <c:pt idx="15">
                  <c:v>11341.974611337999</c:v>
                </c:pt>
                <c:pt idx="16">
                  <c:v>33540.473758530999</c:v>
                </c:pt>
                <c:pt idx="17">
                  <c:v>42108.285571262997</c:v>
                </c:pt>
                <c:pt idx="18">
                  <c:v>26085.601428940001</c:v>
                </c:pt>
                <c:pt idx="19">
                  <c:v>19616.609300833999</c:v>
                </c:pt>
                <c:pt idx="20">
                  <c:v>15545.540607194998</c:v>
                </c:pt>
                <c:pt idx="21">
                  <c:v>16208.260158342999</c:v>
                </c:pt>
                <c:pt idx="22">
                  <c:v>16127.3420292233</c:v>
                </c:pt>
                <c:pt idx="23">
                  <c:v>8477.6882524280009</c:v>
                </c:pt>
                <c:pt idx="24">
                  <c:v>2451.258477547</c:v>
                </c:pt>
                <c:pt idx="25">
                  <c:v>8891.8687374000001</c:v>
                </c:pt>
                <c:pt idx="26">
                  <c:v>6011.7560889529996</c:v>
                </c:pt>
                <c:pt idx="27">
                  <c:v>36976.674001416002</c:v>
                </c:pt>
                <c:pt idx="28">
                  <c:v>12993.809247708999</c:v>
                </c:pt>
                <c:pt idx="29">
                  <c:v>28495.378682196002</c:v>
                </c:pt>
                <c:pt idx="30">
                  <c:v>45716.671303969997</c:v>
                </c:pt>
                <c:pt idx="31">
                  <c:v>5703.6451702599988</c:v>
                </c:pt>
              </c:numCache>
            </c:numRef>
          </c:yVal>
          <c:smooth val="0"/>
          <c:extLst>
            <c:ext xmlns:c16="http://schemas.microsoft.com/office/drawing/2014/chart" uri="{C3380CC4-5D6E-409C-BE32-E72D297353CC}">
              <c16:uniqueId val="{00000005-4AC7-4F6B-B227-11A41CA2AAFC}"/>
            </c:ext>
          </c:extLst>
        </c:ser>
        <c:ser>
          <c:idx val="6"/>
          <c:order val="6"/>
          <c:tx>
            <c:strRef>
              <c:f>'Shallow-Water Complex'!$H$3</c:f>
              <c:strCache>
                <c:ptCount val="1"/>
                <c:pt idx="0">
                  <c:v>Total</c:v>
                </c:pt>
              </c:strCache>
            </c:strRef>
          </c:tx>
          <c:spPr>
            <a:ln>
              <a:solidFill>
                <a:schemeClr val="tx2"/>
              </a:solidFill>
            </a:ln>
          </c:spPr>
          <c:marker>
            <c:symbol val="star"/>
            <c:size val="7"/>
            <c:spPr>
              <a:ln>
                <a:solidFill>
                  <a:srgbClr val="FF0000"/>
                </a:solidFill>
              </a:ln>
            </c:spPr>
          </c:marker>
          <c:xVal>
            <c:numRef>
              <c:f>'Shallow-Water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Complex'!$H$4:$H$35</c:f>
              <c:numCache>
                <c:formatCode>#,##0</c:formatCode>
                <c:ptCount val="32"/>
                <c:pt idx="0">
                  <c:v>37859.307071690004</c:v>
                </c:pt>
                <c:pt idx="1">
                  <c:v>29655.238816799996</c:v>
                </c:pt>
                <c:pt idx="2">
                  <c:v>56228.943149459999</c:v>
                </c:pt>
                <c:pt idx="3">
                  <c:v>45227.204847550005</c:v>
                </c:pt>
                <c:pt idx="4">
                  <c:v>59598.153897789998</c:v>
                </c:pt>
                <c:pt idx="5">
                  <c:v>39485.243523810001</c:v>
                </c:pt>
                <c:pt idx="6">
                  <c:v>70715.883365161993</c:v>
                </c:pt>
                <c:pt idx="7">
                  <c:v>161826.14868407001</c:v>
                </c:pt>
                <c:pt idx="8">
                  <c:v>78269.775964596993</c:v>
                </c:pt>
                <c:pt idx="9">
                  <c:v>81432.59094282001</c:v>
                </c:pt>
                <c:pt idx="10">
                  <c:v>133090.87624144999</c:v>
                </c:pt>
                <c:pt idx="11">
                  <c:v>85014.565962380002</c:v>
                </c:pt>
                <c:pt idx="12">
                  <c:v>103146.60921777401</c:v>
                </c:pt>
                <c:pt idx="13">
                  <c:v>83515.180737522111</c:v>
                </c:pt>
                <c:pt idx="14">
                  <c:v>79327.494034124</c:v>
                </c:pt>
                <c:pt idx="15">
                  <c:v>64948.037610020401</c:v>
                </c:pt>
                <c:pt idx="16">
                  <c:v>109960.6060744281</c:v>
                </c:pt>
                <c:pt idx="17">
                  <c:v>96660.175745112996</c:v>
                </c:pt>
                <c:pt idx="18">
                  <c:v>134224.804395154</c:v>
                </c:pt>
                <c:pt idx="19">
                  <c:v>87806.902104116991</c:v>
                </c:pt>
                <c:pt idx="20">
                  <c:v>119703.2300171704</c:v>
                </c:pt>
                <c:pt idx="21">
                  <c:v>150807.93596335102</c:v>
                </c:pt>
                <c:pt idx="22">
                  <c:v>85479.682639404622</c:v>
                </c:pt>
                <c:pt idx="23">
                  <c:v>68794.719316472998</c:v>
                </c:pt>
                <c:pt idx="24">
                  <c:v>36175.2943052638</c:v>
                </c:pt>
                <c:pt idx="25">
                  <c:v>34689.444851884</c:v>
                </c:pt>
                <c:pt idx="26">
                  <c:v>32954.228847394996</c:v>
                </c:pt>
                <c:pt idx="27">
                  <c:v>67763.6382420421</c:v>
                </c:pt>
                <c:pt idx="28">
                  <c:v>35637.736004184</c:v>
                </c:pt>
                <c:pt idx="29">
                  <c:v>71843.865253406009</c:v>
                </c:pt>
                <c:pt idx="30">
                  <c:v>86832.777184421982</c:v>
                </c:pt>
                <c:pt idx="31">
                  <c:v>16763.381963059997</c:v>
                </c:pt>
              </c:numCache>
            </c:numRef>
          </c:yVal>
          <c:smooth val="0"/>
          <c:extLst>
            <c:ext xmlns:c16="http://schemas.microsoft.com/office/drawing/2014/chart" uri="{C3380CC4-5D6E-409C-BE32-E72D297353CC}">
              <c16:uniqueId val="{00000006-4AC7-4F6B-B227-11A41CA2AAFC}"/>
            </c:ext>
          </c:extLst>
        </c:ser>
        <c:ser>
          <c:idx val="7"/>
          <c:order val="7"/>
          <c:tx>
            <c:strRef>
              <c:f>'Shallow-Water Complex'!$I$3</c:f>
              <c:strCache>
                <c:ptCount val="1"/>
                <c:pt idx="0">
                  <c:v>ABC/ACL</c:v>
                </c:pt>
              </c:strCache>
            </c:strRef>
          </c:tx>
          <c:spPr>
            <a:ln w="38100">
              <a:solidFill>
                <a:schemeClr val="tx1"/>
              </a:solidFill>
            </a:ln>
          </c:spPr>
          <c:marker>
            <c:symbol val="none"/>
          </c:marker>
          <c:xVal>
            <c:numRef>
              <c:f>'Shallow-Water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Complex'!$I$4:$I$35</c:f>
              <c:numCache>
                <c:formatCode>#,##0</c:formatCode>
                <c:ptCount val="32"/>
                <c:pt idx="26">
                  <c:v>113894.05579775</c:v>
                </c:pt>
                <c:pt idx="27">
                  <c:v>113894.05579775</c:v>
                </c:pt>
                <c:pt idx="28">
                  <c:v>113894.05579775</c:v>
                </c:pt>
                <c:pt idx="29">
                  <c:v>143702.96983418232</c:v>
                </c:pt>
                <c:pt idx="30">
                  <c:v>143702.96983418232</c:v>
                </c:pt>
                <c:pt idx="31">
                  <c:v>143702.96983418232</c:v>
                </c:pt>
              </c:numCache>
            </c:numRef>
          </c:yVal>
          <c:smooth val="0"/>
          <c:extLst>
            <c:ext xmlns:c16="http://schemas.microsoft.com/office/drawing/2014/chart" uri="{C3380CC4-5D6E-409C-BE32-E72D297353CC}">
              <c16:uniqueId val="{00000007-4AC7-4F6B-B227-11A41CA2AAFC}"/>
            </c:ext>
          </c:extLst>
        </c:ser>
        <c:dLbls>
          <c:showLegendKey val="0"/>
          <c:showVal val="0"/>
          <c:showCatName val="0"/>
          <c:showSerName val="0"/>
          <c:showPercent val="0"/>
          <c:showBubbleSize val="0"/>
        </c:dLbls>
        <c:axId val="343535552"/>
        <c:axId val="343536128"/>
      </c:scatterChart>
      <c:valAx>
        <c:axId val="34353555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3536128"/>
        <c:crosses val="autoZero"/>
        <c:crossBetween val="midCat"/>
      </c:valAx>
      <c:valAx>
        <c:axId val="343536128"/>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535552"/>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Red Hind</a:t>
            </a:r>
          </a:p>
        </c:rich>
      </c:tx>
      <c:overlay val="0"/>
    </c:title>
    <c:autoTitleDeleted val="0"/>
    <c:plotArea>
      <c:layout/>
      <c:scatterChart>
        <c:scatterStyle val="lineMarker"/>
        <c:varyColors val="0"/>
        <c:ser>
          <c:idx val="3"/>
          <c:order val="0"/>
          <c:tx>
            <c:strRef>
              <c:f>'Shallow-Water Complex'!$V$3</c:f>
              <c:strCache>
                <c:ptCount val="1"/>
                <c:pt idx="0">
                  <c:v>Recreational</c:v>
                </c:pt>
              </c:strCache>
            </c:strRef>
          </c:tx>
          <c:spPr>
            <a:ln>
              <a:solidFill>
                <a:schemeClr val="accent5"/>
              </a:solidFill>
            </a:ln>
          </c:spPr>
          <c:marker>
            <c:symbol val="square"/>
            <c:size val="7"/>
            <c:spPr>
              <a:solidFill>
                <a:schemeClr val="accent5"/>
              </a:solidFill>
              <a:ln>
                <a:solidFill>
                  <a:schemeClr val="accent5"/>
                </a:solidFill>
              </a:ln>
            </c:spPr>
          </c:marker>
          <c:xVal>
            <c:numRef>
              <c:f>'Shallow-Water Complex'!$U$4:$U$35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Complex'!$V$4:$V$35</c:f>
              <c:numCache>
                <c:formatCode>#,##0</c:formatCode>
                <c:ptCount val="32"/>
                <c:pt idx="0">
                  <c:v>1226.1672150899999</c:v>
                </c:pt>
                <c:pt idx="1">
                  <c:v>6105.5810914000003</c:v>
                </c:pt>
                <c:pt idx="2">
                  <c:v>5504.06805403</c:v>
                </c:pt>
                <c:pt idx="3">
                  <c:v>1215.4147305500001</c:v>
                </c:pt>
                <c:pt idx="4">
                  <c:v>5659.3813449999998</c:v>
                </c:pt>
                <c:pt idx="5">
                  <c:v>4836.1840379100004</c:v>
                </c:pt>
                <c:pt idx="6">
                  <c:v>7342.1519558939999</c:v>
                </c:pt>
                <c:pt idx="7">
                  <c:v>42243.969967459998</c:v>
                </c:pt>
                <c:pt idx="8">
                  <c:v>7633.7022536099994</c:v>
                </c:pt>
                <c:pt idx="9">
                  <c:v>14133.845387829999</c:v>
                </c:pt>
                <c:pt idx="10">
                  <c:v>11901.081966059999</c:v>
                </c:pt>
                <c:pt idx="11">
                  <c:v>2931.2789335299999</c:v>
                </c:pt>
                <c:pt idx="12">
                  <c:v>13261.2718147</c:v>
                </c:pt>
                <c:pt idx="13">
                  <c:v>9306.4665471930002</c:v>
                </c:pt>
                <c:pt idx="14">
                  <c:v>8149.2260850139992</c:v>
                </c:pt>
                <c:pt idx="15">
                  <c:v>12764.48726503</c:v>
                </c:pt>
                <c:pt idx="16">
                  <c:v>20133.232279600998</c:v>
                </c:pt>
                <c:pt idx="17">
                  <c:v>2999.5876868509999</c:v>
                </c:pt>
                <c:pt idx="18">
                  <c:v>11080.425172043002</c:v>
                </c:pt>
                <c:pt idx="19">
                  <c:v>3939.4632202189996</c:v>
                </c:pt>
                <c:pt idx="20">
                  <c:v>2152.5670843754001</c:v>
                </c:pt>
                <c:pt idx="21">
                  <c:v>18272.485927494999</c:v>
                </c:pt>
                <c:pt idx="22">
                  <c:v>13387.973307541301</c:v>
                </c:pt>
                <c:pt idx="23">
                  <c:v>2011.770235215</c:v>
                </c:pt>
                <c:pt idx="24">
                  <c:v>424.38329539999995</c:v>
                </c:pt>
                <c:pt idx="25">
                  <c:v>253.15201340000002</c:v>
                </c:pt>
                <c:pt idx="26">
                  <c:v>743.59391791199994</c:v>
                </c:pt>
                <c:pt idx="27">
                  <c:v>8910.5623872000015</c:v>
                </c:pt>
                <c:pt idx="28">
                  <c:v>1540.2977444160001</c:v>
                </c:pt>
                <c:pt idx="29">
                  <c:v>2108.36848861</c:v>
                </c:pt>
                <c:pt idx="30">
                  <c:v>2064.3960101000002</c:v>
                </c:pt>
                <c:pt idx="31">
                  <c:v>161.63686279999999</c:v>
                </c:pt>
              </c:numCache>
            </c:numRef>
          </c:yVal>
          <c:smooth val="0"/>
          <c:extLst>
            <c:ext xmlns:c16="http://schemas.microsoft.com/office/drawing/2014/chart" uri="{C3380CC4-5D6E-409C-BE32-E72D297353CC}">
              <c16:uniqueId val="{00000001-7014-43F8-BA45-D1B6CEC96B31}"/>
            </c:ext>
          </c:extLst>
        </c:ser>
        <c:ser>
          <c:idx val="0"/>
          <c:order val="1"/>
          <c:tx>
            <c:strRef>
              <c:f>'Shallow-Water Complex'!$M$3</c:f>
              <c:strCache>
                <c:ptCount val="1"/>
                <c:pt idx="0">
                  <c:v>Commercial</c:v>
                </c:pt>
              </c:strCache>
            </c:strRef>
          </c:tx>
          <c:spPr>
            <a:ln>
              <a:solidFill>
                <a:schemeClr val="accent3"/>
              </a:solidFill>
            </a:ln>
          </c:spPr>
          <c:marker>
            <c:symbol val="triangle"/>
            <c:size val="7"/>
            <c:spPr>
              <a:solidFill>
                <a:schemeClr val="accent3"/>
              </a:solidFill>
              <a:ln>
                <a:solidFill>
                  <a:schemeClr val="accent3"/>
                </a:solidFill>
              </a:ln>
            </c:spPr>
          </c:marker>
          <c:xVal>
            <c:numRef>
              <c:f>'Shallow-Water Complex'!$L$4:$L$35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Complex'!$M$4:$M$35</c:f>
              <c:numCache>
                <c:formatCode>#,##0</c:formatCode>
                <c:ptCount val="32"/>
                <c:pt idx="0">
                  <c:v>3321</c:v>
                </c:pt>
                <c:pt idx="1">
                  <c:v>10983</c:v>
                </c:pt>
                <c:pt idx="2">
                  <c:v>4578</c:v>
                </c:pt>
                <c:pt idx="3">
                  <c:v>11875</c:v>
                </c:pt>
                <c:pt idx="4">
                  <c:v>29543</c:v>
                </c:pt>
                <c:pt idx="5">
                  <c:v>15649</c:v>
                </c:pt>
                <c:pt idx="6">
                  <c:v>18570</c:v>
                </c:pt>
                <c:pt idx="7">
                  <c:v>30692</c:v>
                </c:pt>
                <c:pt idx="8">
                  <c:v>26689</c:v>
                </c:pt>
                <c:pt idx="9">
                  <c:v>33530</c:v>
                </c:pt>
                <c:pt idx="10">
                  <c:v>30485</c:v>
                </c:pt>
                <c:pt idx="11">
                  <c:v>26449</c:v>
                </c:pt>
                <c:pt idx="12">
                  <c:v>29839</c:v>
                </c:pt>
                <c:pt idx="13">
                  <c:v>20541</c:v>
                </c:pt>
                <c:pt idx="14">
                  <c:v>18709</c:v>
                </c:pt>
                <c:pt idx="15">
                  <c:v>14302</c:v>
                </c:pt>
                <c:pt idx="16">
                  <c:v>17556</c:v>
                </c:pt>
                <c:pt idx="17">
                  <c:v>18464</c:v>
                </c:pt>
                <c:pt idx="18">
                  <c:v>16747</c:v>
                </c:pt>
                <c:pt idx="19">
                  <c:v>14277</c:v>
                </c:pt>
                <c:pt idx="20">
                  <c:v>16846</c:v>
                </c:pt>
                <c:pt idx="21">
                  <c:v>15962</c:v>
                </c:pt>
                <c:pt idx="22">
                  <c:v>15928</c:v>
                </c:pt>
                <c:pt idx="23">
                  <c:v>13816</c:v>
                </c:pt>
                <c:pt idx="24">
                  <c:v>8457</c:v>
                </c:pt>
                <c:pt idx="25">
                  <c:v>5260</c:v>
                </c:pt>
                <c:pt idx="26">
                  <c:v>5893</c:v>
                </c:pt>
                <c:pt idx="27">
                  <c:v>5498</c:v>
                </c:pt>
                <c:pt idx="28">
                  <c:v>4038</c:v>
                </c:pt>
                <c:pt idx="29">
                  <c:v>4271</c:v>
                </c:pt>
                <c:pt idx="30">
                  <c:v>3798</c:v>
                </c:pt>
                <c:pt idx="31">
                  <c:v>2997</c:v>
                </c:pt>
              </c:numCache>
            </c:numRef>
          </c:yVal>
          <c:smooth val="0"/>
          <c:extLst>
            <c:ext xmlns:c16="http://schemas.microsoft.com/office/drawing/2014/chart" uri="{C3380CC4-5D6E-409C-BE32-E72D297353CC}">
              <c16:uniqueId val="{00000001-ABC2-4C91-938D-121E6FDEF2C0}"/>
            </c:ext>
          </c:extLst>
        </c:ser>
        <c:dLbls>
          <c:showLegendKey val="0"/>
          <c:showVal val="0"/>
          <c:showCatName val="0"/>
          <c:showSerName val="0"/>
          <c:showPercent val="0"/>
          <c:showBubbleSize val="0"/>
        </c:dLbls>
        <c:axId val="343538432"/>
        <c:axId val="343539008"/>
        <c:extLst/>
      </c:scatterChart>
      <c:valAx>
        <c:axId val="34353843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3539008"/>
        <c:crosses val="autoZero"/>
        <c:crossBetween val="midCat"/>
      </c:valAx>
      <c:valAx>
        <c:axId val="343539008"/>
        <c:scaling>
          <c:orientation val="minMax"/>
          <c:max val="45000"/>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538432"/>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Rock Hind</a:t>
            </a:r>
          </a:p>
        </c:rich>
      </c:tx>
      <c:overlay val="0"/>
    </c:title>
    <c:autoTitleDeleted val="0"/>
    <c:plotArea>
      <c:layout/>
      <c:scatterChart>
        <c:scatterStyle val="lineMarker"/>
        <c:varyColors val="0"/>
        <c:ser>
          <c:idx val="3"/>
          <c:order val="0"/>
          <c:tx>
            <c:strRef>
              <c:f>'Shallow-Water Complex'!$W$3</c:f>
              <c:strCache>
                <c:ptCount val="1"/>
                <c:pt idx="0">
                  <c:v>Recreational</c:v>
                </c:pt>
              </c:strCache>
            </c:strRef>
          </c:tx>
          <c:spPr>
            <a:ln>
              <a:solidFill>
                <a:schemeClr val="accent5"/>
              </a:solidFill>
            </a:ln>
          </c:spPr>
          <c:marker>
            <c:symbol val="square"/>
            <c:size val="7"/>
            <c:spPr>
              <a:solidFill>
                <a:schemeClr val="accent5"/>
              </a:solidFill>
              <a:ln>
                <a:solidFill>
                  <a:schemeClr val="accent5"/>
                </a:solidFill>
              </a:ln>
            </c:spPr>
          </c:marker>
          <c:xVal>
            <c:numRef>
              <c:f>'Shallow-Water Complex'!$U$4:$U$35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Complex'!$W$4:$W$35</c:f>
              <c:numCache>
                <c:formatCode>#,##0</c:formatCode>
                <c:ptCount val="32"/>
                <c:pt idx="0">
                  <c:v>4954.2366442000039</c:v>
                </c:pt>
                <c:pt idx="1">
                  <c:v>6885.4926993999989</c:v>
                </c:pt>
                <c:pt idx="2">
                  <c:v>5710.3870145600013</c:v>
                </c:pt>
                <c:pt idx="3">
                  <c:v>4348.6049134000004</c:v>
                </c:pt>
                <c:pt idx="4">
                  <c:v>14836.106924689999</c:v>
                </c:pt>
                <c:pt idx="5">
                  <c:v>4637.4618487000007</c:v>
                </c:pt>
                <c:pt idx="6">
                  <c:v>11499.369321065004</c:v>
                </c:pt>
                <c:pt idx="7">
                  <c:v>34414.543220900006</c:v>
                </c:pt>
                <c:pt idx="8">
                  <c:v>14839.727649449998</c:v>
                </c:pt>
                <c:pt idx="9">
                  <c:v>14724.589364990001</c:v>
                </c:pt>
                <c:pt idx="10">
                  <c:v>18496.375820889996</c:v>
                </c:pt>
                <c:pt idx="11">
                  <c:v>20560.400747359996</c:v>
                </c:pt>
                <c:pt idx="12">
                  <c:v>29504.187033803999</c:v>
                </c:pt>
                <c:pt idx="13">
                  <c:v>9065.9119897399996</c:v>
                </c:pt>
                <c:pt idx="14">
                  <c:v>7563.7639983999998</c:v>
                </c:pt>
                <c:pt idx="15">
                  <c:v>8373.34174996</c:v>
                </c:pt>
                <c:pt idx="16">
                  <c:v>17816.618987396101</c:v>
                </c:pt>
                <c:pt idx="17">
                  <c:v>9253.037930120001</c:v>
                </c:pt>
                <c:pt idx="18">
                  <c:v>40381.484858190997</c:v>
                </c:pt>
                <c:pt idx="19">
                  <c:v>18971.24372767</c:v>
                </c:pt>
                <c:pt idx="20">
                  <c:v>7674.122402813</c:v>
                </c:pt>
                <c:pt idx="21">
                  <c:v>28540.274512941003</c:v>
                </c:pt>
                <c:pt idx="22">
                  <c:v>10616.211482840003</c:v>
                </c:pt>
                <c:pt idx="23">
                  <c:v>14365.735612299999</c:v>
                </c:pt>
                <c:pt idx="24">
                  <c:v>3196.9755472227998</c:v>
                </c:pt>
                <c:pt idx="25">
                  <c:v>3827.967291084</c:v>
                </c:pt>
                <c:pt idx="26">
                  <c:v>2385.1783875299993</c:v>
                </c:pt>
                <c:pt idx="27">
                  <c:v>4709.3633513860996</c:v>
                </c:pt>
                <c:pt idx="28">
                  <c:v>3627.6083501200001</c:v>
                </c:pt>
                <c:pt idx="29">
                  <c:v>28371.832284400003</c:v>
                </c:pt>
                <c:pt idx="30">
                  <c:v>28335.964315610996</c:v>
                </c:pt>
                <c:pt idx="31">
                  <c:v>2738.1661103999991</c:v>
                </c:pt>
              </c:numCache>
            </c:numRef>
          </c:yVal>
          <c:smooth val="0"/>
          <c:extLst>
            <c:ext xmlns:c16="http://schemas.microsoft.com/office/drawing/2014/chart" uri="{C3380CC4-5D6E-409C-BE32-E72D297353CC}">
              <c16:uniqueId val="{00000001-FC33-4181-9519-67BB53CA09CC}"/>
            </c:ext>
          </c:extLst>
        </c:ser>
        <c:ser>
          <c:idx val="0"/>
          <c:order val="1"/>
          <c:tx>
            <c:strRef>
              <c:f>'Shallow-Water Complex'!$N$3</c:f>
              <c:strCache>
                <c:ptCount val="1"/>
                <c:pt idx="0">
                  <c:v>Commercial</c:v>
                </c:pt>
              </c:strCache>
            </c:strRef>
          </c:tx>
          <c:spPr>
            <a:ln>
              <a:solidFill>
                <a:schemeClr val="accent3"/>
              </a:solidFill>
            </a:ln>
          </c:spPr>
          <c:marker>
            <c:symbol val="triangle"/>
            <c:size val="7"/>
            <c:spPr>
              <a:solidFill>
                <a:schemeClr val="accent3"/>
              </a:solidFill>
              <a:ln>
                <a:solidFill>
                  <a:schemeClr val="accent3"/>
                </a:solidFill>
              </a:ln>
            </c:spPr>
          </c:marker>
          <c:xVal>
            <c:numRef>
              <c:f>'Shallow-Water Complex'!$L$4:$L$35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Complex'!$N$4:$N$35</c:f>
              <c:numCache>
                <c:formatCode>#,##0</c:formatCode>
                <c:ptCount val="32"/>
                <c:pt idx="0">
                  <c:v>32</c:v>
                </c:pt>
                <c:pt idx="1">
                  <c:v>302</c:v>
                </c:pt>
                <c:pt idx="2">
                  <c:v>657</c:v>
                </c:pt>
                <c:pt idx="3">
                  <c:v>20</c:v>
                </c:pt>
                <c:pt idx="4">
                  <c:v>435</c:v>
                </c:pt>
                <c:pt idx="5">
                  <c:v>729</c:v>
                </c:pt>
                <c:pt idx="6">
                  <c:v>4135</c:v>
                </c:pt>
                <c:pt idx="7">
                  <c:v>10784</c:v>
                </c:pt>
                <c:pt idx="8">
                  <c:v>10520</c:v>
                </c:pt>
                <c:pt idx="9">
                  <c:v>8316</c:v>
                </c:pt>
                <c:pt idx="10">
                  <c:v>14400</c:v>
                </c:pt>
                <c:pt idx="11">
                  <c:v>21097</c:v>
                </c:pt>
                <c:pt idx="12">
                  <c:v>17230</c:v>
                </c:pt>
                <c:pt idx="13">
                  <c:v>26349</c:v>
                </c:pt>
                <c:pt idx="14">
                  <c:v>26179</c:v>
                </c:pt>
                <c:pt idx="15">
                  <c:v>13204</c:v>
                </c:pt>
                <c:pt idx="16">
                  <c:v>13287</c:v>
                </c:pt>
                <c:pt idx="17">
                  <c:v>15916</c:v>
                </c:pt>
                <c:pt idx="18">
                  <c:v>20867</c:v>
                </c:pt>
                <c:pt idx="19">
                  <c:v>17852</c:v>
                </c:pt>
                <c:pt idx="20">
                  <c:v>31489</c:v>
                </c:pt>
                <c:pt idx="21">
                  <c:v>23735</c:v>
                </c:pt>
                <c:pt idx="22">
                  <c:v>22047</c:v>
                </c:pt>
                <c:pt idx="23">
                  <c:v>21294</c:v>
                </c:pt>
                <c:pt idx="24">
                  <c:v>16598</c:v>
                </c:pt>
                <c:pt idx="25">
                  <c:v>10694</c:v>
                </c:pt>
                <c:pt idx="26">
                  <c:v>8695</c:v>
                </c:pt>
                <c:pt idx="27">
                  <c:v>9187</c:v>
                </c:pt>
                <c:pt idx="28">
                  <c:v>9871</c:v>
                </c:pt>
                <c:pt idx="29">
                  <c:v>6218</c:v>
                </c:pt>
                <c:pt idx="30">
                  <c:v>5694</c:v>
                </c:pt>
                <c:pt idx="31">
                  <c:v>1524</c:v>
                </c:pt>
              </c:numCache>
            </c:numRef>
          </c:yVal>
          <c:smooth val="0"/>
          <c:extLst>
            <c:ext xmlns:c16="http://schemas.microsoft.com/office/drawing/2014/chart" uri="{C3380CC4-5D6E-409C-BE32-E72D297353CC}">
              <c16:uniqueId val="{00000001-3DA1-4170-98BC-F4D836B7D95D}"/>
            </c:ext>
          </c:extLst>
        </c:ser>
        <c:dLbls>
          <c:showLegendKey val="0"/>
          <c:showVal val="0"/>
          <c:showCatName val="0"/>
          <c:showSerName val="0"/>
          <c:showPercent val="0"/>
          <c:showBubbleSize val="0"/>
        </c:dLbls>
        <c:axId val="343538432"/>
        <c:axId val="343539008"/>
        <c:extLst/>
      </c:scatterChart>
      <c:valAx>
        <c:axId val="34353843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3539008"/>
        <c:crosses val="autoZero"/>
        <c:crossBetween val="midCat"/>
      </c:valAx>
      <c:valAx>
        <c:axId val="343539008"/>
        <c:scaling>
          <c:orientation val="minMax"/>
          <c:max val="45000"/>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538432"/>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Yellowmouth Grouper</a:t>
            </a:r>
          </a:p>
        </c:rich>
      </c:tx>
      <c:overlay val="0"/>
    </c:title>
    <c:autoTitleDeleted val="0"/>
    <c:plotArea>
      <c:layout/>
      <c:scatterChart>
        <c:scatterStyle val="lineMarker"/>
        <c:varyColors val="0"/>
        <c:ser>
          <c:idx val="3"/>
          <c:order val="0"/>
          <c:tx>
            <c:strRef>
              <c:f>'Shallow-Water Complex'!$X$3</c:f>
              <c:strCache>
                <c:ptCount val="1"/>
                <c:pt idx="0">
                  <c:v>Recreational</c:v>
                </c:pt>
              </c:strCache>
              <c:extLst xmlns:c15="http://schemas.microsoft.com/office/drawing/2012/chart"/>
            </c:strRef>
          </c:tx>
          <c:spPr>
            <a:ln>
              <a:solidFill>
                <a:schemeClr val="accent5"/>
              </a:solidFill>
            </a:ln>
          </c:spPr>
          <c:marker>
            <c:symbol val="square"/>
            <c:size val="7"/>
            <c:spPr>
              <a:solidFill>
                <a:schemeClr val="accent5"/>
              </a:solidFill>
              <a:ln>
                <a:solidFill>
                  <a:schemeClr val="accent5"/>
                </a:solidFill>
              </a:ln>
            </c:spPr>
          </c:marker>
          <c:xVal>
            <c:numRef>
              <c:f>'Shallow-Water Complex'!$U$4:$U$35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extLst xmlns:c15="http://schemas.microsoft.com/office/drawing/2012/chart"/>
            </c:numRef>
          </c:xVal>
          <c:yVal>
            <c:numRef>
              <c:f>'Shallow-Water Complex'!$X$4:$X$35</c:f>
              <c:numCache>
                <c:formatCode>#,##0</c:formatCode>
                <c:ptCount val="32"/>
                <c:pt idx="0">
                  <c:v>213.66542279999999</c:v>
                </c:pt>
                <c:pt idx="1">
                  <c:v>262.40692420000005</c:v>
                </c:pt>
                <c:pt idx="2">
                  <c:v>983.30338127000005</c:v>
                </c:pt>
                <c:pt idx="3">
                  <c:v>2586.9450254000003</c:v>
                </c:pt>
                <c:pt idx="4">
                  <c:v>1021.2368579999999</c:v>
                </c:pt>
                <c:pt idx="5">
                  <c:v>2377.7248291999999</c:v>
                </c:pt>
                <c:pt idx="6">
                  <c:v>3404.2825971799998</c:v>
                </c:pt>
                <c:pt idx="7">
                  <c:v>377.14092199999993</c:v>
                </c:pt>
                <c:pt idx="8">
                  <c:v>855.18638599999997</c:v>
                </c:pt>
                <c:pt idx="9">
                  <c:v>648.725596</c:v>
                </c:pt>
                <c:pt idx="10">
                  <c:v>398.30508200000003</c:v>
                </c:pt>
                <c:pt idx="11">
                  <c:v>487.34887599999996</c:v>
                </c:pt>
                <c:pt idx="12">
                  <c:v>998.68380000000036</c:v>
                </c:pt>
                <c:pt idx="13">
                  <c:v>2125.5527917999998</c:v>
                </c:pt>
                <c:pt idx="14">
                  <c:v>8205.7874845000006</c:v>
                </c:pt>
                <c:pt idx="15">
                  <c:v>308.20308</c:v>
                </c:pt>
                <c:pt idx="16">
                  <c:v>265.389748</c:v>
                </c:pt>
                <c:pt idx="17">
                  <c:v>1981.9199194</c:v>
                </c:pt>
                <c:pt idx="18">
                  <c:v>5556.9159661100011</c:v>
                </c:pt>
                <c:pt idx="19">
                  <c:v>5442.0663666999999</c:v>
                </c:pt>
                <c:pt idx="20">
                  <c:v>1018.7897519999999</c:v>
                </c:pt>
                <c:pt idx="21">
                  <c:v>34851.753549200002</c:v>
                </c:pt>
                <c:pt idx="22">
                  <c:v>341.183896</c:v>
                </c:pt>
                <c:pt idx="23">
                  <c:v>95.236515400000002</c:v>
                </c:pt>
                <c:pt idx="24">
                  <c:v>149.00583045799999</c:v>
                </c:pt>
                <c:pt idx="25">
                  <c:v>36.067256</c:v>
                </c:pt>
                <c:pt idx="26">
                  <c:v>61.876508199999996</c:v>
                </c:pt>
                <c:pt idx="27">
                  <c:v>125.79447599999999</c:v>
                </c:pt>
                <c:pt idx="28">
                  <c:v>115.31160300000001</c:v>
                </c:pt>
                <c:pt idx="29">
                  <c:v>102.51389999999999</c:v>
                </c:pt>
                <c:pt idx="30">
                  <c:v>105.99275879999999</c:v>
                </c:pt>
                <c:pt idx="31">
                  <c:v>90.154912400000001</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1-EA60-4A57-AB3F-9476EB630F3A}"/>
            </c:ext>
          </c:extLst>
        </c:ser>
        <c:ser>
          <c:idx val="0"/>
          <c:order val="1"/>
          <c:tx>
            <c:strRef>
              <c:f>'Shallow-Water Complex'!$O$3</c:f>
              <c:strCache>
                <c:ptCount val="1"/>
                <c:pt idx="0">
                  <c:v>Commercial</c:v>
                </c:pt>
              </c:strCache>
            </c:strRef>
          </c:tx>
          <c:spPr>
            <a:ln>
              <a:solidFill>
                <a:schemeClr val="accent3"/>
              </a:solidFill>
            </a:ln>
          </c:spPr>
          <c:marker>
            <c:symbol val="triangle"/>
            <c:size val="7"/>
            <c:spPr>
              <a:solidFill>
                <a:schemeClr val="accent3"/>
              </a:solidFill>
              <a:ln>
                <a:solidFill>
                  <a:schemeClr val="accent3"/>
                </a:solidFill>
              </a:ln>
            </c:spPr>
          </c:marker>
          <c:xVal>
            <c:numRef>
              <c:f>'Shallow-Water Complex'!$L$4:$L$35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Complex'!$O$4:$O$35</c:f>
              <c:numCache>
                <c:formatCode>#,##0</c:formatCode>
                <c:ptCount val="32"/>
                <c:pt idx="0">
                  <c:v>0</c:v>
                </c:pt>
                <c:pt idx="1">
                  <c:v>0</c:v>
                </c:pt>
                <c:pt idx="2">
                  <c:v>0</c:v>
                </c:pt>
                <c:pt idx="3">
                  <c:v>0</c:v>
                </c:pt>
                <c:pt idx="4">
                  <c:v>0</c:v>
                </c:pt>
                <c:pt idx="5">
                  <c:v>86</c:v>
                </c:pt>
                <c:pt idx="6">
                  <c:v>0</c:v>
                </c:pt>
                <c:pt idx="7">
                  <c:v>0</c:v>
                </c:pt>
                <c:pt idx="8">
                  <c:v>12</c:v>
                </c:pt>
                <c:pt idx="9">
                  <c:v>18</c:v>
                </c:pt>
                <c:pt idx="10">
                  <c:v>11</c:v>
                </c:pt>
                <c:pt idx="11">
                  <c:v>2</c:v>
                </c:pt>
                <c:pt idx="12">
                  <c:v>155</c:v>
                </c:pt>
                <c:pt idx="13">
                  <c:v>18</c:v>
                </c:pt>
                <c:pt idx="14">
                  <c:v>0</c:v>
                </c:pt>
                <c:pt idx="15">
                  <c:v>4</c:v>
                </c:pt>
                <c:pt idx="16">
                  <c:v>0</c:v>
                </c:pt>
                <c:pt idx="17">
                  <c:v>744</c:v>
                </c:pt>
                <c:pt idx="18">
                  <c:v>50</c:v>
                </c:pt>
                <c:pt idx="19">
                  <c:v>0</c:v>
                </c:pt>
                <c:pt idx="20">
                  <c:v>86</c:v>
                </c:pt>
                <c:pt idx="21">
                  <c:v>0</c:v>
                </c:pt>
                <c:pt idx="22">
                  <c:v>0</c:v>
                </c:pt>
                <c:pt idx="23">
                  <c:v>0</c:v>
                </c:pt>
                <c:pt idx="24">
                  <c:v>223</c:v>
                </c:pt>
                <c:pt idx="25">
                  <c:v>320</c:v>
                </c:pt>
                <c:pt idx="26">
                  <c:v>345</c:v>
                </c:pt>
                <c:pt idx="27">
                  <c:v>133</c:v>
                </c:pt>
                <c:pt idx="28">
                  <c:v>227</c:v>
                </c:pt>
                <c:pt idx="29">
                  <c:v>313</c:v>
                </c:pt>
                <c:pt idx="30">
                  <c:v>5</c:v>
                </c:pt>
                <c:pt idx="31">
                  <c:v>892</c:v>
                </c:pt>
              </c:numCache>
            </c:numRef>
          </c:yVal>
          <c:smooth val="0"/>
          <c:extLst>
            <c:ext xmlns:c16="http://schemas.microsoft.com/office/drawing/2014/chart" uri="{C3380CC4-5D6E-409C-BE32-E72D297353CC}">
              <c16:uniqueId val="{00000001-8BC9-45C1-A4E6-9297A50EDEE3}"/>
            </c:ext>
          </c:extLst>
        </c:ser>
        <c:dLbls>
          <c:showLegendKey val="0"/>
          <c:showVal val="0"/>
          <c:showCatName val="0"/>
          <c:showSerName val="0"/>
          <c:showPercent val="0"/>
          <c:showBubbleSize val="0"/>
        </c:dLbls>
        <c:axId val="343538432"/>
        <c:axId val="343539008"/>
        <c:extLst/>
      </c:scatterChart>
      <c:valAx>
        <c:axId val="34353843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3539008"/>
        <c:crosses val="autoZero"/>
        <c:crossBetween val="midCat"/>
      </c:valAx>
      <c:valAx>
        <c:axId val="343539008"/>
        <c:scaling>
          <c:orientation val="minMax"/>
          <c:max val="35000"/>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538432"/>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Yellowfin Grouper</a:t>
            </a:r>
          </a:p>
        </c:rich>
      </c:tx>
      <c:overlay val="0"/>
    </c:title>
    <c:autoTitleDeleted val="0"/>
    <c:plotArea>
      <c:layout/>
      <c:scatterChart>
        <c:scatterStyle val="lineMarker"/>
        <c:varyColors val="0"/>
        <c:ser>
          <c:idx val="3"/>
          <c:order val="0"/>
          <c:tx>
            <c:strRef>
              <c:f>'Shallow-Water Complex'!$Y$3</c:f>
              <c:strCache>
                <c:ptCount val="1"/>
                <c:pt idx="0">
                  <c:v>Recreational</c:v>
                </c:pt>
              </c:strCache>
            </c:strRef>
          </c:tx>
          <c:spPr>
            <a:ln>
              <a:solidFill>
                <a:schemeClr val="accent5"/>
              </a:solidFill>
            </a:ln>
          </c:spPr>
          <c:marker>
            <c:symbol val="square"/>
            <c:size val="7"/>
            <c:spPr>
              <a:solidFill>
                <a:schemeClr val="accent5"/>
              </a:solidFill>
              <a:ln>
                <a:solidFill>
                  <a:schemeClr val="accent5"/>
                </a:solidFill>
              </a:ln>
            </c:spPr>
          </c:marker>
          <c:xVal>
            <c:numRef>
              <c:f>'Shallow-Water Complex'!$U$4:$U$35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Complex'!$Y$4:$Y$35</c:f>
              <c:numCache>
                <c:formatCode>#,##0</c:formatCode>
                <c:ptCount val="32"/>
                <c:pt idx="0">
                  <c:v>1314.966739</c:v>
                </c:pt>
                <c:pt idx="1">
                  <c:v>193.45364999999998</c:v>
                </c:pt>
                <c:pt idx="2">
                  <c:v>34760.9156754</c:v>
                </c:pt>
                <c:pt idx="3">
                  <c:v>22143.332126000001</c:v>
                </c:pt>
                <c:pt idx="4">
                  <c:v>908.47156800000016</c:v>
                </c:pt>
                <c:pt idx="5">
                  <c:v>42.240136</c:v>
                </c:pt>
                <c:pt idx="6">
                  <c:v>514.48750200000006</c:v>
                </c:pt>
                <c:pt idx="7">
                  <c:v>10730.8777593</c:v>
                </c:pt>
                <c:pt idx="8">
                  <c:v>703.86264200000005</c:v>
                </c:pt>
                <c:pt idx="9">
                  <c:v>412.54679800000002</c:v>
                </c:pt>
                <c:pt idx="10">
                  <c:v>7414.2513551000002</c:v>
                </c:pt>
                <c:pt idx="11">
                  <c:v>685.87310599999978</c:v>
                </c:pt>
                <c:pt idx="12">
                  <c:v>324.23052199999989</c:v>
                </c:pt>
                <c:pt idx="13">
                  <c:v>35.097231999999998</c:v>
                </c:pt>
                <c:pt idx="14">
                  <c:v>389.00166999999999</c:v>
                </c:pt>
                <c:pt idx="15">
                  <c:v>703.2788061</c:v>
                </c:pt>
                <c:pt idx="16">
                  <c:v>5168.9599729000001</c:v>
                </c:pt>
                <c:pt idx="17">
                  <c:v>197.42193</c:v>
                </c:pt>
                <c:pt idx="18">
                  <c:v>655.47167200000001</c:v>
                </c:pt>
                <c:pt idx="19">
                  <c:v>712.0417080000002</c:v>
                </c:pt>
                <c:pt idx="20">
                  <c:v>31319.880957199999</c:v>
                </c:pt>
                <c:pt idx="21">
                  <c:v>1586.0090814</c:v>
                </c:pt>
                <c:pt idx="22">
                  <c:v>190.74860580000004</c:v>
                </c:pt>
                <c:pt idx="23">
                  <c:v>174.1457632</c:v>
                </c:pt>
                <c:pt idx="24">
                  <c:v>125.353556</c:v>
                </c:pt>
                <c:pt idx="25">
                  <c:v>82.773911600000005</c:v>
                </c:pt>
                <c:pt idx="26">
                  <c:v>5721.0354551999999</c:v>
                </c:pt>
                <c:pt idx="27">
                  <c:v>112.20091240000001</c:v>
                </c:pt>
                <c:pt idx="28">
                  <c:v>421.30567379999997</c:v>
                </c:pt>
                <c:pt idx="29">
                  <c:v>117.51399839999999</c:v>
                </c:pt>
                <c:pt idx="30">
                  <c:v>46.100390599999997</c:v>
                </c:pt>
                <c:pt idx="31">
                  <c:v>29.576913600000001</c:v>
                </c:pt>
              </c:numCache>
            </c:numRef>
          </c:yVal>
          <c:smooth val="0"/>
          <c:extLst>
            <c:ext xmlns:c16="http://schemas.microsoft.com/office/drawing/2014/chart" uri="{C3380CC4-5D6E-409C-BE32-E72D297353CC}">
              <c16:uniqueId val="{00000001-FF4E-4B22-B3EC-689DF8D80883}"/>
            </c:ext>
          </c:extLst>
        </c:ser>
        <c:ser>
          <c:idx val="0"/>
          <c:order val="1"/>
          <c:tx>
            <c:strRef>
              <c:f>'Shallow-Water Complex'!$P$3</c:f>
              <c:strCache>
                <c:ptCount val="1"/>
                <c:pt idx="0">
                  <c:v>Commercial</c:v>
                </c:pt>
              </c:strCache>
            </c:strRef>
          </c:tx>
          <c:spPr>
            <a:ln>
              <a:solidFill>
                <a:schemeClr val="accent3"/>
              </a:solidFill>
            </a:ln>
          </c:spPr>
          <c:marker>
            <c:symbol val="triangle"/>
            <c:size val="7"/>
            <c:spPr>
              <a:solidFill>
                <a:schemeClr val="accent3"/>
              </a:solidFill>
              <a:ln>
                <a:solidFill>
                  <a:schemeClr val="accent3"/>
                </a:solidFill>
              </a:ln>
            </c:spPr>
          </c:marker>
          <c:xVal>
            <c:numRef>
              <c:f>'Shallow-Water Complex'!$L$4:$L$35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Complex'!$P$4:$P$35</c:f>
              <c:numCache>
                <c:formatCode>#,##0</c:formatCode>
                <c:ptCount val="32"/>
                <c:pt idx="0">
                  <c:v>26008</c:v>
                </c:pt>
                <c:pt idx="1">
                  <c:v>4274</c:v>
                </c:pt>
                <c:pt idx="2">
                  <c:v>1736</c:v>
                </c:pt>
                <c:pt idx="3">
                  <c:v>856</c:v>
                </c:pt>
                <c:pt idx="4">
                  <c:v>3526</c:v>
                </c:pt>
                <c:pt idx="5">
                  <c:v>3222</c:v>
                </c:pt>
                <c:pt idx="6">
                  <c:v>10772</c:v>
                </c:pt>
                <c:pt idx="7">
                  <c:v>2739</c:v>
                </c:pt>
                <c:pt idx="8">
                  <c:v>3743</c:v>
                </c:pt>
                <c:pt idx="9">
                  <c:v>4946</c:v>
                </c:pt>
                <c:pt idx="10">
                  <c:v>7431</c:v>
                </c:pt>
                <c:pt idx="11">
                  <c:v>3440</c:v>
                </c:pt>
                <c:pt idx="12">
                  <c:v>1303</c:v>
                </c:pt>
                <c:pt idx="13">
                  <c:v>3797</c:v>
                </c:pt>
                <c:pt idx="14">
                  <c:v>2517</c:v>
                </c:pt>
                <c:pt idx="15">
                  <c:v>3887</c:v>
                </c:pt>
                <c:pt idx="16">
                  <c:v>2170</c:v>
                </c:pt>
                <c:pt idx="17">
                  <c:v>2026</c:v>
                </c:pt>
                <c:pt idx="18">
                  <c:v>8604</c:v>
                </c:pt>
                <c:pt idx="19">
                  <c:v>3065</c:v>
                </c:pt>
                <c:pt idx="20">
                  <c:v>9401</c:v>
                </c:pt>
                <c:pt idx="21">
                  <c:v>9039</c:v>
                </c:pt>
                <c:pt idx="22">
                  <c:v>4015</c:v>
                </c:pt>
                <c:pt idx="23">
                  <c:v>3110</c:v>
                </c:pt>
                <c:pt idx="24">
                  <c:v>3649</c:v>
                </c:pt>
                <c:pt idx="25">
                  <c:v>5159</c:v>
                </c:pt>
                <c:pt idx="26">
                  <c:v>3074</c:v>
                </c:pt>
                <c:pt idx="27">
                  <c:v>1480</c:v>
                </c:pt>
                <c:pt idx="28">
                  <c:v>2487</c:v>
                </c:pt>
                <c:pt idx="29">
                  <c:v>1336</c:v>
                </c:pt>
                <c:pt idx="30">
                  <c:v>632</c:v>
                </c:pt>
                <c:pt idx="31">
                  <c:v>864</c:v>
                </c:pt>
              </c:numCache>
            </c:numRef>
          </c:yVal>
          <c:smooth val="0"/>
          <c:extLst>
            <c:ext xmlns:c16="http://schemas.microsoft.com/office/drawing/2014/chart" uri="{C3380CC4-5D6E-409C-BE32-E72D297353CC}">
              <c16:uniqueId val="{00000001-BF7A-447A-817B-E185509C86C4}"/>
            </c:ext>
          </c:extLst>
        </c:ser>
        <c:dLbls>
          <c:showLegendKey val="0"/>
          <c:showVal val="0"/>
          <c:showCatName val="0"/>
          <c:showSerName val="0"/>
          <c:showPercent val="0"/>
          <c:showBubbleSize val="0"/>
        </c:dLbls>
        <c:axId val="343538432"/>
        <c:axId val="343539008"/>
        <c:extLst/>
      </c:scatterChart>
      <c:valAx>
        <c:axId val="34353843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3539008"/>
        <c:crosses val="autoZero"/>
        <c:crossBetween val="midCat"/>
      </c:valAx>
      <c:valAx>
        <c:axId val="343539008"/>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538432"/>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Coney</a:t>
            </a:r>
          </a:p>
        </c:rich>
      </c:tx>
      <c:overlay val="0"/>
    </c:title>
    <c:autoTitleDeleted val="0"/>
    <c:plotArea>
      <c:layout/>
      <c:scatterChart>
        <c:scatterStyle val="lineMarker"/>
        <c:varyColors val="0"/>
        <c:ser>
          <c:idx val="3"/>
          <c:order val="0"/>
          <c:tx>
            <c:strRef>
              <c:f>'Shallow-Water Complex'!$Z$3</c:f>
              <c:strCache>
                <c:ptCount val="1"/>
                <c:pt idx="0">
                  <c:v>Recreational</c:v>
                </c:pt>
              </c:strCache>
            </c:strRef>
          </c:tx>
          <c:spPr>
            <a:ln>
              <a:solidFill>
                <a:schemeClr val="accent5"/>
              </a:solidFill>
            </a:ln>
          </c:spPr>
          <c:marker>
            <c:symbol val="square"/>
            <c:size val="7"/>
            <c:spPr>
              <a:solidFill>
                <a:schemeClr val="accent5"/>
              </a:solidFill>
              <a:ln>
                <a:solidFill>
                  <a:schemeClr val="accent5"/>
                </a:solidFill>
              </a:ln>
            </c:spPr>
          </c:marker>
          <c:xVal>
            <c:numRef>
              <c:f>'Shallow-Water Complex'!$U$4:$U$35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Complex'!$Z$4:$Z$35</c:f>
              <c:numCache>
                <c:formatCode>#,##0</c:formatCode>
                <c:ptCount val="32"/>
                <c:pt idx="0">
                  <c:v>113.15991339999998</c:v>
                </c:pt>
                <c:pt idx="1">
                  <c:v>280.32811760000004</c:v>
                </c:pt>
                <c:pt idx="2">
                  <c:v>308.2008754000002</c:v>
                </c:pt>
                <c:pt idx="3">
                  <c:v>1657.7203102000003</c:v>
                </c:pt>
                <c:pt idx="4">
                  <c:v>2756.6716761000002</c:v>
                </c:pt>
                <c:pt idx="5">
                  <c:v>411.2681300000001</c:v>
                </c:pt>
                <c:pt idx="6">
                  <c:v>605.22883800000011</c:v>
                </c:pt>
                <c:pt idx="7">
                  <c:v>8342.9302663099988</c:v>
                </c:pt>
                <c:pt idx="8">
                  <c:v>720.598487707</c:v>
                </c:pt>
                <c:pt idx="9">
                  <c:v>101.27932399999999</c:v>
                </c:pt>
                <c:pt idx="10">
                  <c:v>4033.8652448000003</c:v>
                </c:pt>
                <c:pt idx="11">
                  <c:v>249.53867400000001</c:v>
                </c:pt>
                <c:pt idx="12">
                  <c:v>660.45265436999989</c:v>
                </c:pt>
                <c:pt idx="13">
                  <c:v>605.11873173219999</c:v>
                </c:pt>
                <c:pt idx="14">
                  <c:v>2908.8264222100001</c:v>
                </c:pt>
                <c:pt idx="15">
                  <c:v>56.752097592400006</c:v>
                </c:pt>
                <c:pt idx="16">
                  <c:v>16.931328000000001</c:v>
                </c:pt>
                <c:pt idx="17">
                  <c:v>2967.9227074789997</c:v>
                </c:pt>
                <c:pt idx="18">
                  <c:v>4159.9052978700001</c:v>
                </c:pt>
                <c:pt idx="19">
                  <c:v>3922.4777806940001</c:v>
                </c:pt>
                <c:pt idx="20">
                  <c:v>4163.3292135869997</c:v>
                </c:pt>
                <c:pt idx="21">
                  <c:v>2602.1527339719996</c:v>
                </c:pt>
                <c:pt idx="22">
                  <c:v>2824.2233179999998</c:v>
                </c:pt>
                <c:pt idx="23">
                  <c:v>5440.1429379299998</c:v>
                </c:pt>
                <c:pt idx="24">
                  <c:v>894.31759863600007</c:v>
                </c:pt>
                <c:pt idx="25">
                  <c:v>18.615642399999999</c:v>
                </c:pt>
                <c:pt idx="26">
                  <c:v>19.788489599999998</c:v>
                </c:pt>
                <c:pt idx="27">
                  <c:v>518.04311364</c:v>
                </c:pt>
                <c:pt idx="28">
                  <c:v>198.40338513899999</c:v>
                </c:pt>
                <c:pt idx="29">
                  <c:v>263.25789979999996</c:v>
                </c:pt>
                <c:pt idx="30">
                  <c:v>421.65240534099996</c:v>
                </c:pt>
                <c:pt idx="31">
                  <c:v>1760.2019935999999</c:v>
                </c:pt>
              </c:numCache>
            </c:numRef>
          </c:yVal>
          <c:smooth val="0"/>
          <c:extLst>
            <c:ext xmlns:c16="http://schemas.microsoft.com/office/drawing/2014/chart" uri="{C3380CC4-5D6E-409C-BE32-E72D297353CC}">
              <c16:uniqueId val="{00000001-2D70-41E9-A9B8-AD92F6C3BDF6}"/>
            </c:ext>
          </c:extLst>
        </c:ser>
        <c:ser>
          <c:idx val="0"/>
          <c:order val="1"/>
          <c:tx>
            <c:strRef>
              <c:f>'Shallow-Water Complex'!$Q$3</c:f>
              <c:strCache>
                <c:ptCount val="1"/>
                <c:pt idx="0">
                  <c:v>Commercial</c:v>
                </c:pt>
              </c:strCache>
            </c:strRef>
          </c:tx>
          <c:spPr>
            <a:ln>
              <a:solidFill>
                <a:schemeClr val="accent3"/>
              </a:solidFill>
            </a:ln>
          </c:spPr>
          <c:marker>
            <c:symbol val="triangle"/>
            <c:size val="7"/>
            <c:spPr>
              <a:solidFill>
                <a:schemeClr val="accent3"/>
              </a:solidFill>
              <a:ln>
                <a:solidFill>
                  <a:schemeClr val="accent3"/>
                </a:solidFill>
              </a:ln>
            </c:spPr>
          </c:marker>
          <c:xVal>
            <c:numRef>
              <c:f>'Shallow-Water Complex'!$L$4:$L$35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Complex'!$Q$4:$Q$35</c:f>
              <c:numCache>
                <c:formatCode>#,##0</c:formatCode>
                <c:ptCount val="32"/>
                <c:pt idx="0">
                  <c:v>0</c:v>
                </c:pt>
                <c:pt idx="1">
                  <c:v>7</c:v>
                </c:pt>
                <c:pt idx="2">
                  <c:v>0</c:v>
                </c:pt>
                <c:pt idx="3">
                  <c:v>0</c:v>
                </c:pt>
                <c:pt idx="4">
                  <c:v>0</c:v>
                </c:pt>
                <c:pt idx="5">
                  <c:v>0</c:v>
                </c:pt>
                <c:pt idx="6">
                  <c:v>281</c:v>
                </c:pt>
                <c:pt idx="7">
                  <c:v>2</c:v>
                </c:pt>
                <c:pt idx="8">
                  <c:v>5</c:v>
                </c:pt>
                <c:pt idx="9">
                  <c:v>0</c:v>
                </c:pt>
                <c:pt idx="10">
                  <c:v>26644</c:v>
                </c:pt>
                <c:pt idx="11">
                  <c:v>59</c:v>
                </c:pt>
                <c:pt idx="12">
                  <c:v>0</c:v>
                </c:pt>
                <c:pt idx="13">
                  <c:v>142</c:v>
                </c:pt>
                <c:pt idx="14">
                  <c:v>0</c:v>
                </c:pt>
                <c:pt idx="15">
                  <c:v>3</c:v>
                </c:pt>
                <c:pt idx="16">
                  <c:v>6</c:v>
                </c:pt>
                <c:pt idx="17">
                  <c:v>2</c:v>
                </c:pt>
                <c:pt idx="18">
                  <c:v>37</c:v>
                </c:pt>
                <c:pt idx="19">
                  <c:v>9</c:v>
                </c:pt>
                <c:pt idx="20">
                  <c:v>7</c:v>
                </c:pt>
                <c:pt idx="21">
                  <c:v>11</c:v>
                </c:pt>
                <c:pt idx="22">
                  <c:v>2</c:v>
                </c:pt>
                <c:pt idx="23">
                  <c:v>10</c:v>
                </c:pt>
                <c:pt idx="24">
                  <c:v>7</c:v>
                </c:pt>
                <c:pt idx="25">
                  <c:v>146</c:v>
                </c:pt>
                <c:pt idx="26">
                  <c:v>4</c:v>
                </c:pt>
                <c:pt idx="27">
                  <c:v>113</c:v>
                </c:pt>
                <c:pt idx="28">
                  <c:v>118</c:v>
                </c:pt>
                <c:pt idx="29">
                  <c:v>247</c:v>
                </c:pt>
                <c:pt idx="30">
                  <c:v>13</c:v>
                </c:pt>
                <c:pt idx="31">
                  <c:v>3</c:v>
                </c:pt>
              </c:numCache>
            </c:numRef>
          </c:yVal>
          <c:smooth val="0"/>
          <c:extLst>
            <c:ext xmlns:c16="http://schemas.microsoft.com/office/drawing/2014/chart" uri="{C3380CC4-5D6E-409C-BE32-E72D297353CC}">
              <c16:uniqueId val="{00000001-AD75-4F92-944F-D7371D1BB1F2}"/>
            </c:ext>
          </c:extLst>
        </c:ser>
        <c:dLbls>
          <c:showLegendKey val="0"/>
          <c:showVal val="0"/>
          <c:showCatName val="0"/>
          <c:showSerName val="0"/>
          <c:showPercent val="0"/>
          <c:showBubbleSize val="0"/>
        </c:dLbls>
        <c:axId val="343538432"/>
        <c:axId val="343539008"/>
        <c:extLst/>
      </c:scatterChart>
      <c:valAx>
        <c:axId val="34353843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3539008"/>
        <c:crosses val="autoZero"/>
        <c:crossBetween val="midCat"/>
      </c:valAx>
      <c:valAx>
        <c:axId val="343539008"/>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538432"/>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Graysby</a:t>
            </a:r>
          </a:p>
        </c:rich>
      </c:tx>
      <c:overlay val="0"/>
    </c:title>
    <c:autoTitleDeleted val="0"/>
    <c:plotArea>
      <c:layout/>
      <c:scatterChart>
        <c:scatterStyle val="lineMarker"/>
        <c:varyColors val="0"/>
        <c:ser>
          <c:idx val="3"/>
          <c:order val="0"/>
          <c:tx>
            <c:strRef>
              <c:f>'Shallow-Water Complex'!$AA$3</c:f>
              <c:strCache>
                <c:ptCount val="1"/>
                <c:pt idx="0">
                  <c:v>Recreational</c:v>
                </c:pt>
              </c:strCache>
            </c:strRef>
          </c:tx>
          <c:spPr>
            <a:ln>
              <a:solidFill>
                <a:schemeClr val="accent5"/>
              </a:solidFill>
            </a:ln>
          </c:spPr>
          <c:marker>
            <c:symbol val="square"/>
            <c:size val="7"/>
            <c:spPr>
              <a:solidFill>
                <a:schemeClr val="accent5"/>
              </a:solidFill>
              <a:ln>
                <a:solidFill>
                  <a:schemeClr val="accent5"/>
                </a:solidFill>
              </a:ln>
            </c:spPr>
          </c:marker>
          <c:xVal>
            <c:numRef>
              <c:f>'Shallow-Water Complex'!$U$4:$U$35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Complex'!$AA$4:$AA$35</c:f>
              <c:numCache>
                <c:formatCode>#,##0</c:formatCode>
                <c:ptCount val="32"/>
                <c:pt idx="0">
                  <c:v>676.11113720000003</c:v>
                </c:pt>
                <c:pt idx="1">
                  <c:v>357.97633420000005</c:v>
                </c:pt>
                <c:pt idx="2">
                  <c:v>1991.0681488</c:v>
                </c:pt>
                <c:pt idx="3">
                  <c:v>524.18774199999996</c:v>
                </c:pt>
                <c:pt idx="4">
                  <c:v>912.285526</c:v>
                </c:pt>
                <c:pt idx="5">
                  <c:v>321.36454200000003</c:v>
                </c:pt>
                <c:pt idx="6">
                  <c:v>4281.3631510229989</c:v>
                </c:pt>
                <c:pt idx="7">
                  <c:v>7603.6865481000004</c:v>
                </c:pt>
                <c:pt idx="8">
                  <c:v>6773.6985458299996</c:v>
                </c:pt>
                <c:pt idx="9">
                  <c:v>2348.6044720000004</c:v>
                </c:pt>
                <c:pt idx="10">
                  <c:v>6049.9967726000004</c:v>
                </c:pt>
                <c:pt idx="11">
                  <c:v>6128.125625489999</c:v>
                </c:pt>
                <c:pt idx="12">
                  <c:v>7142.7833928999999</c:v>
                </c:pt>
                <c:pt idx="13">
                  <c:v>11126.033445056901</c:v>
                </c:pt>
                <c:pt idx="14">
                  <c:v>3819.8883740000015</c:v>
                </c:pt>
                <c:pt idx="15">
                  <c:v>8360.9746113379988</c:v>
                </c:pt>
                <c:pt idx="16">
                  <c:v>31436.473758530999</c:v>
                </c:pt>
                <c:pt idx="17">
                  <c:v>23993.285571263001</c:v>
                </c:pt>
                <c:pt idx="18">
                  <c:v>24056.601428940001</c:v>
                </c:pt>
                <c:pt idx="19">
                  <c:v>18284.609300833999</c:v>
                </c:pt>
                <c:pt idx="20">
                  <c:v>15020.540607194998</c:v>
                </c:pt>
                <c:pt idx="21">
                  <c:v>15916.260158342999</c:v>
                </c:pt>
                <c:pt idx="22">
                  <c:v>15679.3420292233</c:v>
                </c:pt>
                <c:pt idx="23">
                  <c:v>8476.6882524280009</c:v>
                </c:pt>
                <c:pt idx="24">
                  <c:v>2033.258477547</c:v>
                </c:pt>
                <c:pt idx="25">
                  <c:v>8856.8687374000001</c:v>
                </c:pt>
                <c:pt idx="26">
                  <c:v>5954.7560889529996</c:v>
                </c:pt>
                <c:pt idx="27">
                  <c:v>34398.674001416002</c:v>
                </c:pt>
                <c:pt idx="28">
                  <c:v>12592.809247708999</c:v>
                </c:pt>
                <c:pt idx="29">
                  <c:v>27839.378682196002</c:v>
                </c:pt>
                <c:pt idx="30">
                  <c:v>44868.671303969997</c:v>
                </c:pt>
                <c:pt idx="31">
                  <c:v>5435.6451702599988</c:v>
                </c:pt>
              </c:numCache>
            </c:numRef>
          </c:yVal>
          <c:smooth val="0"/>
          <c:extLst>
            <c:ext xmlns:c16="http://schemas.microsoft.com/office/drawing/2014/chart" uri="{C3380CC4-5D6E-409C-BE32-E72D297353CC}">
              <c16:uniqueId val="{00000001-FAB7-43F7-8829-6D9A51775AE2}"/>
            </c:ext>
          </c:extLst>
        </c:ser>
        <c:ser>
          <c:idx val="0"/>
          <c:order val="1"/>
          <c:tx>
            <c:strRef>
              <c:f>'Shallow-Water Complex'!$R$3</c:f>
              <c:strCache>
                <c:ptCount val="1"/>
                <c:pt idx="0">
                  <c:v>Commercial</c:v>
                </c:pt>
              </c:strCache>
            </c:strRef>
          </c:tx>
          <c:spPr>
            <a:ln>
              <a:solidFill>
                <a:schemeClr val="accent3"/>
              </a:solidFill>
            </a:ln>
          </c:spPr>
          <c:marker>
            <c:symbol val="triangle"/>
            <c:size val="7"/>
            <c:spPr>
              <a:solidFill>
                <a:schemeClr val="accent3"/>
              </a:solidFill>
              <a:ln>
                <a:solidFill>
                  <a:schemeClr val="accent3"/>
                </a:solidFill>
              </a:ln>
            </c:spPr>
          </c:marker>
          <c:xVal>
            <c:numRef>
              <c:f>'Shallow-Water Complex'!$L$4:$L$35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Complex'!$R$4:$R$35</c:f>
              <c:numCache>
                <c:formatCode>#,##0</c:formatCode>
                <c:ptCount val="32"/>
                <c:pt idx="0">
                  <c:v>0</c:v>
                </c:pt>
                <c:pt idx="1">
                  <c:v>4</c:v>
                </c:pt>
                <c:pt idx="2">
                  <c:v>0</c:v>
                </c:pt>
                <c:pt idx="3">
                  <c:v>0</c:v>
                </c:pt>
                <c:pt idx="4">
                  <c:v>0</c:v>
                </c:pt>
                <c:pt idx="5">
                  <c:v>7173</c:v>
                </c:pt>
                <c:pt idx="6">
                  <c:v>9311</c:v>
                </c:pt>
                <c:pt idx="7">
                  <c:v>13896</c:v>
                </c:pt>
                <c:pt idx="8">
                  <c:v>5774</c:v>
                </c:pt>
                <c:pt idx="9">
                  <c:v>2253</c:v>
                </c:pt>
                <c:pt idx="10">
                  <c:v>5826</c:v>
                </c:pt>
                <c:pt idx="11">
                  <c:v>2925</c:v>
                </c:pt>
                <c:pt idx="12">
                  <c:v>2728</c:v>
                </c:pt>
                <c:pt idx="13">
                  <c:v>404</c:v>
                </c:pt>
                <c:pt idx="14">
                  <c:v>886</c:v>
                </c:pt>
                <c:pt idx="15">
                  <c:v>2981</c:v>
                </c:pt>
                <c:pt idx="16">
                  <c:v>2104</c:v>
                </c:pt>
                <c:pt idx="17">
                  <c:v>18115</c:v>
                </c:pt>
                <c:pt idx="18">
                  <c:v>2029</c:v>
                </c:pt>
                <c:pt idx="19">
                  <c:v>1332</c:v>
                </c:pt>
                <c:pt idx="20">
                  <c:v>525</c:v>
                </c:pt>
                <c:pt idx="21">
                  <c:v>292</c:v>
                </c:pt>
                <c:pt idx="22">
                  <c:v>448</c:v>
                </c:pt>
                <c:pt idx="23">
                  <c:v>1</c:v>
                </c:pt>
                <c:pt idx="24">
                  <c:v>418</c:v>
                </c:pt>
                <c:pt idx="25">
                  <c:v>35</c:v>
                </c:pt>
                <c:pt idx="26">
                  <c:v>57</c:v>
                </c:pt>
                <c:pt idx="27">
                  <c:v>2578</c:v>
                </c:pt>
                <c:pt idx="28">
                  <c:v>401</c:v>
                </c:pt>
                <c:pt idx="29">
                  <c:v>656</c:v>
                </c:pt>
                <c:pt idx="30">
                  <c:v>848</c:v>
                </c:pt>
                <c:pt idx="31">
                  <c:v>268</c:v>
                </c:pt>
              </c:numCache>
            </c:numRef>
          </c:yVal>
          <c:smooth val="0"/>
          <c:extLst>
            <c:ext xmlns:c16="http://schemas.microsoft.com/office/drawing/2014/chart" uri="{C3380CC4-5D6E-409C-BE32-E72D297353CC}">
              <c16:uniqueId val="{00000001-C82A-4218-A15D-522D701BF9F7}"/>
            </c:ext>
          </c:extLst>
        </c:ser>
        <c:dLbls>
          <c:showLegendKey val="0"/>
          <c:showVal val="0"/>
          <c:showCatName val="0"/>
          <c:showSerName val="0"/>
          <c:showPercent val="0"/>
          <c:showBubbleSize val="0"/>
        </c:dLbls>
        <c:axId val="343538432"/>
        <c:axId val="343539008"/>
        <c:extLst/>
      </c:scatterChart>
      <c:valAx>
        <c:axId val="34353843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3539008"/>
        <c:crosses val="autoZero"/>
        <c:crossBetween val="midCat"/>
      </c:valAx>
      <c:valAx>
        <c:axId val="343539008"/>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538432"/>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Red Hind</a:t>
            </a:r>
          </a:p>
        </c:rich>
      </c:tx>
      <c:overlay val="0"/>
    </c:title>
    <c:autoTitleDeleted val="0"/>
    <c:plotArea>
      <c:layout/>
      <c:scatterChart>
        <c:scatterStyle val="lineMarker"/>
        <c:varyColors val="0"/>
        <c:ser>
          <c:idx val="0"/>
          <c:order val="0"/>
          <c:tx>
            <c:strRef>
              <c:f>'Shallow-Water Complex'!$B$3</c:f>
              <c:strCache>
                <c:ptCount val="1"/>
                <c:pt idx="0">
                  <c:v>Total Landings</c:v>
                </c:pt>
              </c:strCache>
            </c:strRef>
          </c:tx>
          <c:xVal>
            <c:numRef>
              <c:f>'Shallow-Water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Complex'!$B$4:$B$35</c:f>
              <c:numCache>
                <c:formatCode>#,##0</c:formatCode>
                <c:ptCount val="32"/>
                <c:pt idx="0">
                  <c:v>4547.1672150899994</c:v>
                </c:pt>
                <c:pt idx="1">
                  <c:v>17088.581091399999</c:v>
                </c:pt>
                <c:pt idx="2">
                  <c:v>10082.06805403</c:v>
                </c:pt>
                <c:pt idx="3">
                  <c:v>13090.414730550001</c:v>
                </c:pt>
                <c:pt idx="4">
                  <c:v>35202.381345000002</c:v>
                </c:pt>
                <c:pt idx="5">
                  <c:v>20485.184037909999</c:v>
                </c:pt>
                <c:pt idx="6">
                  <c:v>25912.151955893998</c:v>
                </c:pt>
                <c:pt idx="7">
                  <c:v>72935.969967459998</c:v>
                </c:pt>
                <c:pt idx="8">
                  <c:v>34322.702253609998</c:v>
                </c:pt>
                <c:pt idx="9">
                  <c:v>47663.845387829999</c:v>
                </c:pt>
                <c:pt idx="10">
                  <c:v>42386.081966059995</c:v>
                </c:pt>
                <c:pt idx="11">
                  <c:v>29380.27893353</c:v>
                </c:pt>
                <c:pt idx="12">
                  <c:v>43100.271814699998</c:v>
                </c:pt>
                <c:pt idx="13">
                  <c:v>29847.466547192998</c:v>
                </c:pt>
                <c:pt idx="14">
                  <c:v>26858.226085014001</c:v>
                </c:pt>
                <c:pt idx="15">
                  <c:v>27066.487265030002</c:v>
                </c:pt>
                <c:pt idx="16">
                  <c:v>37689.232279600998</c:v>
                </c:pt>
                <c:pt idx="17">
                  <c:v>21463.587686850999</c:v>
                </c:pt>
                <c:pt idx="18">
                  <c:v>27827.425172043004</c:v>
                </c:pt>
                <c:pt idx="19">
                  <c:v>18216.463220219001</c:v>
                </c:pt>
                <c:pt idx="20">
                  <c:v>18998.567084375401</c:v>
                </c:pt>
                <c:pt idx="21">
                  <c:v>34234.485927494999</c:v>
                </c:pt>
                <c:pt idx="22">
                  <c:v>29315.973307541302</c:v>
                </c:pt>
                <c:pt idx="23">
                  <c:v>15827.770235215001</c:v>
                </c:pt>
                <c:pt idx="24">
                  <c:v>8881.383295399999</c:v>
                </c:pt>
                <c:pt idx="25">
                  <c:v>5513.1520134000002</c:v>
                </c:pt>
                <c:pt idx="26">
                  <c:v>6636.5939179119996</c:v>
                </c:pt>
                <c:pt idx="27">
                  <c:v>14408.562387200001</c:v>
                </c:pt>
                <c:pt idx="28">
                  <c:v>5578.2977444160006</c:v>
                </c:pt>
                <c:pt idx="29">
                  <c:v>6379.36848861</c:v>
                </c:pt>
                <c:pt idx="30">
                  <c:v>5862.3960101000002</c:v>
                </c:pt>
                <c:pt idx="31">
                  <c:v>3158.6368628</c:v>
                </c:pt>
              </c:numCache>
            </c:numRef>
          </c:yVal>
          <c:smooth val="0"/>
          <c:extLst>
            <c:ext xmlns:c16="http://schemas.microsoft.com/office/drawing/2014/chart" uri="{C3380CC4-5D6E-409C-BE32-E72D297353CC}">
              <c16:uniqueId val="{00000000-CF1B-4573-B3EE-75B8DB4BB523}"/>
            </c:ext>
          </c:extLst>
        </c:ser>
        <c:ser>
          <c:idx val="1"/>
          <c:order val="1"/>
          <c:tx>
            <c:strRef>
              <c:f>'Shallow-Water Complex'!$B$42</c:f>
              <c:strCache>
                <c:ptCount val="1"/>
                <c:pt idx="0">
                  <c:v>ABC/ACL</c:v>
                </c:pt>
              </c:strCache>
            </c:strRef>
          </c:tx>
          <c:spPr>
            <a:ln w="38100">
              <a:solidFill>
                <a:schemeClr val="tx1"/>
              </a:solidFill>
            </a:ln>
          </c:spPr>
          <c:marker>
            <c:symbol val="none"/>
          </c:marker>
          <c:xVal>
            <c:numRef>
              <c:f>'Shallow-Water Complex'!$A$43:$A$48</c:f>
              <c:numCache>
                <c:formatCode>General</c:formatCode>
                <c:ptCount val="6"/>
                <c:pt idx="0">
                  <c:v>2012</c:v>
                </c:pt>
                <c:pt idx="1">
                  <c:v>2013</c:v>
                </c:pt>
                <c:pt idx="2">
                  <c:v>2014</c:v>
                </c:pt>
                <c:pt idx="3">
                  <c:v>2015</c:v>
                </c:pt>
                <c:pt idx="4">
                  <c:v>2016</c:v>
                </c:pt>
                <c:pt idx="5">
                  <c:v>2017</c:v>
                </c:pt>
              </c:numCache>
            </c:numRef>
          </c:xVal>
          <c:yVal>
            <c:numRef>
              <c:f>'Shallow-Water Complex'!$B$43:$B$48</c:f>
              <c:numCache>
                <c:formatCode>#,##0</c:formatCode>
                <c:ptCount val="6"/>
                <c:pt idx="0">
                  <c:v>29847.466547192998</c:v>
                </c:pt>
                <c:pt idx="1">
                  <c:v>29847.466547192998</c:v>
                </c:pt>
                <c:pt idx="2">
                  <c:v>29847.466547192998</c:v>
                </c:pt>
                <c:pt idx="3">
                  <c:v>45227.078735521201</c:v>
                </c:pt>
                <c:pt idx="4">
                  <c:v>45227.078735521201</c:v>
                </c:pt>
                <c:pt idx="5">
                  <c:v>45227.078735521201</c:v>
                </c:pt>
              </c:numCache>
            </c:numRef>
          </c:yVal>
          <c:smooth val="0"/>
          <c:extLst>
            <c:ext xmlns:c16="http://schemas.microsoft.com/office/drawing/2014/chart" uri="{C3380CC4-5D6E-409C-BE32-E72D297353CC}">
              <c16:uniqueId val="{00000005-CF1B-4573-B3EE-75B8DB4BB523}"/>
            </c:ext>
          </c:extLst>
        </c:ser>
        <c:dLbls>
          <c:showLegendKey val="0"/>
          <c:showVal val="0"/>
          <c:showCatName val="0"/>
          <c:showSerName val="0"/>
          <c:showPercent val="0"/>
          <c:showBubbleSize val="0"/>
        </c:dLbls>
        <c:axId val="343538432"/>
        <c:axId val="343539008"/>
        <c:extLst/>
      </c:scatterChart>
      <c:valAx>
        <c:axId val="34353843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3539008"/>
        <c:crosses val="autoZero"/>
        <c:crossBetween val="midCat"/>
      </c:valAx>
      <c:valAx>
        <c:axId val="343539008"/>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538432"/>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userShapes r:id="rId1"/>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Rock Hind</a:t>
            </a:r>
          </a:p>
        </c:rich>
      </c:tx>
      <c:overlay val="0"/>
    </c:title>
    <c:autoTitleDeleted val="0"/>
    <c:plotArea>
      <c:layout/>
      <c:scatterChart>
        <c:scatterStyle val="lineMarker"/>
        <c:varyColors val="0"/>
        <c:ser>
          <c:idx val="0"/>
          <c:order val="0"/>
          <c:tx>
            <c:strRef>
              <c:f>'Shallow-Water Complex'!$C$3</c:f>
              <c:strCache>
                <c:ptCount val="1"/>
                <c:pt idx="0">
                  <c:v>Total Landings</c:v>
                </c:pt>
              </c:strCache>
            </c:strRef>
          </c:tx>
          <c:xVal>
            <c:numRef>
              <c:f>'Shallow-Water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Complex'!$C$4:$C$35</c:f>
              <c:numCache>
                <c:formatCode>#,##0</c:formatCode>
                <c:ptCount val="32"/>
                <c:pt idx="0">
                  <c:v>4986.2366442000039</c:v>
                </c:pt>
                <c:pt idx="1">
                  <c:v>7187.4926993999989</c:v>
                </c:pt>
                <c:pt idx="2">
                  <c:v>6367.3870145600013</c:v>
                </c:pt>
                <c:pt idx="3">
                  <c:v>4368.6049134000004</c:v>
                </c:pt>
                <c:pt idx="4">
                  <c:v>15271.106924689999</c:v>
                </c:pt>
                <c:pt idx="5">
                  <c:v>5366.4618487000007</c:v>
                </c:pt>
                <c:pt idx="6">
                  <c:v>15634.369321065004</c:v>
                </c:pt>
                <c:pt idx="7">
                  <c:v>45198.543220900006</c:v>
                </c:pt>
                <c:pt idx="8">
                  <c:v>25359.727649449997</c:v>
                </c:pt>
                <c:pt idx="9">
                  <c:v>23040.589364990003</c:v>
                </c:pt>
                <c:pt idx="10">
                  <c:v>32896.375820889996</c:v>
                </c:pt>
                <c:pt idx="11">
                  <c:v>41657.400747359992</c:v>
                </c:pt>
                <c:pt idx="12">
                  <c:v>46734.187033804003</c:v>
                </c:pt>
                <c:pt idx="13">
                  <c:v>35414.911989740001</c:v>
                </c:pt>
                <c:pt idx="14">
                  <c:v>33742.763998399998</c:v>
                </c:pt>
                <c:pt idx="15">
                  <c:v>21577.34174996</c:v>
                </c:pt>
                <c:pt idx="16">
                  <c:v>31103.618987396101</c:v>
                </c:pt>
                <c:pt idx="17">
                  <c:v>25169.037930120001</c:v>
                </c:pt>
                <c:pt idx="18">
                  <c:v>61248.484858190997</c:v>
                </c:pt>
                <c:pt idx="19">
                  <c:v>36823.24372767</c:v>
                </c:pt>
                <c:pt idx="20">
                  <c:v>39163.122402813002</c:v>
                </c:pt>
                <c:pt idx="21">
                  <c:v>52275.274512941003</c:v>
                </c:pt>
                <c:pt idx="22">
                  <c:v>32663.211482840001</c:v>
                </c:pt>
                <c:pt idx="23">
                  <c:v>35659.735612299999</c:v>
                </c:pt>
                <c:pt idx="24">
                  <c:v>19794.975547222799</c:v>
                </c:pt>
                <c:pt idx="25">
                  <c:v>14521.967291084</c:v>
                </c:pt>
                <c:pt idx="26">
                  <c:v>11080.178387529999</c:v>
                </c:pt>
                <c:pt idx="27">
                  <c:v>13896.363351386099</c:v>
                </c:pt>
                <c:pt idx="28">
                  <c:v>13498.608350120001</c:v>
                </c:pt>
                <c:pt idx="29">
                  <c:v>34589.832284400007</c:v>
                </c:pt>
                <c:pt idx="30">
                  <c:v>34029.964315610996</c:v>
                </c:pt>
                <c:pt idx="31">
                  <c:v>4262.1661103999995</c:v>
                </c:pt>
              </c:numCache>
            </c:numRef>
          </c:yVal>
          <c:smooth val="0"/>
          <c:extLst>
            <c:ext xmlns:c16="http://schemas.microsoft.com/office/drawing/2014/chart" uri="{C3380CC4-5D6E-409C-BE32-E72D297353CC}">
              <c16:uniqueId val="{00000000-C068-429F-84D5-AF006A10485A}"/>
            </c:ext>
          </c:extLst>
        </c:ser>
        <c:ser>
          <c:idx val="1"/>
          <c:order val="1"/>
          <c:tx>
            <c:strRef>
              <c:f>'Shallow-Water Complex'!$C$42</c:f>
              <c:strCache>
                <c:ptCount val="1"/>
                <c:pt idx="0">
                  <c:v>ABC/ACL</c:v>
                </c:pt>
              </c:strCache>
            </c:strRef>
          </c:tx>
          <c:spPr>
            <a:ln w="38100">
              <a:solidFill>
                <a:schemeClr val="tx1"/>
              </a:solidFill>
            </a:ln>
          </c:spPr>
          <c:marker>
            <c:symbol val="none"/>
          </c:marker>
          <c:xVal>
            <c:numRef>
              <c:f>'Shallow-Water Complex'!$A$43:$A$48</c:f>
              <c:numCache>
                <c:formatCode>General</c:formatCode>
                <c:ptCount val="6"/>
                <c:pt idx="0">
                  <c:v>2012</c:v>
                </c:pt>
                <c:pt idx="1">
                  <c:v>2013</c:v>
                </c:pt>
                <c:pt idx="2">
                  <c:v>2014</c:v>
                </c:pt>
                <c:pt idx="3">
                  <c:v>2015</c:v>
                </c:pt>
                <c:pt idx="4">
                  <c:v>2016</c:v>
                </c:pt>
                <c:pt idx="5">
                  <c:v>2017</c:v>
                </c:pt>
              </c:numCache>
            </c:numRef>
          </c:xVal>
          <c:yVal>
            <c:numRef>
              <c:f>'Shallow-Water Complex'!$C$43:$C$48</c:f>
              <c:numCache>
                <c:formatCode>#,##0</c:formatCode>
                <c:ptCount val="6"/>
                <c:pt idx="0">
                  <c:v>39163.122402813002</c:v>
                </c:pt>
                <c:pt idx="1">
                  <c:v>39163.122402813002</c:v>
                </c:pt>
                <c:pt idx="2">
                  <c:v>39163.122402813002</c:v>
                </c:pt>
                <c:pt idx="3">
                  <c:v>53592.424250917124</c:v>
                </c:pt>
                <c:pt idx="4">
                  <c:v>53592.424250917124</c:v>
                </c:pt>
                <c:pt idx="5">
                  <c:v>53592.424250917124</c:v>
                </c:pt>
              </c:numCache>
            </c:numRef>
          </c:yVal>
          <c:smooth val="0"/>
          <c:extLst>
            <c:ext xmlns:c16="http://schemas.microsoft.com/office/drawing/2014/chart" uri="{C3380CC4-5D6E-409C-BE32-E72D297353CC}">
              <c16:uniqueId val="{00000005-C068-429F-84D5-AF006A10485A}"/>
            </c:ext>
          </c:extLst>
        </c:ser>
        <c:dLbls>
          <c:showLegendKey val="0"/>
          <c:showVal val="0"/>
          <c:showCatName val="0"/>
          <c:showSerName val="0"/>
          <c:showPercent val="0"/>
          <c:showBubbleSize val="0"/>
        </c:dLbls>
        <c:axId val="343538432"/>
        <c:axId val="343539008"/>
        <c:extLst/>
      </c:scatterChart>
      <c:valAx>
        <c:axId val="34353843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3539008"/>
        <c:crosses val="autoZero"/>
        <c:crossBetween val="midCat"/>
      </c:valAx>
      <c:valAx>
        <c:axId val="343539008"/>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538432"/>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ndard"/>
        <c:varyColors val="0"/>
        <c:ser>
          <c:idx val="2"/>
          <c:order val="1"/>
          <c:tx>
            <c:strRef>
              <c:f>'Black Grouper'!$E$2</c:f>
              <c:strCache>
                <c:ptCount val="1"/>
                <c:pt idx="0">
                  <c:v>Commercial</c:v>
                </c:pt>
              </c:strCache>
            </c:strRef>
          </c:tx>
          <c:spPr>
            <a:solidFill>
              <a:schemeClr val="accent3">
                <a:alpha val="75000"/>
              </a:schemeClr>
            </a:solidFill>
            <a:ln>
              <a:solidFill>
                <a:schemeClr val="accent3"/>
              </a:solidFill>
            </a:ln>
          </c:spPr>
          <c:cat>
            <c:numRef>
              <c:f>'Black Grouper'!$B$3:$B$34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cat>
          <c:val>
            <c:numRef>
              <c:f>'Black Grouper'!$E$3:$E$34</c:f>
              <c:numCache>
                <c:formatCode>#,##0</c:formatCode>
                <c:ptCount val="32"/>
                <c:pt idx="0">
                  <c:v>439898</c:v>
                </c:pt>
                <c:pt idx="1">
                  <c:v>510662</c:v>
                </c:pt>
                <c:pt idx="2">
                  <c:v>344360</c:v>
                </c:pt>
                <c:pt idx="3">
                  <c:v>346395</c:v>
                </c:pt>
                <c:pt idx="4">
                  <c:v>200844</c:v>
                </c:pt>
                <c:pt idx="5">
                  <c:v>120230</c:v>
                </c:pt>
                <c:pt idx="6">
                  <c:v>131788</c:v>
                </c:pt>
                <c:pt idx="7">
                  <c:v>146214</c:v>
                </c:pt>
                <c:pt idx="8">
                  <c:v>131164</c:v>
                </c:pt>
                <c:pt idx="9">
                  <c:v>201737</c:v>
                </c:pt>
                <c:pt idx="10">
                  <c:v>190494</c:v>
                </c:pt>
                <c:pt idx="11">
                  <c:v>169530</c:v>
                </c:pt>
                <c:pt idx="12">
                  <c:v>174739</c:v>
                </c:pt>
                <c:pt idx="13">
                  <c:v>128968</c:v>
                </c:pt>
                <c:pt idx="14">
                  <c:v>122650</c:v>
                </c:pt>
                <c:pt idx="15">
                  <c:v>136082</c:v>
                </c:pt>
                <c:pt idx="16">
                  <c:v>149681</c:v>
                </c:pt>
                <c:pt idx="17">
                  <c:v>151382</c:v>
                </c:pt>
                <c:pt idx="18">
                  <c:v>147167</c:v>
                </c:pt>
                <c:pt idx="19">
                  <c:v>115345</c:v>
                </c:pt>
                <c:pt idx="20">
                  <c:v>81753</c:v>
                </c:pt>
                <c:pt idx="21">
                  <c:v>95501</c:v>
                </c:pt>
                <c:pt idx="22">
                  <c:v>52722</c:v>
                </c:pt>
                <c:pt idx="23">
                  <c:v>46726</c:v>
                </c:pt>
                <c:pt idx="24">
                  <c:v>44057</c:v>
                </c:pt>
                <c:pt idx="25">
                  <c:v>62407</c:v>
                </c:pt>
                <c:pt idx="26">
                  <c:v>50813</c:v>
                </c:pt>
                <c:pt idx="27">
                  <c:v>60576</c:v>
                </c:pt>
                <c:pt idx="28">
                  <c:v>92038</c:v>
                </c:pt>
                <c:pt idx="29">
                  <c:v>88957</c:v>
                </c:pt>
                <c:pt idx="30">
                  <c:v>71166</c:v>
                </c:pt>
                <c:pt idx="31">
                  <c:v>83997</c:v>
                </c:pt>
              </c:numCache>
            </c:numRef>
          </c:val>
          <c:extLst>
            <c:ext xmlns:c16="http://schemas.microsoft.com/office/drawing/2014/chart" uri="{C3380CC4-5D6E-409C-BE32-E72D297353CC}">
              <c16:uniqueId val="{00000000-0659-44FD-B3B1-09995F48C4BB}"/>
            </c:ext>
          </c:extLst>
        </c:ser>
        <c:dLbls>
          <c:showLegendKey val="0"/>
          <c:showVal val="0"/>
          <c:showCatName val="0"/>
          <c:showSerName val="0"/>
          <c:showPercent val="0"/>
          <c:showBubbleSize val="0"/>
        </c:dLbls>
        <c:axId val="338520896"/>
        <c:axId val="338521472"/>
      </c:areaChart>
      <c:lineChart>
        <c:grouping val="standard"/>
        <c:varyColors val="0"/>
        <c:ser>
          <c:idx val="1"/>
          <c:order val="2"/>
          <c:tx>
            <c:strRef>
              <c:f>'Black Grouper'!$D$2</c:f>
              <c:strCache>
                <c:ptCount val="1"/>
                <c:pt idx="0">
                  <c:v>New Est Rec</c:v>
                </c:pt>
              </c:strCache>
            </c:strRef>
          </c:tx>
          <c:spPr>
            <a:ln>
              <a:solidFill>
                <a:schemeClr val="accent5"/>
              </a:solidFill>
            </a:ln>
          </c:spPr>
          <c:marker>
            <c:spPr>
              <a:solidFill>
                <a:schemeClr val="accent5"/>
              </a:solidFill>
              <a:ln>
                <a:solidFill>
                  <a:schemeClr val="accent5"/>
                </a:solidFill>
              </a:ln>
            </c:spPr>
          </c:marker>
          <c:cat>
            <c:numRef>
              <c:f>'Black Grouper'!$B$3:$B$34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cat>
          <c:val>
            <c:numRef>
              <c:f>'Black Grouper'!$D$3:$D$34</c:f>
              <c:numCache>
                <c:formatCode>#,##0</c:formatCode>
                <c:ptCount val="32"/>
                <c:pt idx="0">
                  <c:v>1482853.8870809998</c:v>
                </c:pt>
                <c:pt idx="1">
                  <c:v>1126650.4008839997</c:v>
                </c:pt>
                <c:pt idx="2">
                  <c:v>2358406.6130821994</c:v>
                </c:pt>
                <c:pt idx="3">
                  <c:v>606659.87236299959</c:v>
                </c:pt>
                <c:pt idx="4">
                  <c:v>1491752.196454</c:v>
                </c:pt>
                <c:pt idx="5">
                  <c:v>1029048.6110963001</c:v>
                </c:pt>
                <c:pt idx="6">
                  <c:v>448013.81203922001</c:v>
                </c:pt>
                <c:pt idx="7">
                  <c:v>372053.91147099022</c:v>
                </c:pt>
                <c:pt idx="8">
                  <c:v>392657.30471569998</c:v>
                </c:pt>
                <c:pt idx="9">
                  <c:v>539857.49310019996</c:v>
                </c:pt>
                <c:pt idx="10">
                  <c:v>1292170.9054413498</c:v>
                </c:pt>
                <c:pt idx="11">
                  <c:v>1963870.1157414974</c:v>
                </c:pt>
                <c:pt idx="12">
                  <c:v>598471.54508496972</c:v>
                </c:pt>
                <c:pt idx="13">
                  <c:v>247150.97307131227</c:v>
                </c:pt>
                <c:pt idx="14">
                  <c:v>421955.27665212005</c:v>
                </c:pt>
                <c:pt idx="15">
                  <c:v>309617.83576547977</c:v>
                </c:pt>
                <c:pt idx="16">
                  <c:v>695698.89065544982</c:v>
                </c:pt>
                <c:pt idx="17">
                  <c:v>632983.70092002989</c:v>
                </c:pt>
                <c:pt idx="18">
                  <c:v>1021264.1736695999</c:v>
                </c:pt>
                <c:pt idx="19">
                  <c:v>233160.57375575989</c:v>
                </c:pt>
                <c:pt idx="20">
                  <c:v>615012.64505541022</c:v>
                </c:pt>
                <c:pt idx="21">
                  <c:v>546141.25013318018</c:v>
                </c:pt>
                <c:pt idx="22">
                  <c:v>555389.89985535014</c:v>
                </c:pt>
                <c:pt idx="23">
                  <c:v>671912.97764779977</c:v>
                </c:pt>
                <c:pt idx="24">
                  <c:v>39323.907770539983</c:v>
                </c:pt>
                <c:pt idx="25">
                  <c:v>94888.986074250002</c:v>
                </c:pt>
                <c:pt idx="26">
                  <c:v>233175.56858856001</c:v>
                </c:pt>
                <c:pt idx="27">
                  <c:v>265084.51294442994</c:v>
                </c:pt>
                <c:pt idx="28">
                  <c:v>173403.91880704998</c:v>
                </c:pt>
                <c:pt idx="29">
                  <c:v>327318.0749395499</c:v>
                </c:pt>
                <c:pt idx="30">
                  <c:v>506959.42846867983</c:v>
                </c:pt>
                <c:pt idx="31">
                  <c:v>222475.00073880004</c:v>
                </c:pt>
              </c:numCache>
            </c:numRef>
          </c:val>
          <c:smooth val="0"/>
          <c:extLst>
            <c:ext xmlns:c16="http://schemas.microsoft.com/office/drawing/2014/chart" uri="{C3380CC4-5D6E-409C-BE32-E72D297353CC}">
              <c16:uniqueId val="{00000001-0659-44FD-B3B1-09995F48C4BB}"/>
            </c:ext>
          </c:extLst>
        </c:ser>
        <c:dLbls>
          <c:showLegendKey val="0"/>
          <c:showVal val="0"/>
          <c:showCatName val="0"/>
          <c:showSerName val="0"/>
          <c:showPercent val="0"/>
          <c:showBubbleSize val="0"/>
        </c:dLbls>
        <c:marker val="1"/>
        <c:smooth val="0"/>
        <c:axId val="338520896"/>
        <c:axId val="338521472"/>
        <c:extLst>
          <c:ext xmlns:c15="http://schemas.microsoft.com/office/drawing/2012/chart" uri="{02D57815-91ED-43cb-92C2-25804820EDAC}">
            <c15:filteredLineSeries>
              <c15:ser>
                <c:idx val="0"/>
                <c:order val="0"/>
                <c:tx>
                  <c:strRef>
                    <c:extLst>
                      <c:ext uri="{02D57815-91ED-43cb-92C2-25804820EDAC}">
                        <c15:formulaRef>
                          <c15:sqref>'Black Grouper'!$C$2</c15:sqref>
                        </c15:formulaRef>
                      </c:ext>
                    </c:extLst>
                    <c:strCache>
                      <c:ptCount val="1"/>
                      <c:pt idx="0">
                        <c:v>Total New Est</c:v>
                      </c:pt>
                    </c:strCache>
                  </c:strRef>
                </c:tx>
                <c:val>
                  <c:numRef>
                    <c:extLst>
                      <c:ext uri="{02D57815-91ED-43cb-92C2-25804820EDAC}">
                        <c15:formulaRef>
                          <c15:sqref>'Black Grouper'!$C$3:$C$34</c15:sqref>
                        </c15:formulaRef>
                      </c:ext>
                    </c:extLst>
                    <c:numCache>
                      <c:formatCode>#,##0</c:formatCode>
                      <c:ptCount val="32"/>
                      <c:pt idx="0">
                        <c:v>1922751.8870809998</c:v>
                      </c:pt>
                      <c:pt idx="1">
                        <c:v>1637312.4008839997</c:v>
                      </c:pt>
                      <c:pt idx="2">
                        <c:v>2702766.6130821994</c:v>
                      </c:pt>
                      <c:pt idx="3">
                        <c:v>953054.87236299959</c:v>
                      </c:pt>
                      <c:pt idx="4">
                        <c:v>1692596.196454</c:v>
                      </c:pt>
                      <c:pt idx="5">
                        <c:v>1149278.6110963002</c:v>
                      </c:pt>
                      <c:pt idx="6">
                        <c:v>579801.81203922001</c:v>
                      </c:pt>
                      <c:pt idx="7">
                        <c:v>518267.91147099022</c:v>
                      </c:pt>
                      <c:pt idx="8">
                        <c:v>523821.30471569998</c:v>
                      </c:pt>
                      <c:pt idx="9">
                        <c:v>741594.49310019996</c:v>
                      </c:pt>
                      <c:pt idx="10">
                        <c:v>1482664.9054413498</c:v>
                      </c:pt>
                      <c:pt idx="11">
                        <c:v>2133400.1157414974</c:v>
                      </c:pt>
                      <c:pt idx="12">
                        <c:v>773210.54508496972</c:v>
                      </c:pt>
                      <c:pt idx="13">
                        <c:v>376118.9730713123</c:v>
                      </c:pt>
                      <c:pt idx="14">
                        <c:v>544605.27665212005</c:v>
                      </c:pt>
                      <c:pt idx="15">
                        <c:v>445699.83576547977</c:v>
                      </c:pt>
                      <c:pt idx="16">
                        <c:v>845379.89065544982</c:v>
                      </c:pt>
                      <c:pt idx="17">
                        <c:v>784365.70092002989</c:v>
                      </c:pt>
                      <c:pt idx="18">
                        <c:v>1168431.1736695999</c:v>
                      </c:pt>
                      <c:pt idx="19">
                        <c:v>348505.57375575986</c:v>
                      </c:pt>
                      <c:pt idx="20">
                        <c:v>696765.64505541022</c:v>
                      </c:pt>
                      <c:pt idx="21">
                        <c:v>641642.25013318018</c:v>
                      </c:pt>
                      <c:pt idx="22">
                        <c:v>608111.89985535014</c:v>
                      </c:pt>
                      <c:pt idx="23">
                        <c:v>718638.97764779977</c:v>
                      </c:pt>
                      <c:pt idx="24">
                        <c:v>83380.907770539983</c:v>
                      </c:pt>
                      <c:pt idx="25">
                        <c:v>157295.98607425002</c:v>
                      </c:pt>
                      <c:pt idx="26">
                        <c:v>283988.56858855998</c:v>
                      </c:pt>
                      <c:pt idx="27">
                        <c:v>325660.51294442994</c:v>
                      </c:pt>
                      <c:pt idx="28">
                        <c:v>265441.91880704998</c:v>
                      </c:pt>
                      <c:pt idx="29">
                        <c:v>416275.0749395499</c:v>
                      </c:pt>
                      <c:pt idx="30">
                        <c:v>578125.42846867978</c:v>
                      </c:pt>
                      <c:pt idx="31">
                        <c:v>306472.00073880004</c:v>
                      </c:pt>
                    </c:numCache>
                  </c:numRef>
                </c:val>
                <c:smooth val="0"/>
                <c:extLst>
                  <c:ext xmlns:c16="http://schemas.microsoft.com/office/drawing/2014/chart" uri="{C3380CC4-5D6E-409C-BE32-E72D297353CC}">
                    <c16:uniqueId val="{00000003-0659-44FD-B3B1-09995F48C4BB}"/>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'Black Grouper'!$F$2</c15:sqref>
                        </c15:formulaRef>
                      </c:ext>
                    </c:extLst>
                    <c:strCache>
                      <c:ptCount val="1"/>
                      <c:pt idx="0">
                        <c:v>Total Orig FES</c:v>
                      </c:pt>
                    </c:strCache>
                  </c:strRef>
                </c:tx>
                <c:spPr>
                  <a:ln>
                    <a:solidFill>
                      <a:schemeClr val="accent5"/>
                    </a:solidFill>
                  </a:ln>
                </c:spPr>
                <c:marker>
                  <c:spPr>
                    <a:ln>
                      <a:solidFill>
                        <a:schemeClr val="accent5"/>
                      </a:solidFill>
                    </a:ln>
                  </c:spPr>
                </c:marker>
                <c:val>
                  <c:numRef>
                    <c:extLst xmlns:c15="http://schemas.microsoft.com/office/drawing/2012/chart">
                      <c:ext xmlns:c15="http://schemas.microsoft.com/office/drawing/2012/chart" uri="{02D57815-91ED-43cb-92C2-25804820EDAC}">
                        <c15:formulaRef>
                          <c15:sqref>'Black Grouper'!$F$3:$F$34</c15:sqref>
                        </c15:formulaRef>
                      </c:ext>
                    </c:extLst>
                    <c:numCache>
                      <c:formatCode>#,##0</c:formatCode>
                      <c:ptCount val="32"/>
                      <c:pt idx="0">
                        <c:v>1955140.1510045999</c:v>
                      </c:pt>
                      <c:pt idx="1">
                        <c:v>1755318.1381289994</c:v>
                      </c:pt>
                      <c:pt idx="2">
                        <c:v>2633505.9757021996</c:v>
                      </c:pt>
                      <c:pt idx="3">
                        <c:v>799662.58492000028</c:v>
                      </c:pt>
                      <c:pt idx="4">
                        <c:v>1815371.7775619999</c:v>
                      </c:pt>
                      <c:pt idx="5">
                        <c:v>1056123.9100874001</c:v>
                      </c:pt>
                      <c:pt idx="6">
                        <c:v>677091.84572332015</c:v>
                      </c:pt>
                      <c:pt idx="7">
                        <c:v>540799.18411379016</c:v>
                      </c:pt>
                      <c:pt idx="8">
                        <c:v>506405.05486079998</c:v>
                      </c:pt>
                      <c:pt idx="9">
                        <c:v>678360.36355940008</c:v>
                      </c:pt>
                      <c:pt idx="10">
                        <c:v>1525200.1043777498</c:v>
                      </c:pt>
                      <c:pt idx="11">
                        <c:v>2142623.9377692975</c:v>
                      </c:pt>
                      <c:pt idx="12">
                        <c:v>789202.9302831497</c:v>
                      </c:pt>
                      <c:pt idx="13">
                        <c:v>368378.56690403138</c:v>
                      </c:pt>
                      <c:pt idx="14">
                        <c:v>498231.85797934199</c:v>
                      </c:pt>
                      <c:pt idx="15">
                        <c:v>383887.64651182992</c:v>
                      </c:pt>
                      <c:pt idx="16">
                        <c:v>848692.28417719982</c:v>
                      </c:pt>
                      <c:pt idx="17">
                        <c:v>774320.51988355001</c:v>
                      </c:pt>
                      <c:pt idx="18">
                        <c:v>1167533.5873702201</c:v>
                      </c:pt>
                      <c:pt idx="19">
                        <c:v>348598.16647894995</c:v>
                      </c:pt>
                      <c:pt idx="20">
                        <c:v>695324.48183806019</c:v>
                      </c:pt>
                      <c:pt idx="21">
                        <c:v>644036.86277487001</c:v>
                      </c:pt>
                      <c:pt idx="22">
                        <c:v>608057.33531571017</c:v>
                      </c:pt>
                      <c:pt idx="23">
                        <c:v>597079.47989139974</c:v>
                      </c:pt>
                      <c:pt idx="24">
                        <c:v>83243.538492239983</c:v>
                      </c:pt>
                      <c:pt idx="25">
                        <c:v>156991.60731878999</c:v>
                      </c:pt>
                      <c:pt idx="26">
                        <c:v>279313.92009800003</c:v>
                      </c:pt>
                      <c:pt idx="27">
                        <c:v>324813.19880130998</c:v>
                      </c:pt>
                      <c:pt idx="28">
                        <c:v>278578.47428477998</c:v>
                      </c:pt>
                      <c:pt idx="29">
                        <c:v>400202.55010198994</c:v>
                      </c:pt>
                      <c:pt idx="30">
                        <c:v>584854.92761661985</c:v>
                      </c:pt>
                      <c:pt idx="31">
                        <c:v>305557.68245740002</c:v>
                      </c:pt>
                    </c:numCache>
                  </c:numRef>
                </c:val>
                <c:smooth val="0"/>
                <c:extLst xmlns:c15="http://schemas.microsoft.com/office/drawing/2012/chart">
                  <c:ext xmlns:c16="http://schemas.microsoft.com/office/drawing/2014/chart" uri="{C3380CC4-5D6E-409C-BE32-E72D297353CC}">
                    <c16:uniqueId val="{00000004-0659-44FD-B3B1-09995F48C4BB}"/>
                  </c:ext>
                </c:extLst>
              </c15:ser>
            </c15:filteredLineSeries>
          </c:ext>
        </c:extLst>
      </c:lineChart>
      <c:catAx>
        <c:axId val="338520896"/>
        <c:scaling>
          <c:orientation val="minMax"/>
        </c:scaling>
        <c:delete val="0"/>
        <c:axPos val="b"/>
        <c:title>
          <c:tx>
            <c:rich>
              <a:bodyPr/>
              <a:lstStyle/>
              <a:p>
                <a:pPr>
                  <a:defRPr/>
                </a:pPr>
                <a:r>
                  <a:rPr lang="en-US"/>
                  <a:t>Year</a:t>
                </a:r>
              </a:p>
            </c:rich>
          </c:tx>
          <c:overlay val="0"/>
        </c:title>
        <c:numFmt formatCode="General" sourceLinked="1"/>
        <c:majorTickMark val="out"/>
        <c:minorTickMark val="none"/>
        <c:tickLblPos val="nextTo"/>
        <c:txPr>
          <a:bodyPr rot="-2700000"/>
          <a:lstStyle/>
          <a:p>
            <a:pPr>
              <a:defRPr/>
            </a:pPr>
            <a:endParaRPr lang="en-US"/>
          </a:p>
        </c:txPr>
        <c:crossAx val="338521472"/>
        <c:crosses val="autoZero"/>
        <c:auto val="1"/>
        <c:lblAlgn val="ctr"/>
        <c:lblOffset val="100"/>
        <c:noMultiLvlLbl val="1"/>
      </c:catAx>
      <c:valAx>
        <c:axId val="338521472"/>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3852089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Yellowmouth Grouper</a:t>
            </a:r>
          </a:p>
        </c:rich>
      </c:tx>
      <c:overlay val="0"/>
    </c:title>
    <c:autoTitleDeleted val="0"/>
    <c:plotArea>
      <c:layout/>
      <c:scatterChart>
        <c:scatterStyle val="lineMarker"/>
        <c:varyColors val="0"/>
        <c:ser>
          <c:idx val="0"/>
          <c:order val="0"/>
          <c:tx>
            <c:strRef>
              <c:f>'Shallow-Water Complex'!$D$3</c:f>
              <c:strCache>
                <c:ptCount val="1"/>
                <c:pt idx="0">
                  <c:v>Total Landings</c:v>
                </c:pt>
              </c:strCache>
            </c:strRef>
          </c:tx>
          <c:xVal>
            <c:numRef>
              <c:f>'Shallow-Water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Complex'!$D$4:$D$35</c:f>
              <c:numCache>
                <c:formatCode>#,##0</c:formatCode>
                <c:ptCount val="32"/>
                <c:pt idx="0">
                  <c:v>213.66542279999999</c:v>
                </c:pt>
                <c:pt idx="1">
                  <c:v>262.40692420000005</c:v>
                </c:pt>
                <c:pt idx="2">
                  <c:v>983.30338127000005</c:v>
                </c:pt>
                <c:pt idx="3">
                  <c:v>2586.9450254000003</c:v>
                </c:pt>
                <c:pt idx="4">
                  <c:v>1021.2368579999999</c:v>
                </c:pt>
                <c:pt idx="5">
                  <c:v>2463.7248291999999</c:v>
                </c:pt>
                <c:pt idx="6">
                  <c:v>3404.2825971799998</c:v>
                </c:pt>
                <c:pt idx="7">
                  <c:v>377.14092199999993</c:v>
                </c:pt>
                <c:pt idx="8">
                  <c:v>867.18638599999997</c:v>
                </c:pt>
                <c:pt idx="9">
                  <c:v>666.725596</c:v>
                </c:pt>
                <c:pt idx="10">
                  <c:v>409.30508200000003</c:v>
                </c:pt>
                <c:pt idx="11">
                  <c:v>489.34887599999996</c:v>
                </c:pt>
                <c:pt idx="12">
                  <c:v>1153.6838000000002</c:v>
                </c:pt>
                <c:pt idx="13">
                  <c:v>2143.5527917999998</c:v>
                </c:pt>
                <c:pt idx="14">
                  <c:v>8205.7874845000006</c:v>
                </c:pt>
                <c:pt idx="15">
                  <c:v>312.20308</c:v>
                </c:pt>
                <c:pt idx="16">
                  <c:v>265.389748</c:v>
                </c:pt>
                <c:pt idx="17">
                  <c:v>2725.9199194000003</c:v>
                </c:pt>
                <c:pt idx="18">
                  <c:v>5606.9159661100011</c:v>
                </c:pt>
                <c:pt idx="19">
                  <c:v>5442.0663666999999</c:v>
                </c:pt>
                <c:pt idx="20">
                  <c:v>1104.7897519999999</c:v>
                </c:pt>
                <c:pt idx="21">
                  <c:v>34851.753549200002</c:v>
                </c:pt>
                <c:pt idx="22">
                  <c:v>341.183896</c:v>
                </c:pt>
                <c:pt idx="23">
                  <c:v>95.236515400000002</c:v>
                </c:pt>
                <c:pt idx="24">
                  <c:v>372.00583045799999</c:v>
                </c:pt>
                <c:pt idx="25">
                  <c:v>356.06725599999999</c:v>
                </c:pt>
                <c:pt idx="26">
                  <c:v>406.87650819999999</c:v>
                </c:pt>
                <c:pt idx="27">
                  <c:v>258.79447599999997</c:v>
                </c:pt>
                <c:pt idx="28">
                  <c:v>342.31160299999999</c:v>
                </c:pt>
                <c:pt idx="29">
                  <c:v>415.51389999999998</c:v>
                </c:pt>
                <c:pt idx="30">
                  <c:v>110.99275879999999</c:v>
                </c:pt>
                <c:pt idx="31">
                  <c:v>982.15491240000006</c:v>
                </c:pt>
              </c:numCache>
            </c:numRef>
          </c:yVal>
          <c:smooth val="0"/>
          <c:extLst>
            <c:ext xmlns:c16="http://schemas.microsoft.com/office/drawing/2014/chart" uri="{C3380CC4-5D6E-409C-BE32-E72D297353CC}">
              <c16:uniqueId val="{00000000-6F2E-46A4-8F3C-79A25521B275}"/>
            </c:ext>
          </c:extLst>
        </c:ser>
        <c:ser>
          <c:idx val="1"/>
          <c:order val="1"/>
          <c:tx>
            <c:strRef>
              <c:f>'Shallow-Water Complex'!$D$42</c:f>
              <c:strCache>
                <c:ptCount val="1"/>
                <c:pt idx="0">
                  <c:v>ABC/ACL</c:v>
                </c:pt>
              </c:strCache>
            </c:strRef>
          </c:tx>
          <c:spPr>
            <a:ln w="38100">
              <a:solidFill>
                <a:schemeClr val="tx1"/>
              </a:solidFill>
            </a:ln>
          </c:spPr>
          <c:marker>
            <c:symbol val="none"/>
          </c:marker>
          <c:xVal>
            <c:numRef>
              <c:f>'Shallow-Water Complex'!$A$43:$A$48</c:f>
              <c:numCache>
                <c:formatCode>General</c:formatCode>
                <c:ptCount val="6"/>
                <c:pt idx="0">
                  <c:v>2012</c:v>
                </c:pt>
                <c:pt idx="1">
                  <c:v>2013</c:v>
                </c:pt>
                <c:pt idx="2">
                  <c:v>2014</c:v>
                </c:pt>
                <c:pt idx="3">
                  <c:v>2015</c:v>
                </c:pt>
                <c:pt idx="4">
                  <c:v>2016</c:v>
                </c:pt>
                <c:pt idx="5">
                  <c:v>2017</c:v>
                </c:pt>
              </c:numCache>
            </c:numRef>
          </c:xVal>
          <c:yVal>
            <c:numRef>
              <c:f>'Shallow-Water Complex'!$D$43:$D$48</c:f>
              <c:numCache>
                <c:formatCode>#,##0</c:formatCode>
                <c:ptCount val="6"/>
                <c:pt idx="0">
                  <c:v>5606.9159661100011</c:v>
                </c:pt>
                <c:pt idx="1">
                  <c:v>5606.9159661100011</c:v>
                </c:pt>
                <c:pt idx="2">
                  <c:v>5606.9159661100011</c:v>
                </c:pt>
                <c:pt idx="3">
                  <c:v>5606.9159661100011</c:v>
                </c:pt>
                <c:pt idx="4">
                  <c:v>5606.9159661100011</c:v>
                </c:pt>
                <c:pt idx="5">
                  <c:v>5606.9159661100011</c:v>
                </c:pt>
              </c:numCache>
            </c:numRef>
          </c:yVal>
          <c:smooth val="0"/>
          <c:extLst>
            <c:ext xmlns:c16="http://schemas.microsoft.com/office/drawing/2014/chart" uri="{C3380CC4-5D6E-409C-BE32-E72D297353CC}">
              <c16:uniqueId val="{00000003-6F2E-46A4-8F3C-79A25521B275}"/>
            </c:ext>
          </c:extLst>
        </c:ser>
        <c:dLbls>
          <c:showLegendKey val="0"/>
          <c:showVal val="0"/>
          <c:showCatName val="0"/>
          <c:showSerName val="0"/>
          <c:showPercent val="0"/>
          <c:showBubbleSize val="0"/>
        </c:dLbls>
        <c:axId val="343538432"/>
        <c:axId val="343539008"/>
        <c:extLst/>
      </c:scatterChart>
      <c:valAx>
        <c:axId val="34353843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3539008"/>
        <c:crosses val="autoZero"/>
        <c:crossBetween val="midCat"/>
      </c:valAx>
      <c:valAx>
        <c:axId val="343539008"/>
        <c:scaling>
          <c:orientation val="minMax"/>
          <c:max val="35000"/>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538432"/>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userShapes r:id="rId1"/>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Yellowfin Grouper</a:t>
            </a:r>
          </a:p>
        </c:rich>
      </c:tx>
      <c:overlay val="0"/>
    </c:title>
    <c:autoTitleDeleted val="0"/>
    <c:plotArea>
      <c:layout/>
      <c:scatterChart>
        <c:scatterStyle val="lineMarker"/>
        <c:varyColors val="0"/>
        <c:ser>
          <c:idx val="0"/>
          <c:order val="0"/>
          <c:tx>
            <c:strRef>
              <c:f>'Shallow-Water Complex'!$E$3</c:f>
              <c:strCache>
                <c:ptCount val="1"/>
                <c:pt idx="0">
                  <c:v>Total Landings</c:v>
                </c:pt>
              </c:strCache>
            </c:strRef>
          </c:tx>
          <c:xVal>
            <c:numRef>
              <c:f>'Shallow-Water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Complex'!$E$4:$E$35</c:f>
              <c:numCache>
                <c:formatCode>#,##0</c:formatCode>
                <c:ptCount val="32"/>
                <c:pt idx="0">
                  <c:v>27322.966739</c:v>
                </c:pt>
                <c:pt idx="1">
                  <c:v>4467.4536500000004</c:v>
                </c:pt>
                <c:pt idx="2">
                  <c:v>36496.9156754</c:v>
                </c:pt>
                <c:pt idx="3">
                  <c:v>22999.332126000001</c:v>
                </c:pt>
                <c:pt idx="4">
                  <c:v>4434.4715679999999</c:v>
                </c:pt>
                <c:pt idx="5">
                  <c:v>3264.2401359999999</c:v>
                </c:pt>
                <c:pt idx="6">
                  <c:v>11286.487502</c:v>
                </c:pt>
                <c:pt idx="7">
                  <c:v>13469.8777593</c:v>
                </c:pt>
                <c:pt idx="8">
                  <c:v>4446.8626420000001</c:v>
                </c:pt>
                <c:pt idx="9">
                  <c:v>5358.5467980000003</c:v>
                </c:pt>
                <c:pt idx="10">
                  <c:v>14845.251355100001</c:v>
                </c:pt>
                <c:pt idx="11">
                  <c:v>4125.873106</c:v>
                </c:pt>
                <c:pt idx="12">
                  <c:v>1627.2305219999998</c:v>
                </c:pt>
                <c:pt idx="13">
                  <c:v>3832.0972320000001</c:v>
                </c:pt>
                <c:pt idx="14">
                  <c:v>2906.0016700000001</c:v>
                </c:pt>
                <c:pt idx="15">
                  <c:v>4590.2788061000001</c:v>
                </c:pt>
                <c:pt idx="16">
                  <c:v>7338.9599729000001</c:v>
                </c:pt>
                <c:pt idx="17">
                  <c:v>2223.42193</c:v>
                </c:pt>
                <c:pt idx="18">
                  <c:v>9259.4716719999997</c:v>
                </c:pt>
                <c:pt idx="19">
                  <c:v>3777.0417080000002</c:v>
                </c:pt>
                <c:pt idx="20">
                  <c:v>40720.880957200003</c:v>
                </c:pt>
                <c:pt idx="21">
                  <c:v>10625.0090814</c:v>
                </c:pt>
                <c:pt idx="22">
                  <c:v>4205.7486058000004</c:v>
                </c:pt>
                <c:pt idx="23">
                  <c:v>3284.1457632000001</c:v>
                </c:pt>
                <c:pt idx="24">
                  <c:v>3774.353556</c:v>
                </c:pt>
                <c:pt idx="25">
                  <c:v>5241.7739116000002</c:v>
                </c:pt>
                <c:pt idx="26">
                  <c:v>8795.035455199999</c:v>
                </c:pt>
                <c:pt idx="27">
                  <c:v>1592.2009124000001</c:v>
                </c:pt>
                <c:pt idx="28">
                  <c:v>2908.3056738</c:v>
                </c:pt>
                <c:pt idx="29">
                  <c:v>1453.5139984</c:v>
                </c:pt>
                <c:pt idx="30">
                  <c:v>678.10039059999997</c:v>
                </c:pt>
                <c:pt idx="31">
                  <c:v>893.57691360000001</c:v>
                </c:pt>
              </c:numCache>
            </c:numRef>
          </c:yVal>
          <c:smooth val="0"/>
          <c:extLst>
            <c:ext xmlns:c16="http://schemas.microsoft.com/office/drawing/2014/chart" uri="{C3380CC4-5D6E-409C-BE32-E72D297353CC}">
              <c16:uniqueId val="{00000000-C240-4FC0-ADEE-5EE4A0DCC524}"/>
            </c:ext>
          </c:extLst>
        </c:ser>
        <c:ser>
          <c:idx val="1"/>
          <c:order val="1"/>
          <c:tx>
            <c:strRef>
              <c:f>'Shallow-Water Complex'!$E$42</c:f>
              <c:strCache>
                <c:ptCount val="1"/>
                <c:pt idx="0">
                  <c:v>ABC/ACL</c:v>
                </c:pt>
              </c:strCache>
            </c:strRef>
          </c:tx>
          <c:spPr>
            <a:ln w="38100">
              <a:solidFill>
                <a:schemeClr val="tx1"/>
              </a:solidFill>
            </a:ln>
          </c:spPr>
          <c:marker>
            <c:symbol val="none"/>
          </c:marker>
          <c:xVal>
            <c:numRef>
              <c:f>'Shallow-Water Complex'!$A$43:$A$48</c:f>
              <c:numCache>
                <c:formatCode>General</c:formatCode>
                <c:ptCount val="6"/>
                <c:pt idx="0">
                  <c:v>2012</c:v>
                </c:pt>
                <c:pt idx="1">
                  <c:v>2013</c:v>
                </c:pt>
                <c:pt idx="2">
                  <c:v>2014</c:v>
                </c:pt>
                <c:pt idx="3">
                  <c:v>2015</c:v>
                </c:pt>
                <c:pt idx="4">
                  <c:v>2016</c:v>
                </c:pt>
                <c:pt idx="5">
                  <c:v>2017</c:v>
                </c:pt>
              </c:numCache>
            </c:numRef>
          </c:xVal>
          <c:yVal>
            <c:numRef>
              <c:f>'Shallow-Water Complex'!$E$43:$E$48</c:f>
              <c:numCache>
                <c:formatCode>#,##0</c:formatCode>
                <c:ptCount val="6"/>
                <c:pt idx="0">
                  <c:v>9259.4716719999997</c:v>
                </c:pt>
                <c:pt idx="1">
                  <c:v>9259.4716719999997</c:v>
                </c:pt>
                <c:pt idx="2">
                  <c:v>9259.4716719999997</c:v>
                </c:pt>
                <c:pt idx="3">
                  <c:v>9259.4716719999997</c:v>
                </c:pt>
                <c:pt idx="4">
                  <c:v>9259.4716719999997</c:v>
                </c:pt>
                <c:pt idx="5">
                  <c:v>9259.4716719999997</c:v>
                </c:pt>
              </c:numCache>
            </c:numRef>
          </c:yVal>
          <c:smooth val="0"/>
          <c:extLst>
            <c:ext xmlns:c16="http://schemas.microsoft.com/office/drawing/2014/chart" uri="{C3380CC4-5D6E-409C-BE32-E72D297353CC}">
              <c16:uniqueId val="{00000005-C240-4FC0-ADEE-5EE4A0DCC524}"/>
            </c:ext>
          </c:extLst>
        </c:ser>
        <c:dLbls>
          <c:showLegendKey val="0"/>
          <c:showVal val="0"/>
          <c:showCatName val="0"/>
          <c:showSerName val="0"/>
          <c:showPercent val="0"/>
          <c:showBubbleSize val="0"/>
        </c:dLbls>
        <c:axId val="343538432"/>
        <c:axId val="343539008"/>
        <c:extLst/>
      </c:scatterChart>
      <c:valAx>
        <c:axId val="34353843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3539008"/>
        <c:crosses val="autoZero"/>
        <c:crossBetween val="midCat"/>
      </c:valAx>
      <c:valAx>
        <c:axId val="343539008"/>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538432"/>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userShapes r:id="rId1"/>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Coney</a:t>
            </a:r>
          </a:p>
        </c:rich>
      </c:tx>
      <c:overlay val="0"/>
    </c:title>
    <c:autoTitleDeleted val="0"/>
    <c:plotArea>
      <c:layout/>
      <c:scatterChart>
        <c:scatterStyle val="lineMarker"/>
        <c:varyColors val="0"/>
        <c:ser>
          <c:idx val="0"/>
          <c:order val="0"/>
          <c:tx>
            <c:strRef>
              <c:f>'Shallow-Water Complex'!$F$3</c:f>
              <c:strCache>
                <c:ptCount val="1"/>
                <c:pt idx="0">
                  <c:v>Total Landings</c:v>
                </c:pt>
              </c:strCache>
            </c:strRef>
          </c:tx>
          <c:xVal>
            <c:numRef>
              <c:f>'Shallow-Water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Complex'!$F$4:$F$35</c:f>
              <c:numCache>
                <c:formatCode>#,##0</c:formatCode>
                <c:ptCount val="32"/>
                <c:pt idx="0">
                  <c:v>113.15991339999998</c:v>
                </c:pt>
                <c:pt idx="1">
                  <c:v>287.32811760000004</c:v>
                </c:pt>
                <c:pt idx="2">
                  <c:v>308.2008754000002</c:v>
                </c:pt>
                <c:pt idx="3">
                  <c:v>1657.7203102000003</c:v>
                </c:pt>
                <c:pt idx="4">
                  <c:v>2756.6716761000002</c:v>
                </c:pt>
                <c:pt idx="5">
                  <c:v>411.2681300000001</c:v>
                </c:pt>
                <c:pt idx="6">
                  <c:v>886.22883800000011</c:v>
                </c:pt>
                <c:pt idx="7">
                  <c:v>8344.9302663099988</c:v>
                </c:pt>
                <c:pt idx="8">
                  <c:v>725.598487707</c:v>
                </c:pt>
                <c:pt idx="9">
                  <c:v>101.27932399999999</c:v>
                </c:pt>
                <c:pt idx="10">
                  <c:v>30677.865244799999</c:v>
                </c:pt>
                <c:pt idx="11">
                  <c:v>308.53867400000001</c:v>
                </c:pt>
                <c:pt idx="12">
                  <c:v>660.45265436999989</c:v>
                </c:pt>
                <c:pt idx="13">
                  <c:v>747.11873173219999</c:v>
                </c:pt>
                <c:pt idx="14">
                  <c:v>2908.8264222100001</c:v>
                </c:pt>
                <c:pt idx="15">
                  <c:v>59.752097592400006</c:v>
                </c:pt>
                <c:pt idx="16">
                  <c:v>22.931328000000001</c:v>
                </c:pt>
                <c:pt idx="17">
                  <c:v>2969.9227074789997</c:v>
                </c:pt>
                <c:pt idx="18">
                  <c:v>4196.9052978700001</c:v>
                </c:pt>
                <c:pt idx="19">
                  <c:v>3931.4777806940001</c:v>
                </c:pt>
                <c:pt idx="20">
                  <c:v>4170.3292135869997</c:v>
                </c:pt>
                <c:pt idx="21">
                  <c:v>2613.1527339719996</c:v>
                </c:pt>
                <c:pt idx="22">
                  <c:v>2826.2233179999998</c:v>
                </c:pt>
                <c:pt idx="23">
                  <c:v>5450.1429379299998</c:v>
                </c:pt>
                <c:pt idx="24">
                  <c:v>901.31759863600007</c:v>
                </c:pt>
                <c:pt idx="25">
                  <c:v>164.61564240000001</c:v>
                </c:pt>
                <c:pt idx="26">
                  <c:v>23.788489599999998</c:v>
                </c:pt>
                <c:pt idx="27">
                  <c:v>631.04311364</c:v>
                </c:pt>
                <c:pt idx="28">
                  <c:v>316.40338513899997</c:v>
                </c:pt>
                <c:pt idx="29">
                  <c:v>510.25789979999996</c:v>
                </c:pt>
                <c:pt idx="30">
                  <c:v>434.65240534099996</c:v>
                </c:pt>
                <c:pt idx="31">
                  <c:v>1763.2019935999999</c:v>
                </c:pt>
              </c:numCache>
            </c:numRef>
          </c:yVal>
          <c:smooth val="0"/>
          <c:extLst>
            <c:ext xmlns:c16="http://schemas.microsoft.com/office/drawing/2014/chart" uri="{C3380CC4-5D6E-409C-BE32-E72D297353CC}">
              <c16:uniqueId val="{00000000-90DE-4D0A-A4BF-BBEB50236A51}"/>
            </c:ext>
          </c:extLst>
        </c:ser>
        <c:ser>
          <c:idx val="1"/>
          <c:order val="1"/>
          <c:tx>
            <c:strRef>
              <c:f>'Shallow-Water Complex'!$F$42</c:f>
              <c:strCache>
                <c:ptCount val="1"/>
                <c:pt idx="0">
                  <c:v>ABC/ACL</c:v>
                </c:pt>
              </c:strCache>
            </c:strRef>
          </c:tx>
          <c:spPr>
            <a:ln w="38100">
              <a:solidFill>
                <a:schemeClr val="tx1"/>
              </a:solidFill>
            </a:ln>
          </c:spPr>
          <c:marker>
            <c:symbol val="none"/>
          </c:marker>
          <c:xVal>
            <c:numRef>
              <c:f>'Shallow-Water Complex'!$A$43:$A$48</c:f>
              <c:numCache>
                <c:formatCode>General</c:formatCode>
                <c:ptCount val="6"/>
                <c:pt idx="0">
                  <c:v>2012</c:v>
                </c:pt>
                <c:pt idx="1">
                  <c:v>2013</c:v>
                </c:pt>
                <c:pt idx="2">
                  <c:v>2014</c:v>
                </c:pt>
                <c:pt idx="3">
                  <c:v>2015</c:v>
                </c:pt>
                <c:pt idx="4">
                  <c:v>2016</c:v>
                </c:pt>
                <c:pt idx="5">
                  <c:v>2017</c:v>
                </c:pt>
              </c:numCache>
            </c:numRef>
          </c:xVal>
          <c:yVal>
            <c:numRef>
              <c:f>'Shallow-Water Complex'!$F$43:$F$48</c:f>
              <c:numCache>
                <c:formatCode>#,##0</c:formatCode>
                <c:ptCount val="6"/>
                <c:pt idx="0">
                  <c:v>3931.4777806940001</c:v>
                </c:pt>
                <c:pt idx="1">
                  <c:v>3931.4777806940001</c:v>
                </c:pt>
                <c:pt idx="2">
                  <c:v>3931.4777806940001</c:v>
                </c:pt>
                <c:pt idx="3">
                  <c:v>3931.4777806940001</c:v>
                </c:pt>
                <c:pt idx="4">
                  <c:v>3931.4777806940001</c:v>
                </c:pt>
                <c:pt idx="5">
                  <c:v>3931.4777806940001</c:v>
                </c:pt>
              </c:numCache>
            </c:numRef>
          </c:yVal>
          <c:smooth val="0"/>
          <c:extLst>
            <c:ext xmlns:c16="http://schemas.microsoft.com/office/drawing/2014/chart" uri="{C3380CC4-5D6E-409C-BE32-E72D297353CC}">
              <c16:uniqueId val="{00000005-90DE-4D0A-A4BF-BBEB50236A51}"/>
            </c:ext>
          </c:extLst>
        </c:ser>
        <c:dLbls>
          <c:showLegendKey val="0"/>
          <c:showVal val="0"/>
          <c:showCatName val="0"/>
          <c:showSerName val="0"/>
          <c:showPercent val="0"/>
          <c:showBubbleSize val="0"/>
        </c:dLbls>
        <c:axId val="343538432"/>
        <c:axId val="343539008"/>
        <c:extLst/>
      </c:scatterChart>
      <c:valAx>
        <c:axId val="34353843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3539008"/>
        <c:crosses val="autoZero"/>
        <c:crossBetween val="midCat"/>
      </c:valAx>
      <c:valAx>
        <c:axId val="343539008"/>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538432"/>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userShapes r:id="rId1"/>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Graysby</a:t>
            </a:r>
          </a:p>
        </c:rich>
      </c:tx>
      <c:overlay val="0"/>
    </c:title>
    <c:autoTitleDeleted val="0"/>
    <c:plotArea>
      <c:layout/>
      <c:scatterChart>
        <c:scatterStyle val="lineMarker"/>
        <c:varyColors val="0"/>
        <c:ser>
          <c:idx val="0"/>
          <c:order val="0"/>
          <c:tx>
            <c:strRef>
              <c:f>'Shallow-Water Complex'!$G$3</c:f>
              <c:strCache>
                <c:ptCount val="1"/>
                <c:pt idx="0">
                  <c:v>Total Landings</c:v>
                </c:pt>
              </c:strCache>
            </c:strRef>
          </c:tx>
          <c:xVal>
            <c:numRef>
              <c:f>'Shallow-Water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Complex'!$G$4:$G$35</c:f>
              <c:numCache>
                <c:formatCode>#,##0</c:formatCode>
                <c:ptCount val="32"/>
                <c:pt idx="0">
                  <c:v>676.11113720000003</c:v>
                </c:pt>
                <c:pt idx="1">
                  <c:v>361.97633420000005</c:v>
                </c:pt>
                <c:pt idx="2">
                  <c:v>1991.0681488</c:v>
                </c:pt>
                <c:pt idx="3">
                  <c:v>524.18774199999996</c:v>
                </c:pt>
                <c:pt idx="4">
                  <c:v>912.285526</c:v>
                </c:pt>
                <c:pt idx="5">
                  <c:v>7494.3645420000003</c:v>
                </c:pt>
                <c:pt idx="6">
                  <c:v>13592.363151022999</c:v>
                </c:pt>
                <c:pt idx="7">
                  <c:v>21499.686548099999</c:v>
                </c:pt>
                <c:pt idx="8">
                  <c:v>12547.698545830001</c:v>
                </c:pt>
                <c:pt idx="9">
                  <c:v>4601.6044720000009</c:v>
                </c:pt>
                <c:pt idx="10">
                  <c:v>11875.9967726</c:v>
                </c:pt>
                <c:pt idx="11">
                  <c:v>9053.1256254899999</c:v>
                </c:pt>
                <c:pt idx="12">
                  <c:v>9870.7833929000008</c:v>
                </c:pt>
                <c:pt idx="13">
                  <c:v>11530.033445056901</c:v>
                </c:pt>
                <c:pt idx="14">
                  <c:v>4705.8883740000019</c:v>
                </c:pt>
                <c:pt idx="15">
                  <c:v>11341.974611337999</c:v>
                </c:pt>
                <c:pt idx="16">
                  <c:v>33540.473758530999</c:v>
                </c:pt>
                <c:pt idx="17">
                  <c:v>42108.285571262997</c:v>
                </c:pt>
                <c:pt idx="18">
                  <c:v>26085.601428940001</c:v>
                </c:pt>
                <c:pt idx="19">
                  <c:v>19616.609300833999</c:v>
                </c:pt>
                <c:pt idx="20">
                  <c:v>15545.540607194998</c:v>
                </c:pt>
                <c:pt idx="21">
                  <c:v>16208.260158342999</c:v>
                </c:pt>
                <c:pt idx="22">
                  <c:v>16127.3420292233</c:v>
                </c:pt>
                <c:pt idx="23">
                  <c:v>8477.6882524280009</c:v>
                </c:pt>
                <c:pt idx="24">
                  <c:v>2451.258477547</c:v>
                </c:pt>
                <c:pt idx="25">
                  <c:v>8891.8687374000001</c:v>
                </c:pt>
                <c:pt idx="26">
                  <c:v>6011.7560889529996</c:v>
                </c:pt>
                <c:pt idx="27">
                  <c:v>36976.674001416002</c:v>
                </c:pt>
                <c:pt idx="28">
                  <c:v>12993.809247708999</c:v>
                </c:pt>
                <c:pt idx="29">
                  <c:v>28495.378682196002</c:v>
                </c:pt>
                <c:pt idx="30">
                  <c:v>45716.671303969997</c:v>
                </c:pt>
                <c:pt idx="31">
                  <c:v>5703.6451702599988</c:v>
                </c:pt>
              </c:numCache>
            </c:numRef>
          </c:yVal>
          <c:smooth val="0"/>
          <c:extLst>
            <c:ext xmlns:c16="http://schemas.microsoft.com/office/drawing/2014/chart" uri="{C3380CC4-5D6E-409C-BE32-E72D297353CC}">
              <c16:uniqueId val="{00000000-B152-422D-81C9-B2EEF220759A}"/>
            </c:ext>
          </c:extLst>
        </c:ser>
        <c:ser>
          <c:idx val="1"/>
          <c:order val="1"/>
          <c:tx>
            <c:strRef>
              <c:f>'Shallow-Water Complex'!$G$42</c:f>
              <c:strCache>
                <c:ptCount val="1"/>
                <c:pt idx="0">
                  <c:v>ABC/ACL</c:v>
                </c:pt>
              </c:strCache>
            </c:strRef>
          </c:tx>
          <c:spPr>
            <a:ln w="38100">
              <a:solidFill>
                <a:schemeClr val="tx1"/>
              </a:solidFill>
            </a:ln>
          </c:spPr>
          <c:marker>
            <c:symbol val="none"/>
          </c:marker>
          <c:xVal>
            <c:numRef>
              <c:f>'Shallow-Water Complex'!$A$43:$A$48</c:f>
              <c:numCache>
                <c:formatCode>General</c:formatCode>
                <c:ptCount val="6"/>
                <c:pt idx="0">
                  <c:v>2012</c:v>
                </c:pt>
                <c:pt idx="1">
                  <c:v>2013</c:v>
                </c:pt>
                <c:pt idx="2">
                  <c:v>2014</c:v>
                </c:pt>
                <c:pt idx="3">
                  <c:v>2015</c:v>
                </c:pt>
                <c:pt idx="4">
                  <c:v>2016</c:v>
                </c:pt>
                <c:pt idx="5">
                  <c:v>2017</c:v>
                </c:pt>
              </c:numCache>
            </c:numRef>
          </c:xVal>
          <c:yVal>
            <c:numRef>
              <c:f>'Shallow-Water Complex'!$G$43:$G$48</c:f>
              <c:numCache>
                <c:formatCode>#,##0</c:formatCode>
                <c:ptCount val="6"/>
                <c:pt idx="0">
                  <c:v>26085.601428940001</c:v>
                </c:pt>
                <c:pt idx="1">
                  <c:v>26085.601428940001</c:v>
                </c:pt>
                <c:pt idx="2">
                  <c:v>26085.601428940001</c:v>
                </c:pt>
                <c:pt idx="3">
                  <c:v>26085.601428940001</c:v>
                </c:pt>
                <c:pt idx="4">
                  <c:v>26085.601428940001</c:v>
                </c:pt>
                <c:pt idx="5">
                  <c:v>26085.601428940001</c:v>
                </c:pt>
              </c:numCache>
            </c:numRef>
          </c:yVal>
          <c:smooth val="0"/>
          <c:extLst>
            <c:ext xmlns:c16="http://schemas.microsoft.com/office/drawing/2014/chart" uri="{C3380CC4-5D6E-409C-BE32-E72D297353CC}">
              <c16:uniqueId val="{00000005-B152-422D-81C9-B2EEF220759A}"/>
            </c:ext>
          </c:extLst>
        </c:ser>
        <c:dLbls>
          <c:showLegendKey val="0"/>
          <c:showVal val="0"/>
          <c:showCatName val="0"/>
          <c:showSerName val="0"/>
          <c:showPercent val="0"/>
          <c:showBubbleSize val="0"/>
        </c:dLbls>
        <c:axId val="343538432"/>
        <c:axId val="343539008"/>
        <c:extLst/>
      </c:scatterChart>
      <c:valAx>
        <c:axId val="34353843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3539008"/>
        <c:crosses val="autoZero"/>
        <c:crossBetween val="midCat"/>
      </c:valAx>
      <c:valAx>
        <c:axId val="343539008"/>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538432"/>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userShapes r:id="rId1"/>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'Porgy Complex'!$B$2</c:f>
              <c:strCache>
                <c:ptCount val="1"/>
                <c:pt idx="0">
                  <c:v>Jolthead Porgy</c:v>
                </c:pt>
              </c:strCache>
            </c:strRef>
          </c:tx>
          <c:xVal>
            <c:numRef>
              <c:f>'Porgy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Complex'!$B$4:$B$35</c:f>
              <c:numCache>
                <c:formatCode>#,##0</c:formatCode>
                <c:ptCount val="32"/>
                <c:pt idx="0">
                  <c:v>275849.42785315</c:v>
                </c:pt>
                <c:pt idx="1">
                  <c:v>41301.958126500016</c:v>
                </c:pt>
                <c:pt idx="2">
                  <c:v>21491.947943559997</c:v>
                </c:pt>
                <c:pt idx="3">
                  <c:v>33877.50283719998</c:v>
                </c:pt>
                <c:pt idx="4">
                  <c:v>23804.095298040003</c:v>
                </c:pt>
                <c:pt idx="5">
                  <c:v>23911.604017600002</c:v>
                </c:pt>
                <c:pt idx="6">
                  <c:v>36727.144194359971</c:v>
                </c:pt>
                <c:pt idx="7">
                  <c:v>62316.154357009997</c:v>
                </c:pt>
                <c:pt idx="8">
                  <c:v>72668.084089759985</c:v>
                </c:pt>
                <c:pt idx="9">
                  <c:v>15171.695219000001</c:v>
                </c:pt>
                <c:pt idx="10">
                  <c:v>43771.225392560023</c:v>
                </c:pt>
                <c:pt idx="11">
                  <c:v>20052.256260478993</c:v>
                </c:pt>
                <c:pt idx="12">
                  <c:v>28901.645065473997</c:v>
                </c:pt>
                <c:pt idx="13">
                  <c:v>43894.566444776006</c:v>
                </c:pt>
                <c:pt idx="14">
                  <c:v>38980.90098477601</c:v>
                </c:pt>
                <c:pt idx="15">
                  <c:v>43495.099387236987</c:v>
                </c:pt>
                <c:pt idx="16">
                  <c:v>51764.141448233036</c:v>
                </c:pt>
                <c:pt idx="17">
                  <c:v>83181.230075120082</c:v>
                </c:pt>
                <c:pt idx="18">
                  <c:v>62629.84330385401</c:v>
                </c:pt>
                <c:pt idx="19">
                  <c:v>42352.382302018996</c:v>
                </c:pt>
                <c:pt idx="20">
                  <c:v>37282.339916197001</c:v>
                </c:pt>
                <c:pt idx="21">
                  <c:v>54789.003827783032</c:v>
                </c:pt>
                <c:pt idx="22">
                  <c:v>66869.909171654988</c:v>
                </c:pt>
                <c:pt idx="23">
                  <c:v>61600.331973159999</c:v>
                </c:pt>
                <c:pt idx="24">
                  <c:v>52291.577886439998</c:v>
                </c:pt>
                <c:pt idx="25">
                  <c:v>34046.545690218001</c:v>
                </c:pt>
                <c:pt idx="26">
                  <c:v>70774.704311358975</c:v>
                </c:pt>
                <c:pt idx="27">
                  <c:v>102658.15984520604</c:v>
                </c:pt>
                <c:pt idx="28">
                  <c:v>132888.80306784995</c:v>
                </c:pt>
                <c:pt idx="29">
                  <c:v>148371.32188786607</c:v>
                </c:pt>
                <c:pt idx="30">
                  <c:v>181188.37635517897</c:v>
                </c:pt>
                <c:pt idx="31">
                  <c:v>51079.398856170003</c:v>
                </c:pt>
              </c:numCache>
            </c:numRef>
          </c:yVal>
          <c:smooth val="0"/>
          <c:extLst>
            <c:ext xmlns:c16="http://schemas.microsoft.com/office/drawing/2014/chart" uri="{C3380CC4-5D6E-409C-BE32-E72D297353CC}">
              <c16:uniqueId val="{00000000-9217-4D61-90E9-013B7AD0BD29}"/>
            </c:ext>
          </c:extLst>
        </c:ser>
        <c:ser>
          <c:idx val="1"/>
          <c:order val="1"/>
          <c:tx>
            <c:strRef>
              <c:f>'Porgy Complex'!$C$2</c:f>
              <c:strCache>
                <c:ptCount val="1"/>
                <c:pt idx="0">
                  <c:v>Knobbed Porgy</c:v>
                </c:pt>
              </c:strCache>
            </c:strRef>
          </c:tx>
          <c:xVal>
            <c:numRef>
              <c:f>'Porgy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Complex'!$C$4:$C$35</c:f>
              <c:numCache>
                <c:formatCode>#,##0</c:formatCode>
                <c:ptCount val="32"/>
                <c:pt idx="0">
                  <c:v>69400.25746199998</c:v>
                </c:pt>
                <c:pt idx="1">
                  <c:v>110715.49738081999</c:v>
                </c:pt>
                <c:pt idx="2">
                  <c:v>195094.93927134998</c:v>
                </c:pt>
                <c:pt idx="3">
                  <c:v>79313.794432707014</c:v>
                </c:pt>
                <c:pt idx="4">
                  <c:v>163394.69944996003</c:v>
                </c:pt>
                <c:pt idx="5">
                  <c:v>84251.173868960002</c:v>
                </c:pt>
                <c:pt idx="6">
                  <c:v>84291.066181250004</c:v>
                </c:pt>
                <c:pt idx="7">
                  <c:v>107010.56066608001</c:v>
                </c:pt>
                <c:pt idx="8">
                  <c:v>107050.39157824995</c:v>
                </c:pt>
                <c:pt idx="9">
                  <c:v>100855.70097042997</c:v>
                </c:pt>
                <c:pt idx="10">
                  <c:v>74484.704731735997</c:v>
                </c:pt>
                <c:pt idx="11">
                  <c:v>63456.193891407005</c:v>
                </c:pt>
                <c:pt idx="12">
                  <c:v>70141.179578440002</c:v>
                </c:pt>
                <c:pt idx="13">
                  <c:v>75457.641002877004</c:v>
                </c:pt>
                <c:pt idx="14">
                  <c:v>85377.565405583009</c:v>
                </c:pt>
                <c:pt idx="15">
                  <c:v>77452.463111784004</c:v>
                </c:pt>
                <c:pt idx="16">
                  <c:v>83597.333836634018</c:v>
                </c:pt>
                <c:pt idx="17">
                  <c:v>60142.011496361993</c:v>
                </c:pt>
                <c:pt idx="18">
                  <c:v>61509.65430165422</c:v>
                </c:pt>
                <c:pt idx="19">
                  <c:v>71721.840227630993</c:v>
                </c:pt>
                <c:pt idx="20">
                  <c:v>38976.942787624997</c:v>
                </c:pt>
                <c:pt idx="21">
                  <c:v>44014.562468505006</c:v>
                </c:pt>
                <c:pt idx="22">
                  <c:v>46368.971560088001</c:v>
                </c:pt>
                <c:pt idx="23">
                  <c:v>47774.065251199012</c:v>
                </c:pt>
                <c:pt idx="24">
                  <c:v>40190.388280079991</c:v>
                </c:pt>
                <c:pt idx="25">
                  <c:v>35585.973487479998</c:v>
                </c:pt>
                <c:pt idx="26">
                  <c:v>78103.996043520005</c:v>
                </c:pt>
                <c:pt idx="27">
                  <c:v>52483.364952081989</c:v>
                </c:pt>
                <c:pt idx="28">
                  <c:v>62639.56440452001</c:v>
                </c:pt>
                <c:pt idx="29">
                  <c:v>23649.995058327997</c:v>
                </c:pt>
                <c:pt idx="30">
                  <c:v>15891.876981763</c:v>
                </c:pt>
                <c:pt idx="31">
                  <c:v>18815.807580184999</c:v>
                </c:pt>
              </c:numCache>
            </c:numRef>
          </c:yVal>
          <c:smooth val="0"/>
          <c:extLst>
            <c:ext xmlns:c16="http://schemas.microsoft.com/office/drawing/2014/chart" uri="{C3380CC4-5D6E-409C-BE32-E72D297353CC}">
              <c16:uniqueId val="{00000001-9217-4D61-90E9-013B7AD0BD29}"/>
            </c:ext>
          </c:extLst>
        </c:ser>
        <c:ser>
          <c:idx val="2"/>
          <c:order val="2"/>
          <c:tx>
            <c:strRef>
              <c:f>'Porgy Complex'!$D$2</c:f>
              <c:strCache>
                <c:ptCount val="1"/>
                <c:pt idx="0">
                  <c:v>Saucereye Porgy</c:v>
                </c:pt>
              </c:strCache>
            </c:strRef>
          </c:tx>
          <c:xVal>
            <c:numRef>
              <c:f>'Porgy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Complex'!$D$4:$D$35</c:f>
              <c:numCache>
                <c:formatCode>#,##0</c:formatCode>
                <c:ptCount val="32"/>
                <c:pt idx="0">
                  <c:v>762.27792819999991</c:v>
                </c:pt>
                <c:pt idx="1">
                  <c:v>396.35842020000001</c:v>
                </c:pt>
                <c:pt idx="2">
                  <c:v>1141.4338546000001</c:v>
                </c:pt>
                <c:pt idx="3">
                  <c:v>218.87268800000001</c:v>
                </c:pt>
                <c:pt idx="4">
                  <c:v>441.75322702</c:v>
                </c:pt>
                <c:pt idx="5">
                  <c:v>1438.5015000000001</c:v>
                </c:pt>
                <c:pt idx="6">
                  <c:v>10720.222391900001</c:v>
                </c:pt>
                <c:pt idx="7">
                  <c:v>8342.6836241800011</c:v>
                </c:pt>
                <c:pt idx="8">
                  <c:v>24597.859115310002</c:v>
                </c:pt>
                <c:pt idx="9">
                  <c:v>7370.8616677</c:v>
                </c:pt>
                <c:pt idx="10">
                  <c:v>3819.3151780000003</c:v>
                </c:pt>
                <c:pt idx="11">
                  <c:v>2738.7745800000002</c:v>
                </c:pt>
                <c:pt idx="12">
                  <c:v>2515.8117148899996</c:v>
                </c:pt>
                <c:pt idx="13">
                  <c:v>13064.2921885</c:v>
                </c:pt>
                <c:pt idx="14">
                  <c:v>3312.8780983000006</c:v>
                </c:pt>
                <c:pt idx="15">
                  <c:v>4691.9784599000004</c:v>
                </c:pt>
                <c:pt idx="16">
                  <c:v>4403.3257483200005</c:v>
                </c:pt>
                <c:pt idx="17">
                  <c:v>4372.7581378840005</c:v>
                </c:pt>
                <c:pt idx="18">
                  <c:v>2598.3833321689999</c:v>
                </c:pt>
                <c:pt idx="19">
                  <c:v>5722.2640606469995</c:v>
                </c:pt>
                <c:pt idx="20">
                  <c:v>4677.2138624030003</c:v>
                </c:pt>
                <c:pt idx="21">
                  <c:v>959.28601970800003</c:v>
                </c:pt>
                <c:pt idx="22">
                  <c:v>684.56798279999998</c:v>
                </c:pt>
                <c:pt idx="23">
                  <c:v>1256.5499737</c:v>
                </c:pt>
                <c:pt idx="24">
                  <c:v>1630.9688555</c:v>
                </c:pt>
                <c:pt idx="25">
                  <c:v>436.62103000000002</c:v>
                </c:pt>
                <c:pt idx="26">
                  <c:v>6916.9066391900005</c:v>
                </c:pt>
                <c:pt idx="27">
                  <c:v>4639.9226671500001</c:v>
                </c:pt>
                <c:pt idx="28">
                  <c:v>33.975090600000001</c:v>
                </c:pt>
                <c:pt idx="29">
                  <c:v>122.60705220000001</c:v>
                </c:pt>
                <c:pt idx="30">
                  <c:v>227.32671899000002</c:v>
                </c:pt>
                <c:pt idx="31">
                  <c:v>3.1195089999999999</c:v>
                </c:pt>
              </c:numCache>
            </c:numRef>
          </c:yVal>
          <c:smooth val="0"/>
          <c:extLst>
            <c:ext xmlns:c16="http://schemas.microsoft.com/office/drawing/2014/chart" uri="{C3380CC4-5D6E-409C-BE32-E72D297353CC}">
              <c16:uniqueId val="{00000002-9217-4D61-90E9-013B7AD0BD29}"/>
            </c:ext>
          </c:extLst>
        </c:ser>
        <c:ser>
          <c:idx val="3"/>
          <c:order val="3"/>
          <c:tx>
            <c:strRef>
              <c:f>'Porgy Complex'!$E$2</c:f>
              <c:strCache>
                <c:ptCount val="1"/>
                <c:pt idx="0">
                  <c:v>Scup</c:v>
                </c:pt>
              </c:strCache>
            </c:strRef>
          </c:tx>
          <c:xVal>
            <c:numRef>
              <c:f>'Porgy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Complex'!$E$4:$E$35</c:f>
              <c:numCache>
                <c:formatCode>#,##0</c:formatCode>
                <c:ptCount val="32"/>
                <c:pt idx="0">
                  <c:v>41013.406816000002</c:v>
                </c:pt>
                <c:pt idx="1">
                  <c:v>45101.88605922</c:v>
                </c:pt>
                <c:pt idx="2">
                  <c:v>5810.8237005500005</c:v>
                </c:pt>
                <c:pt idx="3">
                  <c:v>8699.8391843549998</c:v>
                </c:pt>
                <c:pt idx="4">
                  <c:v>5243.1855986199998</c:v>
                </c:pt>
                <c:pt idx="5">
                  <c:v>21128.251835629999</c:v>
                </c:pt>
                <c:pt idx="6">
                  <c:v>51130.9720055</c:v>
                </c:pt>
                <c:pt idx="7">
                  <c:v>16525.979177190999</c:v>
                </c:pt>
                <c:pt idx="8">
                  <c:v>45170.599390789997</c:v>
                </c:pt>
                <c:pt idx="9">
                  <c:v>16343.674732698999</c:v>
                </c:pt>
                <c:pt idx="10">
                  <c:v>10924.130679370799</c:v>
                </c:pt>
                <c:pt idx="11">
                  <c:v>32516.527719534002</c:v>
                </c:pt>
                <c:pt idx="12">
                  <c:v>6052.9249247670004</c:v>
                </c:pt>
                <c:pt idx="13">
                  <c:v>385.35789399999993</c:v>
                </c:pt>
                <c:pt idx="14">
                  <c:v>789.8160330799999</c:v>
                </c:pt>
                <c:pt idx="15">
                  <c:v>15614.4960164</c:v>
                </c:pt>
                <c:pt idx="16">
                  <c:v>3636.4983757200007</c:v>
                </c:pt>
                <c:pt idx="17">
                  <c:v>9227.7309589699998</c:v>
                </c:pt>
                <c:pt idx="18">
                  <c:v>8497.0973780599998</c:v>
                </c:pt>
                <c:pt idx="19">
                  <c:v>20933.552779129997</c:v>
                </c:pt>
                <c:pt idx="20">
                  <c:v>10176.508101523999</c:v>
                </c:pt>
                <c:pt idx="21">
                  <c:v>8235.1813396429989</c:v>
                </c:pt>
                <c:pt idx="22">
                  <c:v>5886.4109562000003</c:v>
                </c:pt>
                <c:pt idx="23">
                  <c:v>8898.034930400001</c:v>
                </c:pt>
                <c:pt idx="24">
                  <c:v>13441.407745367998</c:v>
                </c:pt>
                <c:pt idx="25">
                  <c:v>8624.9657303870972</c:v>
                </c:pt>
                <c:pt idx="26">
                  <c:v>9839.1842041640011</c:v>
                </c:pt>
                <c:pt idx="27">
                  <c:v>7169.031052944998</c:v>
                </c:pt>
                <c:pt idx="28">
                  <c:v>12468.912919289001</c:v>
                </c:pt>
                <c:pt idx="29">
                  <c:v>13798.8254511901</c:v>
                </c:pt>
                <c:pt idx="30">
                  <c:v>7983.9571500000011</c:v>
                </c:pt>
                <c:pt idx="31">
                  <c:v>10543.224473061002</c:v>
                </c:pt>
              </c:numCache>
            </c:numRef>
          </c:yVal>
          <c:smooth val="0"/>
          <c:extLst>
            <c:ext xmlns:c16="http://schemas.microsoft.com/office/drawing/2014/chart" uri="{C3380CC4-5D6E-409C-BE32-E72D297353CC}">
              <c16:uniqueId val="{00000003-9217-4D61-90E9-013B7AD0BD29}"/>
            </c:ext>
          </c:extLst>
        </c:ser>
        <c:ser>
          <c:idx val="4"/>
          <c:order val="4"/>
          <c:tx>
            <c:strRef>
              <c:f>'Porgy Complex'!$F$2</c:f>
              <c:strCache>
                <c:ptCount val="1"/>
                <c:pt idx="0">
                  <c:v>Whitebone Porgy</c:v>
                </c:pt>
              </c:strCache>
            </c:strRef>
          </c:tx>
          <c:xVal>
            <c:numRef>
              <c:f>'Porgy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Complex'!$F$4:$F$35</c:f>
              <c:numCache>
                <c:formatCode>#,##0</c:formatCode>
                <c:ptCount val="32"/>
                <c:pt idx="0">
                  <c:v>26395.292353099991</c:v>
                </c:pt>
                <c:pt idx="1">
                  <c:v>44277.676998140007</c:v>
                </c:pt>
                <c:pt idx="2">
                  <c:v>40597.249314315006</c:v>
                </c:pt>
                <c:pt idx="3">
                  <c:v>41989.341330410003</c:v>
                </c:pt>
                <c:pt idx="4">
                  <c:v>25927.670221086995</c:v>
                </c:pt>
                <c:pt idx="5">
                  <c:v>72873.46220749701</c:v>
                </c:pt>
                <c:pt idx="6">
                  <c:v>64879.784360110003</c:v>
                </c:pt>
                <c:pt idx="7">
                  <c:v>38631.903101094991</c:v>
                </c:pt>
                <c:pt idx="8">
                  <c:v>32633.021798909995</c:v>
                </c:pt>
                <c:pt idx="9">
                  <c:v>38241.796931020006</c:v>
                </c:pt>
                <c:pt idx="10">
                  <c:v>40023.328815390007</c:v>
                </c:pt>
                <c:pt idx="11">
                  <c:v>100631.39915660003</c:v>
                </c:pt>
                <c:pt idx="12">
                  <c:v>20957.428854713999</c:v>
                </c:pt>
                <c:pt idx="13">
                  <c:v>17753.001834956998</c:v>
                </c:pt>
                <c:pt idx="14">
                  <c:v>62422.495876548004</c:v>
                </c:pt>
                <c:pt idx="15">
                  <c:v>50770.739054819082</c:v>
                </c:pt>
                <c:pt idx="16">
                  <c:v>65100.126187476009</c:v>
                </c:pt>
                <c:pt idx="17">
                  <c:v>37260.054427973992</c:v>
                </c:pt>
                <c:pt idx="18">
                  <c:v>17570.610075537003</c:v>
                </c:pt>
                <c:pt idx="19">
                  <c:v>42615.617095886999</c:v>
                </c:pt>
                <c:pt idx="20">
                  <c:v>17320.378538904297</c:v>
                </c:pt>
                <c:pt idx="21">
                  <c:v>39267.744894709991</c:v>
                </c:pt>
                <c:pt idx="22">
                  <c:v>52865.962689392014</c:v>
                </c:pt>
                <c:pt idx="23">
                  <c:v>13488.923454627</c:v>
                </c:pt>
                <c:pt idx="24">
                  <c:v>58622.8844816973</c:v>
                </c:pt>
                <c:pt idx="25">
                  <c:v>50207.718176651993</c:v>
                </c:pt>
                <c:pt idx="26">
                  <c:v>51608.314539015308</c:v>
                </c:pt>
                <c:pt idx="27">
                  <c:v>43980.337950239002</c:v>
                </c:pt>
                <c:pt idx="28">
                  <c:v>141844.19382347897</c:v>
                </c:pt>
                <c:pt idx="29">
                  <c:v>55585.714840288005</c:v>
                </c:pt>
                <c:pt idx="30">
                  <c:v>55797.068094964015</c:v>
                </c:pt>
                <c:pt idx="31">
                  <c:v>50400.815979586994</c:v>
                </c:pt>
              </c:numCache>
            </c:numRef>
          </c:yVal>
          <c:smooth val="0"/>
          <c:extLst>
            <c:ext xmlns:c16="http://schemas.microsoft.com/office/drawing/2014/chart" uri="{C3380CC4-5D6E-409C-BE32-E72D297353CC}">
              <c16:uniqueId val="{00000004-9217-4D61-90E9-013B7AD0BD29}"/>
            </c:ext>
          </c:extLst>
        </c:ser>
        <c:ser>
          <c:idx val="5"/>
          <c:order val="5"/>
          <c:tx>
            <c:strRef>
              <c:f>'Porgy Complex'!$G$2</c:f>
              <c:strCache>
                <c:ptCount val="1"/>
                <c:pt idx="0">
                  <c:v>Total</c:v>
                </c:pt>
              </c:strCache>
            </c:strRef>
          </c:tx>
          <c:spPr>
            <a:ln>
              <a:solidFill>
                <a:schemeClr val="tx2"/>
              </a:solidFill>
            </a:ln>
          </c:spPr>
          <c:marker>
            <c:symbol val="star"/>
            <c:size val="7"/>
            <c:spPr>
              <a:ln>
                <a:solidFill>
                  <a:srgbClr val="FF0000"/>
                </a:solidFill>
              </a:ln>
            </c:spPr>
          </c:marker>
          <c:xVal>
            <c:numRef>
              <c:f>'Porgy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Complex'!$G$4:$G$35</c:f>
              <c:numCache>
                <c:formatCode>#,##0</c:formatCode>
                <c:ptCount val="32"/>
                <c:pt idx="0">
                  <c:v>413420.66241244995</c:v>
                </c:pt>
                <c:pt idx="1">
                  <c:v>241793.37698488001</c:v>
                </c:pt>
                <c:pt idx="2">
                  <c:v>264136.394084375</c:v>
                </c:pt>
                <c:pt idx="3">
                  <c:v>164099.350472672</c:v>
                </c:pt>
                <c:pt idx="4">
                  <c:v>218811.40379472706</c:v>
                </c:pt>
                <c:pt idx="5">
                  <c:v>203602.99342968702</c:v>
                </c:pt>
                <c:pt idx="6">
                  <c:v>247749.18913311997</c:v>
                </c:pt>
                <c:pt idx="7">
                  <c:v>232827.28092555603</c:v>
                </c:pt>
                <c:pt idx="8">
                  <c:v>282119.95597301994</c:v>
                </c:pt>
                <c:pt idx="9">
                  <c:v>177983.72952084898</c:v>
                </c:pt>
                <c:pt idx="10">
                  <c:v>173022.70479705682</c:v>
                </c:pt>
                <c:pt idx="11">
                  <c:v>219395.15160802004</c:v>
                </c:pt>
                <c:pt idx="12">
                  <c:v>128568.99013828501</c:v>
                </c:pt>
                <c:pt idx="13">
                  <c:v>150554.85936510999</c:v>
                </c:pt>
                <c:pt idx="14">
                  <c:v>190883.65639828701</c:v>
                </c:pt>
                <c:pt idx="15">
                  <c:v>192024.77603014006</c:v>
                </c:pt>
                <c:pt idx="16">
                  <c:v>208501.42559638305</c:v>
                </c:pt>
                <c:pt idx="17">
                  <c:v>194183.78509631005</c:v>
                </c:pt>
                <c:pt idx="18">
                  <c:v>152805.58839127421</c:v>
                </c:pt>
                <c:pt idx="19">
                  <c:v>183345.65646531398</c:v>
                </c:pt>
                <c:pt idx="20">
                  <c:v>108433.38320665329</c:v>
                </c:pt>
                <c:pt idx="21">
                  <c:v>147265.77855034903</c:v>
                </c:pt>
                <c:pt idx="22">
                  <c:v>172675.822360135</c:v>
                </c:pt>
                <c:pt idx="23">
                  <c:v>133017.90558308602</c:v>
                </c:pt>
                <c:pt idx="24">
                  <c:v>166177.22724908529</c:v>
                </c:pt>
                <c:pt idx="25">
                  <c:v>128901.82411473709</c:v>
                </c:pt>
                <c:pt idx="26">
                  <c:v>217243.10573724826</c:v>
                </c:pt>
                <c:pt idx="27">
                  <c:v>210930.81646762206</c:v>
                </c:pt>
                <c:pt idx="28">
                  <c:v>349875.44930573791</c:v>
                </c:pt>
                <c:pt idx="29">
                  <c:v>241528.46428987218</c:v>
                </c:pt>
                <c:pt idx="30">
                  <c:v>261088.60530089599</c:v>
                </c:pt>
                <c:pt idx="31">
                  <c:v>130842.36639800298</c:v>
                </c:pt>
              </c:numCache>
            </c:numRef>
          </c:yVal>
          <c:smooth val="0"/>
          <c:extLst>
            <c:ext xmlns:c16="http://schemas.microsoft.com/office/drawing/2014/chart" uri="{C3380CC4-5D6E-409C-BE32-E72D297353CC}">
              <c16:uniqueId val="{00000005-9217-4D61-90E9-013B7AD0BD29}"/>
            </c:ext>
          </c:extLst>
        </c:ser>
        <c:ser>
          <c:idx val="6"/>
          <c:order val="6"/>
          <c:tx>
            <c:strRef>
              <c:f>'Porgy Complex'!$H$2</c:f>
              <c:strCache>
                <c:ptCount val="1"/>
                <c:pt idx="0">
                  <c:v>ABC/ACL</c:v>
                </c:pt>
              </c:strCache>
            </c:strRef>
          </c:tx>
          <c:spPr>
            <a:ln w="38100">
              <a:solidFill>
                <a:schemeClr val="tx1"/>
              </a:solidFill>
            </a:ln>
          </c:spPr>
          <c:marker>
            <c:symbol val="none"/>
          </c:marker>
          <c:xVal>
            <c:numRef>
              <c:f>'Porgy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Complex'!$H$4:$H$35</c:f>
              <c:numCache>
                <c:formatCode>#,##0</c:formatCode>
                <c:ptCount val="32"/>
                <c:pt idx="26">
                  <c:v>149748.81872056212</c:v>
                </c:pt>
                <c:pt idx="27">
                  <c:v>149748.81872056212</c:v>
                </c:pt>
                <c:pt idx="28">
                  <c:v>149748.81872056212</c:v>
                </c:pt>
                <c:pt idx="29">
                  <c:v>149748.81872056212</c:v>
                </c:pt>
                <c:pt idx="30">
                  <c:v>149748.81872056212</c:v>
                </c:pt>
                <c:pt idx="31">
                  <c:v>149748.81872056212</c:v>
                </c:pt>
              </c:numCache>
            </c:numRef>
          </c:yVal>
          <c:smooth val="0"/>
          <c:extLst>
            <c:ext xmlns:c16="http://schemas.microsoft.com/office/drawing/2014/chart" uri="{C3380CC4-5D6E-409C-BE32-E72D297353CC}">
              <c16:uniqueId val="{00000006-9217-4D61-90E9-013B7AD0BD29}"/>
            </c:ext>
          </c:extLst>
        </c:ser>
        <c:dLbls>
          <c:showLegendKey val="0"/>
          <c:showVal val="0"/>
          <c:showCatName val="0"/>
          <c:showSerName val="0"/>
          <c:showPercent val="0"/>
          <c:showBubbleSize val="0"/>
        </c:dLbls>
        <c:axId val="345227264"/>
        <c:axId val="345227840"/>
      </c:scatterChart>
      <c:valAx>
        <c:axId val="345227264"/>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5227840"/>
        <c:crosses val="autoZero"/>
        <c:crossBetween val="midCat"/>
      </c:valAx>
      <c:valAx>
        <c:axId val="345227840"/>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522726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Jolthead Porgy</a:t>
            </a:r>
          </a:p>
        </c:rich>
      </c:tx>
      <c:overlay val="0"/>
    </c:title>
    <c:autoTitleDeleted val="0"/>
    <c:plotArea>
      <c:layout/>
      <c:scatterChart>
        <c:scatterStyle val="lineMarker"/>
        <c:varyColors val="0"/>
        <c:ser>
          <c:idx val="4"/>
          <c:order val="0"/>
          <c:tx>
            <c:strRef>
              <c:f>'Porgy Complex'!$T$3</c:f>
              <c:strCache>
                <c:ptCount val="1"/>
                <c:pt idx="0">
                  <c:v>Recreational</c:v>
                </c:pt>
              </c:strCache>
            </c:strRef>
          </c:tx>
          <c:spPr>
            <a:ln>
              <a:solidFill>
                <a:schemeClr val="accent5"/>
              </a:solidFill>
            </a:ln>
          </c:spPr>
          <c:marker>
            <c:symbol val="square"/>
            <c:size val="7"/>
            <c:spPr>
              <a:solidFill>
                <a:schemeClr val="accent5"/>
              </a:solidFill>
              <a:ln>
                <a:solidFill>
                  <a:schemeClr val="accent5"/>
                </a:solidFill>
              </a:ln>
            </c:spPr>
          </c:marker>
          <c:xVal>
            <c:numRef>
              <c:f>'Porgy Complex'!$S$4:$S$35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Complex'!$T$4:$T$35</c:f>
              <c:numCache>
                <c:formatCode>#,##0</c:formatCode>
                <c:ptCount val="32"/>
                <c:pt idx="0">
                  <c:v>275849.42785315</c:v>
                </c:pt>
                <c:pt idx="1">
                  <c:v>41301.958126500016</c:v>
                </c:pt>
                <c:pt idx="2">
                  <c:v>21491.947943559997</c:v>
                </c:pt>
                <c:pt idx="3">
                  <c:v>33877.50283719998</c:v>
                </c:pt>
                <c:pt idx="4">
                  <c:v>23804.095298040003</c:v>
                </c:pt>
                <c:pt idx="5">
                  <c:v>23911.604017600002</c:v>
                </c:pt>
                <c:pt idx="6">
                  <c:v>36727.144194359971</c:v>
                </c:pt>
                <c:pt idx="7">
                  <c:v>59824.154357009997</c:v>
                </c:pt>
                <c:pt idx="8">
                  <c:v>72659.084089759985</c:v>
                </c:pt>
                <c:pt idx="9">
                  <c:v>14677.695219000001</c:v>
                </c:pt>
                <c:pt idx="10">
                  <c:v>40545.225392560023</c:v>
                </c:pt>
                <c:pt idx="11">
                  <c:v>16207.256260478995</c:v>
                </c:pt>
                <c:pt idx="12">
                  <c:v>27893.645065473997</c:v>
                </c:pt>
                <c:pt idx="13">
                  <c:v>42936.566444776006</c:v>
                </c:pt>
                <c:pt idx="14">
                  <c:v>35742.90098477601</c:v>
                </c:pt>
                <c:pt idx="15">
                  <c:v>42577.099387236987</c:v>
                </c:pt>
                <c:pt idx="16">
                  <c:v>50786.141448233036</c:v>
                </c:pt>
                <c:pt idx="17">
                  <c:v>80499.230075120082</c:v>
                </c:pt>
                <c:pt idx="18">
                  <c:v>59197.84330385401</c:v>
                </c:pt>
                <c:pt idx="19">
                  <c:v>38633.382302018996</c:v>
                </c:pt>
                <c:pt idx="20">
                  <c:v>35327.339916197001</c:v>
                </c:pt>
                <c:pt idx="21">
                  <c:v>53366.003827783032</c:v>
                </c:pt>
                <c:pt idx="22">
                  <c:v>64762.909171654996</c:v>
                </c:pt>
                <c:pt idx="23">
                  <c:v>58998.331973159999</c:v>
                </c:pt>
                <c:pt idx="24">
                  <c:v>50260.577886439998</c:v>
                </c:pt>
                <c:pt idx="25">
                  <c:v>29280.545690218005</c:v>
                </c:pt>
                <c:pt idx="26">
                  <c:v>63002.704311358968</c:v>
                </c:pt>
                <c:pt idx="27">
                  <c:v>94398.159845206043</c:v>
                </c:pt>
                <c:pt idx="28">
                  <c:v>125821.80306784995</c:v>
                </c:pt>
                <c:pt idx="29">
                  <c:v>136683.32188786607</c:v>
                </c:pt>
                <c:pt idx="30">
                  <c:v>166437.37635517897</c:v>
                </c:pt>
                <c:pt idx="31">
                  <c:v>44097.398856170003</c:v>
                </c:pt>
              </c:numCache>
            </c:numRef>
          </c:yVal>
          <c:smooth val="0"/>
          <c:extLst>
            <c:ext xmlns:c16="http://schemas.microsoft.com/office/drawing/2014/chart" uri="{C3380CC4-5D6E-409C-BE32-E72D297353CC}">
              <c16:uniqueId val="{00000002-BBFC-428B-9B2B-E0193BCF0BFB}"/>
            </c:ext>
          </c:extLst>
        </c:ser>
        <c:ser>
          <c:idx val="0"/>
          <c:order val="1"/>
          <c:tx>
            <c:strRef>
              <c:f>'Porgy Complex'!$L$3</c:f>
              <c:strCache>
                <c:ptCount val="1"/>
                <c:pt idx="0">
                  <c:v>Commercial</c:v>
                </c:pt>
              </c:strCache>
            </c:strRef>
          </c:tx>
          <c:spPr>
            <a:ln>
              <a:solidFill>
                <a:schemeClr val="accent3"/>
              </a:solidFill>
            </a:ln>
          </c:spPr>
          <c:marker>
            <c:symbol val="triangle"/>
            <c:size val="7"/>
            <c:spPr>
              <a:solidFill>
                <a:schemeClr val="accent3"/>
              </a:solidFill>
              <a:ln>
                <a:solidFill>
                  <a:schemeClr val="accent3"/>
                </a:solidFill>
              </a:ln>
            </c:spPr>
          </c:marker>
          <c:xVal>
            <c:numRef>
              <c:f>'Porgy Complex'!$K$4:$K$35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Complex'!$L$4:$L$35</c:f>
              <c:numCache>
                <c:formatCode>#,##0</c:formatCode>
                <c:ptCount val="32"/>
                <c:pt idx="0">
                  <c:v>0</c:v>
                </c:pt>
                <c:pt idx="1">
                  <c:v>0</c:v>
                </c:pt>
                <c:pt idx="2">
                  <c:v>0</c:v>
                </c:pt>
                <c:pt idx="3">
                  <c:v>0</c:v>
                </c:pt>
                <c:pt idx="4">
                  <c:v>0</c:v>
                </c:pt>
                <c:pt idx="5">
                  <c:v>0</c:v>
                </c:pt>
                <c:pt idx="6">
                  <c:v>0</c:v>
                </c:pt>
                <c:pt idx="7">
                  <c:v>2492</c:v>
                </c:pt>
                <c:pt idx="8">
                  <c:v>9</c:v>
                </c:pt>
                <c:pt idx="9">
                  <c:v>494</c:v>
                </c:pt>
                <c:pt idx="10">
                  <c:v>3226</c:v>
                </c:pt>
                <c:pt idx="11">
                  <c:v>3845</c:v>
                </c:pt>
                <c:pt idx="12">
                  <c:v>1008</c:v>
                </c:pt>
                <c:pt idx="13">
                  <c:v>958</c:v>
                </c:pt>
                <c:pt idx="14">
                  <c:v>3238</c:v>
                </c:pt>
                <c:pt idx="15">
                  <c:v>918</c:v>
                </c:pt>
                <c:pt idx="16">
                  <c:v>978</c:v>
                </c:pt>
                <c:pt idx="17">
                  <c:v>2682</c:v>
                </c:pt>
                <c:pt idx="18">
                  <c:v>3432</c:v>
                </c:pt>
                <c:pt idx="19">
                  <c:v>3719</c:v>
                </c:pt>
                <c:pt idx="20">
                  <c:v>1955</c:v>
                </c:pt>
                <c:pt idx="21">
                  <c:v>1423</c:v>
                </c:pt>
                <c:pt idx="22">
                  <c:v>2107</c:v>
                </c:pt>
                <c:pt idx="23">
                  <c:v>2602</c:v>
                </c:pt>
                <c:pt idx="24">
                  <c:v>2031</c:v>
                </c:pt>
                <c:pt idx="25">
                  <c:v>4766</c:v>
                </c:pt>
                <c:pt idx="26">
                  <c:v>7772</c:v>
                </c:pt>
                <c:pt idx="27">
                  <c:v>8260</c:v>
                </c:pt>
                <c:pt idx="28">
                  <c:v>7067</c:v>
                </c:pt>
                <c:pt idx="29">
                  <c:v>11688</c:v>
                </c:pt>
                <c:pt idx="30">
                  <c:v>14751</c:v>
                </c:pt>
                <c:pt idx="31">
                  <c:v>6982</c:v>
                </c:pt>
              </c:numCache>
            </c:numRef>
          </c:yVal>
          <c:smooth val="0"/>
          <c:extLst>
            <c:ext xmlns:c16="http://schemas.microsoft.com/office/drawing/2014/chart" uri="{C3380CC4-5D6E-409C-BE32-E72D297353CC}">
              <c16:uniqueId val="{00000001-1562-4720-8A4C-3E83CB430A30}"/>
            </c:ext>
          </c:extLst>
        </c:ser>
        <c:dLbls>
          <c:showLegendKey val="0"/>
          <c:showVal val="0"/>
          <c:showCatName val="0"/>
          <c:showSerName val="0"/>
          <c:showPercent val="0"/>
          <c:showBubbleSize val="0"/>
        </c:dLbls>
        <c:axId val="345230144"/>
        <c:axId val="345230720"/>
        <c:extLst/>
      </c:scatterChart>
      <c:valAx>
        <c:axId val="345230144"/>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5230720"/>
        <c:crosses val="autoZero"/>
        <c:crossBetween val="midCat"/>
      </c:valAx>
      <c:valAx>
        <c:axId val="345230720"/>
        <c:scaling>
          <c:orientation val="minMax"/>
          <c:max val="300000"/>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5230144"/>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Knobbed Porgy</a:t>
            </a:r>
          </a:p>
        </c:rich>
      </c:tx>
      <c:overlay val="0"/>
    </c:title>
    <c:autoTitleDeleted val="0"/>
    <c:plotArea>
      <c:layout/>
      <c:scatterChart>
        <c:scatterStyle val="lineMarker"/>
        <c:varyColors val="0"/>
        <c:ser>
          <c:idx val="4"/>
          <c:order val="0"/>
          <c:tx>
            <c:strRef>
              <c:f>'Porgy Complex'!$U$3</c:f>
              <c:strCache>
                <c:ptCount val="1"/>
                <c:pt idx="0">
                  <c:v>Recreational</c:v>
                </c:pt>
              </c:strCache>
            </c:strRef>
          </c:tx>
          <c:spPr>
            <a:ln>
              <a:solidFill>
                <a:schemeClr val="accent5"/>
              </a:solidFill>
            </a:ln>
          </c:spPr>
          <c:marker>
            <c:symbol val="square"/>
            <c:size val="7"/>
            <c:spPr>
              <a:solidFill>
                <a:schemeClr val="accent5"/>
              </a:solidFill>
              <a:ln>
                <a:solidFill>
                  <a:schemeClr val="accent5"/>
                </a:solidFill>
              </a:ln>
            </c:spPr>
          </c:marker>
          <c:xVal>
            <c:numRef>
              <c:f>'Porgy Complex'!$S$4:$S$35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Complex'!$U$4:$U$35</c:f>
              <c:numCache>
                <c:formatCode>#,##0</c:formatCode>
                <c:ptCount val="32"/>
                <c:pt idx="0">
                  <c:v>36962.257461999987</c:v>
                </c:pt>
                <c:pt idx="1">
                  <c:v>59655.497380819987</c:v>
                </c:pt>
                <c:pt idx="2">
                  <c:v>120086.93927134997</c:v>
                </c:pt>
                <c:pt idx="3">
                  <c:v>44990.794432707007</c:v>
                </c:pt>
                <c:pt idx="4">
                  <c:v>119255.69944996004</c:v>
                </c:pt>
                <c:pt idx="5">
                  <c:v>37960.173868960002</c:v>
                </c:pt>
                <c:pt idx="6">
                  <c:v>40948.066181250004</c:v>
                </c:pt>
                <c:pt idx="7">
                  <c:v>63573.560666080011</c:v>
                </c:pt>
                <c:pt idx="8">
                  <c:v>68529.391578249953</c:v>
                </c:pt>
                <c:pt idx="9">
                  <c:v>56349.700970429971</c:v>
                </c:pt>
                <c:pt idx="10">
                  <c:v>32364.704731736001</c:v>
                </c:pt>
                <c:pt idx="11">
                  <c:v>26906.193891407005</c:v>
                </c:pt>
                <c:pt idx="12">
                  <c:v>27267.179578440002</c:v>
                </c:pt>
                <c:pt idx="13">
                  <c:v>31160.641002877001</c:v>
                </c:pt>
                <c:pt idx="14">
                  <c:v>49828.565405583009</c:v>
                </c:pt>
                <c:pt idx="15">
                  <c:v>33432.463111784004</c:v>
                </c:pt>
                <c:pt idx="16">
                  <c:v>46662.333836634018</c:v>
                </c:pt>
                <c:pt idx="17">
                  <c:v>42331.011496361993</c:v>
                </c:pt>
                <c:pt idx="18">
                  <c:v>45346.65430165422</c:v>
                </c:pt>
                <c:pt idx="19">
                  <c:v>57428.840227630993</c:v>
                </c:pt>
                <c:pt idx="20">
                  <c:v>15980.942787624999</c:v>
                </c:pt>
                <c:pt idx="21">
                  <c:v>23635.562468505006</c:v>
                </c:pt>
                <c:pt idx="22">
                  <c:v>21412.971560087997</c:v>
                </c:pt>
                <c:pt idx="23">
                  <c:v>26921.065251199012</c:v>
                </c:pt>
                <c:pt idx="24">
                  <c:v>16735.388280079995</c:v>
                </c:pt>
                <c:pt idx="25">
                  <c:v>8175.9734874799997</c:v>
                </c:pt>
                <c:pt idx="26">
                  <c:v>56167.996043520005</c:v>
                </c:pt>
                <c:pt idx="27">
                  <c:v>29990.364952081993</c:v>
                </c:pt>
                <c:pt idx="28">
                  <c:v>30071.56440452001</c:v>
                </c:pt>
                <c:pt idx="29">
                  <c:v>12718.995058327997</c:v>
                </c:pt>
                <c:pt idx="30">
                  <c:v>6905.876981763</c:v>
                </c:pt>
                <c:pt idx="31">
                  <c:v>4403.8075801850009</c:v>
                </c:pt>
              </c:numCache>
            </c:numRef>
          </c:yVal>
          <c:smooth val="0"/>
          <c:extLst>
            <c:ext xmlns:c16="http://schemas.microsoft.com/office/drawing/2014/chart" uri="{C3380CC4-5D6E-409C-BE32-E72D297353CC}">
              <c16:uniqueId val="{00000002-6BED-4DE3-BA5B-CB1719E38D6D}"/>
            </c:ext>
          </c:extLst>
        </c:ser>
        <c:ser>
          <c:idx val="0"/>
          <c:order val="1"/>
          <c:tx>
            <c:strRef>
              <c:f>'Porgy Complex'!$M$3</c:f>
              <c:strCache>
                <c:ptCount val="1"/>
                <c:pt idx="0">
                  <c:v>Commercial</c:v>
                </c:pt>
              </c:strCache>
            </c:strRef>
          </c:tx>
          <c:spPr>
            <a:ln>
              <a:solidFill>
                <a:schemeClr val="accent3"/>
              </a:solidFill>
            </a:ln>
          </c:spPr>
          <c:marker>
            <c:symbol val="triangle"/>
            <c:size val="7"/>
            <c:spPr>
              <a:solidFill>
                <a:schemeClr val="accent3"/>
              </a:solidFill>
              <a:ln>
                <a:solidFill>
                  <a:schemeClr val="accent3"/>
                </a:solidFill>
              </a:ln>
            </c:spPr>
          </c:marker>
          <c:xVal>
            <c:numRef>
              <c:f>'Porgy Complex'!$K$4:$K$35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Complex'!$M$4:$M$35</c:f>
              <c:numCache>
                <c:formatCode>#,##0</c:formatCode>
                <c:ptCount val="32"/>
                <c:pt idx="0">
                  <c:v>32438</c:v>
                </c:pt>
                <c:pt idx="1">
                  <c:v>51060</c:v>
                </c:pt>
                <c:pt idx="2">
                  <c:v>75008</c:v>
                </c:pt>
                <c:pt idx="3">
                  <c:v>34323</c:v>
                </c:pt>
                <c:pt idx="4">
                  <c:v>44139</c:v>
                </c:pt>
                <c:pt idx="5">
                  <c:v>46291</c:v>
                </c:pt>
                <c:pt idx="6">
                  <c:v>43343</c:v>
                </c:pt>
                <c:pt idx="7">
                  <c:v>43437</c:v>
                </c:pt>
                <c:pt idx="8">
                  <c:v>38521</c:v>
                </c:pt>
                <c:pt idx="9">
                  <c:v>44506</c:v>
                </c:pt>
                <c:pt idx="10">
                  <c:v>42120</c:v>
                </c:pt>
                <c:pt idx="11">
                  <c:v>36550</c:v>
                </c:pt>
                <c:pt idx="12">
                  <c:v>42874</c:v>
                </c:pt>
                <c:pt idx="13">
                  <c:v>44297</c:v>
                </c:pt>
                <c:pt idx="14">
                  <c:v>35549</c:v>
                </c:pt>
                <c:pt idx="15">
                  <c:v>44020</c:v>
                </c:pt>
                <c:pt idx="16">
                  <c:v>36935</c:v>
                </c:pt>
                <c:pt idx="17">
                  <c:v>17811</c:v>
                </c:pt>
                <c:pt idx="18">
                  <c:v>16163</c:v>
                </c:pt>
                <c:pt idx="19">
                  <c:v>14293</c:v>
                </c:pt>
                <c:pt idx="20">
                  <c:v>22996</c:v>
                </c:pt>
                <c:pt idx="21">
                  <c:v>20379</c:v>
                </c:pt>
                <c:pt idx="22">
                  <c:v>24956</c:v>
                </c:pt>
                <c:pt idx="23">
                  <c:v>20853</c:v>
                </c:pt>
                <c:pt idx="24">
                  <c:v>23455</c:v>
                </c:pt>
                <c:pt idx="25">
                  <c:v>27410</c:v>
                </c:pt>
                <c:pt idx="26">
                  <c:v>21936</c:v>
                </c:pt>
                <c:pt idx="27">
                  <c:v>22493</c:v>
                </c:pt>
                <c:pt idx="28">
                  <c:v>32568</c:v>
                </c:pt>
                <c:pt idx="29">
                  <c:v>10931</c:v>
                </c:pt>
                <c:pt idx="30">
                  <c:v>8986</c:v>
                </c:pt>
                <c:pt idx="31">
                  <c:v>14412</c:v>
                </c:pt>
              </c:numCache>
            </c:numRef>
          </c:yVal>
          <c:smooth val="0"/>
          <c:extLst>
            <c:ext xmlns:c16="http://schemas.microsoft.com/office/drawing/2014/chart" uri="{C3380CC4-5D6E-409C-BE32-E72D297353CC}">
              <c16:uniqueId val="{00000001-3573-4A3F-8E51-3390B7501B64}"/>
            </c:ext>
          </c:extLst>
        </c:ser>
        <c:dLbls>
          <c:showLegendKey val="0"/>
          <c:showVal val="0"/>
          <c:showCatName val="0"/>
          <c:showSerName val="0"/>
          <c:showPercent val="0"/>
          <c:showBubbleSize val="0"/>
        </c:dLbls>
        <c:axId val="345230144"/>
        <c:axId val="345230720"/>
        <c:extLst/>
      </c:scatterChart>
      <c:valAx>
        <c:axId val="345230144"/>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5230720"/>
        <c:crosses val="autoZero"/>
        <c:crossBetween val="midCat"/>
      </c:valAx>
      <c:valAx>
        <c:axId val="345230720"/>
        <c:scaling>
          <c:orientation val="minMax"/>
          <c:max val="130000"/>
        </c:scaling>
        <c:delete val="0"/>
        <c:axPos val="l"/>
        <c:majorGridlines/>
        <c:title>
          <c:tx>
            <c:rich>
              <a:bodyPr rot="-5400000" vert="horz"/>
              <a:lstStyle/>
              <a:p>
                <a:pPr>
                  <a:defRPr/>
                </a:pPr>
                <a:r>
                  <a:rPr lang="en-US"/>
                  <a:t>Pounds Whole Weight</a:t>
                </a:r>
              </a:p>
            </c:rich>
          </c:tx>
          <c:overlay val="0"/>
        </c:title>
        <c:numFmt formatCode="#,##0" sourceLinked="0"/>
        <c:majorTickMark val="out"/>
        <c:minorTickMark val="none"/>
        <c:tickLblPos val="nextTo"/>
        <c:crossAx val="345230144"/>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Saucereye Porgy</a:t>
            </a:r>
          </a:p>
        </c:rich>
      </c:tx>
      <c:overlay val="0"/>
    </c:title>
    <c:autoTitleDeleted val="0"/>
    <c:plotArea>
      <c:layout/>
      <c:scatterChart>
        <c:scatterStyle val="lineMarker"/>
        <c:varyColors val="0"/>
        <c:ser>
          <c:idx val="4"/>
          <c:order val="0"/>
          <c:tx>
            <c:strRef>
              <c:f>'Porgy Complex'!$V$3</c:f>
              <c:strCache>
                <c:ptCount val="1"/>
                <c:pt idx="0">
                  <c:v>Recreational</c:v>
                </c:pt>
              </c:strCache>
            </c:strRef>
          </c:tx>
          <c:spPr>
            <a:ln>
              <a:solidFill>
                <a:schemeClr val="accent5"/>
              </a:solidFill>
            </a:ln>
          </c:spPr>
          <c:marker>
            <c:symbol val="square"/>
            <c:size val="7"/>
            <c:spPr>
              <a:solidFill>
                <a:schemeClr val="accent5"/>
              </a:solidFill>
              <a:ln>
                <a:solidFill>
                  <a:schemeClr val="accent5"/>
                </a:solidFill>
              </a:ln>
            </c:spPr>
          </c:marker>
          <c:xVal>
            <c:numRef>
              <c:f>'Porgy Complex'!$S$4:$S$35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Complex'!$V$4:$V$35</c:f>
              <c:numCache>
                <c:formatCode>#,##0</c:formatCode>
                <c:ptCount val="32"/>
                <c:pt idx="0">
                  <c:v>762.27792819999991</c:v>
                </c:pt>
                <c:pt idx="1">
                  <c:v>396.35842020000001</c:v>
                </c:pt>
                <c:pt idx="2">
                  <c:v>1141.4338546000001</c:v>
                </c:pt>
                <c:pt idx="3">
                  <c:v>218.87268800000001</c:v>
                </c:pt>
                <c:pt idx="4">
                  <c:v>441.75322702</c:v>
                </c:pt>
                <c:pt idx="5">
                  <c:v>1438.5015000000001</c:v>
                </c:pt>
                <c:pt idx="6">
                  <c:v>10720.222391900001</c:v>
                </c:pt>
                <c:pt idx="7">
                  <c:v>8342.6836241800011</c:v>
                </c:pt>
                <c:pt idx="8">
                  <c:v>24596.859115310002</c:v>
                </c:pt>
                <c:pt idx="9">
                  <c:v>7364.8616677</c:v>
                </c:pt>
                <c:pt idx="10">
                  <c:v>3819.3151780000003</c:v>
                </c:pt>
                <c:pt idx="11">
                  <c:v>2738.7745800000002</c:v>
                </c:pt>
                <c:pt idx="12">
                  <c:v>2515.8117148899996</c:v>
                </c:pt>
                <c:pt idx="13">
                  <c:v>13064.2921885</c:v>
                </c:pt>
                <c:pt idx="14">
                  <c:v>3312.8780983000006</c:v>
                </c:pt>
                <c:pt idx="15">
                  <c:v>4691.9784599000004</c:v>
                </c:pt>
                <c:pt idx="16">
                  <c:v>4403.3257483200005</c:v>
                </c:pt>
                <c:pt idx="17">
                  <c:v>4372.7581378840005</c:v>
                </c:pt>
                <c:pt idx="18">
                  <c:v>2598.3833321689999</c:v>
                </c:pt>
                <c:pt idx="19">
                  <c:v>5722.2640606469995</c:v>
                </c:pt>
                <c:pt idx="20">
                  <c:v>4677.2138624030003</c:v>
                </c:pt>
                <c:pt idx="21">
                  <c:v>959.28601970800003</c:v>
                </c:pt>
                <c:pt idx="22">
                  <c:v>684.56798279999998</c:v>
                </c:pt>
                <c:pt idx="23">
                  <c:v>1256.5499737</c:v>
                </c:pt>
                <c:pt idx="24">
                  <c:v>1630.9688555</c:v>
                </c:pt>
                <c:pt idx="25">
                  <c:v>436.62103000000002</c:v>
                </c:pt>
                <c:pt idx="26">
                  <c:v>6916.9066391900005</c:v>
                </c:pt>
                <c:pt idx="27">
                  <c:v>4639.9226671500001</c:v>
                </c:pt>
                <c:pt idx="28">
                  <c:v>33.975090600000001</c:v>
                </c:pt>
                <c:pt idx="29">
                  <c:v>120.60705220000001</c:v>
                </c:pt>
                <c:pt idx="30">
                  <c:v>227.32671899000002</c:v>
                </c:pt>
                <c:pt idx="31">
                  <c:v>3.1195089999999999</c:v>
                </c:pt>
              </c:numCache>
            </c:numRef>
          </c:yVal>
          <c:smooth val="0"/>
          <c:extLst>
            <c:ext xmlns:c16="http://schemas.microsoft.com/office/drawing/2014/chart" uri="{C3380CC4-5D6E-409C-BE32-E72D297353CC}">
              <c16:uniqueId val="{00000002-C44B-4242-BD2A-7D4EDD11C23D}"/>
            </c:ext>
          </c:extLst>
        </c:ser>
        <c:ser>
          <c:idx val="0"/>
          <c:order val="1"/>
          <c:tx>
            <c:strRef>
              <c:f>'Porgy Complex'!$N$3</c:f>
              <c:strCache>
                <c:ptCount val="1"/>
                <c:pt idx="0">
                  <c:v>Commercial</c:v>
                </c:pt>
              </c:strCache>
            </c:strRef>
          </c:tx>
          <c:spPr>
            <a:ln>
              <a:solidFill>
                <a:schemeClr val="accent3"/>
              </a:solidFill>
            </a:ln>
          </c:spPr>
          <c:marker>
            <c:symbol val="triangle"/>
            <c:size val="7"/>
            <c:spPr>
              <a:solidFill>
                <a:schemeClr val="accent3"/>
              </a:solidFill>
              <a:ln>
                <a:solidFill>
                  <a:schemeClr val="accent3"/>
                </a:solidFill>
              </a:ln>
            </c:spPr>
          </c:marker>
          <c:xVal>
            <c:numRef>
              <c:f>'Porgy Complex'!$K$4:$K$35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Complex'!$N$4:$N$35</c:f>
              <c:numCache>
                <c:formatCode>#,##0</c:formatCode>
                <c:ptCount val="32"/>
                <c:pt idx="0">
                  <c:v>0</c:v>
                </c:pt>
                <c:pt idx="1">
                  <c:v>0</c:v>
                </c:pt>
                <c:pt idx="2">
                  <c:v>0</c:v>
                </c:pt>
                <c:pt idx="3">
                  <c:v>0</c:v>
                </c:pt>
                <c:pt idx="4">
                  <c:v>0</c:v>
                </c:pt>
                <c:pt idx="5">
                  <c:v>0</c:v>
                </c:pt>
                <c:pt idx="6">
                  <c:v>0</c:v>
                </c:pt>
                <c:pt idx="7">
                  <c:v>0</c:v>
                </c:pt>
                <c:pt idx="8">
                  <c:v>1</c:v>
                </c:pt>
                <c:pt idx="9">
                  <c:v>6</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2</c:v>
                </c:pt>
                <c:pt idx="30">
                  <c:v>0</c:v>
                </c:pt>
                <c:pt idx="31">
                  <c:v>0</c:v>
                </c:pt>
              </c:numCache>
            </c:numRef>
          </c:yVal>
          <c:smooth val="0"/>
          <c:extLst>
            <c:ext xmlns:c16="http://schemas.microsoft.com/office/drawing/2014/chart" uri="{C3380CC4-5D6E-409C-BE32-E72D297353CC}">
              <c16:uniqueId val="{00000001-69BF-4779-B96E-A16BF823D458}"/>
            </c:ext>
          </c:extLst>
        </c:ser>
        <c:dLbls>
          <c:showLegendKey val="0"/>
          <c:showVal val="0"/>
          <c:showCatName val="0"/>
          <c:showSerName val="0"/>
          <c:showPercent val="0"/>
          <c:showBubbleSize val="0"/>
        </c:dLbls>
        <c:axId val="345230144"/>
        <c:axId val="345230720"/>
        <c:extLst/>
      </c:scatterChart>
      <c:valAx>
        <c:axId val="345230144"/>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5230720"/>
        <c:crosses val="autoZero"/>
        <c:crossBetween val="midCat"/>
      </c:valAx>
      <c:valAx>
        <c:axId val="345230720"/>
        <c:scaling>
          <c:orientation val="minMax"/>
        </c:scaling>
        <c:delete val="0"/>
        <c:axPos val="l"/>
        <c:majorGridlines/>
        <c:title>
          <c:tx>
            <c:rich>
              <a:bodyPr rot="-5400000" vert="horz"/>
              <a:lstStyle/>
              <a:p>
                <a:pPr>
                  <a:defRPr/>
                </a:pPr>
                <a:r>
                  <a:rPr lang="en-US"/>
                  <a:t>Pounds Whole Weight</a:t>
                </a:r>
              </a:p>
            </c:rich>
          </c:tx>
          <c:overlay val="0"/>
        </c:title>
        <c:numFmt formatCode="#,##0" sourceLinked="0"/>
        <c:majorTickMark val="out"/>
        <c:minorTickMark val="none"/>
        <c:tickLblPos val="nextTo"/>
        <c:crossAx val="345230144"/>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Scup</a:t>
            </a:r>
          </a:p>
        </c:rich>
      </c:tx>
      <c:overlay val="0"/>
    </c:title>
    <c:autoTitleDeleted val="0"/>
    <c:plotArea>
      <c:layout/>
      <c:scatterChart>
        <c:scatterStyle val="lineMarker"/>
        <c:varyColors val="0"/>
        <c:ser>
          <c:idx val="4"/>
          <c:order val="0"/>
          <c:tx>
            <c:strRef>
              <c:f>'Porgy Complex'!$W$3</c:f>
              <c:strCache>
                <c:ptCount val="1"/>
                <c:pt idx="0">
                  <c:v>Recreational</c:v>
                </c:pt>
              </c:strCache>
            </c:strRef>
          </c:tx>
          <c:spPr>
            <a:ln>
              <a:solidFill>
                <a:schemeClr val="accent5"/>
              </a:solidFill>
            </a:ln>
          </c:spPr>
          <c:marker>
            <c:symbol val="square"/>
            <c:size val="7"/>
            <c:spPr>
              <a:solidFill>
                <a:schemeClr val="accent5"/>
              </a:solidFill>
              <a:ln>
                <a:solidFill>
                  <a:schemeClr val="accent5"/>
                </a:solidFill>
              </a:ln>
            </c:spPr>
          </c:marker>
          <c:xVal>
            <c:numRef>
              <c:f>'Porgy Complex'!$S$4:$S$35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Complex'!$W$4:$W$35</c:f>
              <c:numCache>
                <c:formatCode>#,##0</c:formatCode>
                <c:ptCount val="32"/>
                <c:pt idx="0">
                  <c:v>4043.4068160000006</c:v>
                </c:pt>
                <c:pt idx="1">
                  <c:v>3150.8860592199999</c:v>
                </c:pt>
                <c:pt idx="2">
                  <c:v>3659.8237005500005</c:v>
                </c:pt>
                <c:pt idx="3">
                  <c:v>5696.8391843549998</c:v>
                </c:pt>
                <c:pt idx="4">
                  <c:v>3139.1855986199998</c:v>
                </c:pt>
                <c:pt idx="5">
                  <c:v>20135.251835629999</c:v>
                </c:pt>
                <c:pt idx="6">
                  <c:v>51123.9720055</c:v>
                </c:pt>
                <c:pt idx="7">
                  <c:v>15089.979177190999</c:v>
                </c:pt>
                <c:pt idx="8">
                  <c:v>38121.599390789997</c:v>
                </c:pt>
                <c:pt idx="9">
                  <c:v>9051.6747326989989</c:v>
                </c:pt>
                <c:pt idx="10">
                  <c:v>10554.130679370799</c:v>
                </c:pt>
                <c:pt idx="11">
                  <c:v>32443.527719534002</c:v>
                </c:pt>
                <c:pt idx="12">
                  <c:v>5839.9249247670004</c:v>
                </c:pt>
                <c:pt idx="13">
                  <c:v>383.35789399999993</c:v>
                </c:pt>
                <c:pt idx="14">
                  <c:v>789.8160330799999</c:v>
                </c:pt>
                <c:pt idx="15">
                  <c:v>15614.4960164</c:v>
                </c:pt>
                <c:pt idx="16">
                  <c:v>3635.4983757200007</c:v>
                </c:pt>
                <c:pt idx="17">
                  <c:v>9219.7309589699998</c:v>
                </c:pt>
                <c:pt idx="18">
                  <c:v>8497.0973780599998</c:v>
                </c:pt>
                <c:pt idx="19">
                  <c:v>20120.552779129997</c:v>
                </c:pt>
                <c:pt idx="20">
                  <c:v>9534.5081015239994</c:v>
                </c:pt>
                <c:pt idx="21">
                  <c:v>8095.1813396429989</c:v>
                </c:pt>
                <c:pt idx="22">
                  <c:v>5716.4109562000003</c:v>
                </c:pt>
                <c:pt idx="23">
                  <c:v>8551.034930400001</c:v>
                </c:pt>
                <c:pt idx="24">
                  <c:v>13333.407745367998</c:v>
                </c:pt>
                <c:pt idx="25">
                  <c:v>8600.9657303870972</c:v>
                </c:pt>
                <c:pt idx="26">
                  <c:v>9788.1842041640011</c:v>
                </c:pt>
                <c:pt idx="27">
                  <c:v>6829.031052944998</c:v>
                </c:pt>
                <c:pt idx="28">
                  <c:v>12359.912919289001</c:v>
                </c:pt>
                <c:pt idx="29">
                  <c:v>13766.8254511901</c:v>
                </c:pt>
                <c:pt idx="30">
                  <c:v>7959.1571500000009</c:v>
                </c:pt>
                <c:pt idx="31">
                  <c:v>10542.224473061002</c:v>
                </c:pt>
              </c:numCache>
            </c:numRef>
          </c:yVal>
          <c:smooth val="0"/>
          <c:extLst>
            <c:ext xmlns:c16="http://schemas.microsoft.com/office/drawing/2014/chart" uri="{C3380CC4-5D6E-409C-BE32-E72D297353CC}">
              <c16:uniqueId val="{00000002-CFAF-4272-92A1-A416039D5913}"/>
            </c:ext>
          </c:extLst>
        </c:ser>
        <c:ser>
          <c:idx val="0"/>
          <c:order val="1"/>
          <c:tx>
            <c:strRef>
              <c:f>'Porgy Complex'!$O$3</c:f>
              <c:strCache>
                <c:ptCount val="1"/>
                <c:pt idx="0">
                  <c:v>Commercial</c:v>
                </c:pt>
              </c:strCache>
            </c:strRef>
          </c:tx>
          <c:spPr>
            <a:ln>
              <a:solidFill>
                <a:schemeClr val="accent3"/>
              </a:solidFill>
            </a:ln>
          </c:spPr>
          <c:marker>
            <c:symbol val="triangle"/>
            <c:size val="7"/>
            <c:spPr>
              <a:solidFill>
                <a:schemeClr val="accent3"/>
              </a:solidFill>
              <a:ln>
                <a:solidFill>
                  <a:schemeClr val="accent3"/>
                </a:solidFill>
              </a:ln>
            </c:spPr>
          </c:marker>
          <c:xVal>
            <c:numRef>
              <c:f>'Porgy Complex'!$K$4:$K$35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Complex'!$O$4:$O$35</c:f>
              <c:numCache>
                <c:formatCode>#,##0</c:formatCode>
                <c:ptCount val="32"/>
                <c:pt idx="0">
                  <c:v>36970</c:v>
                </c:pt>
                <c:pt idx="1">
                  <c:v>41951</c:v>
                </c:pt>
                <c:pt idx="2">
                  <c:v>2151</c:v>
                </c:pt>
                <c:pt idx="3">
                  <c:v>3003</c:v>
                </c:pt>
                <c:pt idx="4">
                  <c:v>2104</c:v>
                </c:pt>
                <c:pt idx="5">
                  <c:v>993</c:v>
                </c:pt>
                <c:pt idx="6">
                  <c:v>7</c:v>
                </c:pt>
                <c:pt idx="7">
                  <c:v>1436</c:v>
                </c:pt>
                <c:pt idx="8">
                  <c:v>7049</c:v>
                </c:pt>
                <c:pt idx="9">
                  <c:v>7292</c:v>
                </c:pt>
                <c:pt idx="10">
                  <c:v>370</c:v>
                </c:pt>
                <c:pt idx="11">
                  <c:v>73</c:v>
                </c:pt>
                <c:pt idx="12">
                  <c:v>213</c:v>
                </c:pt>
                <c:pt idx="13">
                  <c:v>2</c:v>
                </c:pt>
                <c:pt idx="14">
                  <c:v>0</c:v>
                </c:pt>
                <c:pt idx="15">
                  <c:v>0</c:v>
                </c:pt>
                <c:pt idx="16">
                  <c:v>1</c:v>
                </c:pt>
                <c:pt idx="17">
                  <c:v>8</c:v>
                </c:pt>
                <c:pt idx="18">
                  <c:v>0</c:v>
                </c:pt>
                <c:pt idx="19">
                  <c:v>813</c:v>
                </c:pt>
                <c:pt idx="20">
                  <c:v>642</c:v>
                </c:pt>
                <c:pt idx="21">
                  <c:v>140</c:v>
                </c:pt>
                <c:pt idx="22">
                  <c:v>170</c:v>
                </c:pt>
                <c:pt idx="23">
                  <c:v>347</c:v>
                </c:pt>
                <c:pt idx="24">
                  <c:v>108</c:v>
                </c:pt>
                <c:pt idx="25">
                  <c:v>24</c:v>
                </c:pt>
                <c:pt idx="26">
                  <c:v>51</c:v>
                </c:pt>
                <c:pt idx="27">
                  <c:v>340</c:v>
                </c:pt>
                <c:pt idx="28">
                  <c:v>109</c:v>
                </c:pt>
                <c:pt idx="29">
                  <c:v>32</c:v>
                </c:pt>
                <c:pt idx="30">
                  <c:v>24.8</c:v>
                </c:pt>
                <c:pt idx="31">
                  <c:v>1</c:v>
                </c:pt>
              </c:numCache>
            </c:numRef>
          </c:yVal>
          <c:smooth val="0"/>
          <c:extLst>
            <c:ext xmlns:c16="http://schemas.microsoft.com/office/drawing/2014/chart" uri="{C3380CC4-5D6E-409C-BE32-E72D297353CC}">
              <c16:uniqueId val="{00000001-899B-4312-8EB7-05D5706A91A0}"/>
            </c:ext>
          </c:extLst>
        </c:ser>
        <c:dLbls>
          <c:showLegendKey val="0"/>
          <c:showVal val="0"/>
          <c:showCatName val="0"/>
          <c:showSerName val="0"/>
          <c:showPercent val="0"/>
          <c:showBubbleSize val="0"/>
        </c:dLbls>
        <c:axId val="345230144"/>
        <c:axId val="345230720"/>
        <c:extLst/>
      </c:scatterChart>
      <c:valAx>
        <c:axId val="345230144"/>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5230720"/>
        <c:crosses val="autoZero"/>
        <c:crossBetween val="midCat"/>
      </c:valAx>
      <c:valAx>
        <c:axId val="345230720"/>
        <c:scaling>
          <c:orientation val="minMax"/>
        </c:scaling>
        <c:delete val="0"/>
        <c:axPos val="l"/>
        <c:majorGridlines/>
        <c:title>
          <c:tx>
            <c:rich>
              <a:bodyPr rot="-5400000" vert="horz"/>
              <a:lstStyle/>
              <a:p>
                <a:pPr>
                  <a:defRPr/>
                </a:pPr>
                <a:r>
                  <a:rPr lang="en-US"/>
                  <a:t>Pounds Whole Weight</a:t>
                </a:r>
              </a:p>
            </c:rich>
          </c:tx>
          <c:overlay val="0"/>
        </c:title>
        <c:numFmt formatCode="#,##0" sourceLinked="0"/>
        <c:majorTickMark val="out"/>
        <c:minorTickMark val="none"/>
        <c:tickLblPos val="nextTo"/>
        <c:crossAx val="345230144"/>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Whitebone Porgy</a:t>
            </a:r>
          </a:p>
        </c:rich>
      </c:tx>
      <c:overlay val="0"/>
    </c:title>
    <c:autoTitleDeleted val="0"/>
    <c:plotArea>
      <c:layout/>
      <c:scatterChart>
        <c:scatterStyle val="lineMarker"/>
        <c:varyColors val="0"/>
        <c:ser>
          <c:idx val="4"/>
          <c:order val="0"/>
          <c:tx>
            <c:strRef>
              <c:f>'Porgy Complex'!$X$3</c:f>
              <c:strCache>
                <c:ptCount val="1"/>
                <c:pt idx="0">
                  <c:v>Recreational</c:v>
                </c:pt>
              </c:strCache>
            </c:strRef>
          </c:tx>
          <c:spPr>
            <a:ln>
              <a:solidFill>
                <a:schemeClr val="accent5"/>
              </a:solidFill>
            </a:ln>
          </c:spPr>
          <c:marker>
            <c:symbol val="square"/>
            <c:size val="7"/>
            <c:spPr>
              <a:solidFill>
                <a:schemeClr val="accent5"/>
              </a:solidFill>
              <a:ln>
                <a:solidFill>
                  <a:schemeClr val="accent5"/>
                </a:solidFill>
              </a:ln>
            </c:spPr>
          </c:marker>
          <c:xVal>
            <c:numRef>
              <c:f>'Porgy Complex'!$S$4:$S$35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Complex'!$X$4:$X$35</c:f>
              <c:numCache>
                <c:formatCode>#,##0</c:formatCode>
                <c:ptCount val="32"/>
                <c:pt idx="0">
                  <c:v>26306.292353099991</c:v>
                </c:pt>
                <c:pt idx="1">
                  <c:v>44062.676998140007</c:v>
                </c:pt>
                <c:pt idx="2">
                  <c:v>31419.249314315002</c:v>
                </c:pt>
                <c:pt idx="3">
                  <c:v>41712.341330410003</c:v>
                </c:pt>
                <c:pt idx="4">
                  <c:v>25061.670221086995</c:v>
                </c:pt>
                <c:pt idx="5">
                  <c:v>72008.46220749701</c:v>
                </c:pt>
                <c:pt idx="6">
                  <c:v>64843.784360110003</c:v>
                </c:pt>
                <c:pt idx="7">
                  <c:v>38483.903101094991</c:v>
                </c:pt>
                <c:pt idx="8">
                  <c:v>32600.021798909995</c:v>
                </c:pt>
                <c:pt idx="9">
                  <c:v>38201.796931020006</c:v>
                </c:pt>
                <c:pt idx="10">
                  <c:v>39976.328815390007</c:v>
                </c:pt>
                <c:pt idx="11">
                  <c:v>100212.39915660003</c:v>
                </c:pt>
                <c:pt idx="12">
                  <c:v>20767.428854713999</c:v>
                </c:pt>
                <c:pt idx="13">
                  <c:v>17753.001834956998</c:v>
                </c:pt>
                <c:pt idx="14">
                  <c:v>62422.495876548004</c:v>
                </c:pt>
                <c:pt idx="15">
                  <c:v>50770.739054819082</c:v>
                </c:pt>
                <c:pt idx="16">
                  <c:v>65099.126187476009</c:v>
                </c:pt>
                <c:pt idx="17">
                  <c:v>37260.054427973992</c:v>
                </c:pt>
                <c:pt idx="18">
                  <c:v>17541.610075537003</c:v>
                </c:pt>
                <c:pt idx="19">
                  <c:v>42615.617095886999</c:v>
                </c:pt>
                <c:pt idx="20">
                  <c:v>17320.378538904297</c:v>
                </c:pt>
                <c:pt idx="21">
                  <c:v>39267.744894709991</c:v>
                </c:pt>
                <c:pt idx="22">
                  <c:v>52860.962689392014</c:v>
                </c:pt>
                <c:pt idx="23">
                  <c:v>13458.923454627</c:v>
                </c:pt>
                <c:pt idx="24">
                  <c:v>58622.8844816973</c:v>
                </c:pt>
                <c:pt idx="25">
                  <c:v>50191.718176651993</c:v>
                </c:pt>
                <c:pt idx="26">
                  <c:v>51605.314539015308</c:v>
                </c:pt>
                <c:pt idx="27">
                  <c:v>43963.337950239002</c:v>
                </c:pt>
                <c:pt idx="28">
                  <c:v>141736.19382347897</c:v>
                </c:pt>
                <c:pt idx="29">
                  <c:v>55565.714840288005</c:v>
                </c:pt>
                <c:pt idx="30">
                  <c:v>55677.068094964015</c:v>
                </c:pt>
                <c:pt idx="31">
                  <c:v>45456.815979586994</c:v>
                </c:pt>
              </c:numCache>
            </c:numRef>
          </c:yVal>
          <c:smooth val="0"/>
          <c:extLst>
            <c:ext xmlns:c16="http://schemas.microsoft.com/office/drawing/2014/chart" uri="{C3380CC4-5D6E-409C-BE32-E72D297353CC}">
              <c16:uniqueId val="{00000002-4B92-4FCE-B8A7-5755D484F061}"/>
            </c:ext>
          </c:extLst>
        </c:ser>
        <c:ser>
          <c:idx val="0"/>
          <c:order val="1"/>
          <c:tx>
            <c:strRef>
              <c:f>'Porgy Complex'!$P$3</c:f>
              <c:strCache>
                <c:ptCount val="1"/>
                <c:pt idx="0">
                  <c:v>Commercial</c:v>
                </c:pt>
              </c:strCache>
            </c:strRef>
          </c:tx>
          <c:spPr>
            <a:ln>
              <a:solidFill>
                <a:schemeClr val="accent3"/>
              </a:solidFill>
            </a:ln>
          </c:spPr>
          <c:marker>
            <c:symbol val="triangle"/>
            <c:size val="7"/>
            <c:spPr>
              <a:solidFill>
                <a:schemeClr val="accent3"/>
              </a:solidFill>
              <a:ln>
                <a:solidFill>
                  <a:schemeClr val="accent3"/>
                </a:solidFill>
              </a:ln>
            </c:spPr>
          </c:marker>
          <c:xVal>
            <c:numRef>
              <c:f>'Porgy Complex'!$K$4:$K$35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Complex'!$P$4:$P$35</c:f>
              <c:numCache>
                <c:formatCode>#,##0</c:formatCode>
                <c:ptCount val="32"/>
                <c:pt idx="0">
                  <c:v>89</c:v>
                </c:pt>
                <c:pt idx="1">
                  <c:v>215</c:v>
                </c:pt>
                <c:pt idx="2">
                  <c:v>9178</c:v>
                </c:pt>
                <c:pt idx="3">
                  <c:v>277</c:v>
                </c:pt>
                <c:pt idx="4">
                  <c:v>866</c:v>
                </c:pt>
                <c:pt idx="5">
                  <c:v>865</c:v>
                </c:pt>
                <c:pt idx="6">
                  <c:v>36</c:v>
                </c:pt>
                <c:pt idx="7">
                  <c:v>148</c:v>
                </c:pt>
                <c:pt idx="8">
                  <c:v>33</c:v>
                </c:pt>
                <c:pt idx="9">
                  <c:v>40</c:v>
                </c:pt>
                <c:pt idx="10">
                  <c:v>47</c:v>
                </c:pt>
                <c:pt idx="11">
                  <c:v>419</c:v>
                </c:pt>
                <c:pt idx="12">
                  <c:v>190</c:v>
                </c:pt>
                <c:pt idx="13">
                  <c:v>0</c:v>
                </c:pt>
                <c:pt idx="14">
                  <c:v>0</c:v>
                </c:pt>
                <c:pt idx="15">
                  <c:v>0</c:v>
                </c:pt>
                <c:pt idx="16">
                  <c:v>1</c:v>
                </c:pt>
                <c:pt idx="17">
                  <c:v>0</c:v>
                </c:pt>
                <c:pt idx="18">
                  <c:v>29</c:v>
                </c:pt>
                <c:pt idx="19">
                  <c:v>0</c:v>
                </c:pt>
                <c:pt idx="20">
                  <c:v>0</c:v>
                </c:pt>
                <c:pt idx="21">
                  <c:v>0</c:v>
                </c:pt>
                <c:pt idx="22">
                  <c:v>5</c:v>
                </c:pt>
                <c:pt idx="23">
                  <c:v>30</c:v>
                </c:pt>
                <c:pt idx="24">
                  <c:v>0</c:v>
                </c:pt>
                <c:pt idx="25">
                  <c:v>16</c:v>
                </c:pt>
                <c:pt idx="26">
                  <c:v>3</c:v>
                </c:pt>
                <c:pt idx="27">
                  <c:v>17</c:v>
                </c:pt>
                <c:pt idx="28">
                  <c:v>108</c:v>
                </c:pt>
                <c:pt idx="29">
                  <c:v>20</c:v>
                </c:pt>
                <c:pt idx="30">
                  <c:v>120</c:v>
                </c:pt>
                <c:pt idx="31">
                  <c:v>4944</c:v>
                </c:pt>
              </c:numCache>
            </c:numRef>
          </c:yVal>
          <c:smooth val="0"/>
          <c:extLst>
            <c:ext xmlns:c16="http://schemas.microsoft.com/office/drawing/2014/chart" uri="{C3380CC4-5D6E-409C-BE32-E72D297353CC}">
              <c16:uniqueId val="{00000001-CC83-4939-AD34-88C5268B8D11}"/>
            </c:ext>
          </c:extLst>
        </c:ser>
        <c:dLbls>
          <c:showLegendKey val="0"/>
          <c:showVal val="0"/>
          <c:showCatName val="0"/>
          <c:showSerName val="0"/>
          <c:showPercent val="0"/>
          <c:showBubbleSize val="0"/>
        </c:dLbls>
        <c:axId val="345230144"/>
        <c:axId val="345230720"/>
        <c:extLst/>
      </c:scatterChart>
      <c:valAx>
        <c:axId val="345230144"/>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5230720"/>
        <c:crosses val="autoZero"/>
        <c:crossBetween val="midCat"/>
      </c:valAx>
      <c:valAx>
        <c:axId val="345230720"/>
        <c:scaling>
          <c:orientation val="minMax"/>
          <c:max val="150000"/>
          <c:min val="0"/>
        </c:scaling>
        <c:delete val="0"/>
        <c:axPos val="l"/>
        <c:majorGridlines/>
        <c:title>
          <c:tx>
            <c:rich>
              <a:bodyPr rot="-5400000" vert="horz"/>
              <a:lstStyle/>
              <a:p>
                <a:pPr>
                  <a:defRPr/>
                </a:pPr>
                <a:r>
                  <a:rPr lang="en-US"/>
                  <a:t>Pounds Whole Weight</a:t>
                </a:r>
              </a:p>
            </c:rich>
          </c:tx>
          <c:overlay val="0"/>
        </c:title>
        <c:numFmt formatCode="#,##0" sourceLinked="0"/>
        <c:majorTickMark val="out"/>
        <c:minorTickMark val="none"/>
        <c:tickLblPos val="nextTo"/>
        <c:crossAx val="345230144"/>
        <c:crosses val="autoZero"/>
        <c:crossBetween val="midCat"/>
        <c:majorUnit val="15000"/>
      </c:valAx>
    </c:plotArea>
    <c:legend>
      <c:legendPos val="b"/>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'Gray Triggerfish'!$C$3</c:f>
              <c:strCache>
                <c:ptCount val="1"/>
                <c:pt idx="0">
                  <c:v>Total New Wgt</c:v>
                </c:pt>
              </c:strCache>
            </c:strRef>
          </c:tx>
          <c:cat>
            <c:numRef>
              <c:f>'Gray Triggerfish'!$B$4:$B$35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cat>
          <c:val>
            <c:numRef>
              <c:f>'Gray Triggerfish'!$C$4:$C$35</c:f>
              <c:numCache>
                <c:formatCode>#,##0</c:formatCode>
                <c:ptCount val="32"/>
                <c:pt idx="0">
                  <c:v>267412.75205805001</c:v>
                </c:pt>
                <c:pt idx="1">
                  <c:v>235721.27434544705</c:v>
                </c:pt>
                <c:pt idx="2">
                  <c:v>418993.18807840999</c:v>
                </c:pt>
                <c:pt idx="3">
                  <c:v>483503.67426699406</c:v>
                </c:pt>
                <c:pt idx="4">
                  <c:v>582812.65974800498</c:v>
                </c:pt>
                <c:pt idx="5">
                  <c:v>1298149.9272908201</c:v>
                </c:pt>
                <c:pt idx="6">
                  <c:v>1102891.53163908</c:v>
                </c:pt>
                <c:pt idx="7">
                  <c:v>945275.49312553986</c:v>
                </c:pt>
                <c:pt idx="8">
                  <c:v>795650.9112653801</c:v>
                </c:pt>
                <c:pt idx="9">
                  <c:v>799891.03025182697</c:v>
                </c:pt>
                <c:pt idx="10">
                  <c:v>848711.23284702201</c:v>
                </c:pt>
                <c:pt idx="11">
                  <c:v>960816.42836612999</c:v>
                </c:pt>
                <c:pt idx="12">
                  <c:v>781471.33047937916</c:v>
                </c:pt>
                <c:pt idx="13">
                  <c:v>613840.83165725041</c:v>
                </c:pt>
                <c:pt idx="14">
                  <c:v>427576.86098667484</c:v>
                </c:pt>
                <c:pt idx="15">
                  <c:v>514211.49942199094</c:v>
                </c:pt>
                <c:pt idx="16">
                  <c:v>663509.47632474406</c:v>
                </c:pt>
                <c:pt idx="17">
                  <c:v>717715.06007700309</c:v>
                </c:pt>
                <c:pt idx="18">
                  <c:v>817916.047895442</c:v>
                </c:pt>
                <c:pt idx="19">
                  <c:v>694659.0769789489</c:v>
                </c:pt>
                <c:pt idx="20">
                  <c:v>735129.23249664786</c:v>
                </c:pt>
                <c:pt idx="21">
                  <c:v>1160691.3493053392</c:v>
                </c:pt>
                <c:pt idx="22">
                  <c:v>1152518.1693887189</c:v>
                </c:pt>
                <c:pt idx="23">
                  <c:v>1381040.2605149145</c:v>
                </c:pt>
                <c:pt idx="24">
                  <c:v>1310945.3471932996</c:v>
                </c:pt>
                <c:pt idx="25">
                  <c:v>1174963.4028382609</c:v>
                </c:pt>
                <c:pt idx="26">
                  <c:v>788946.49723091803</c:v>
                </c:pt>
                <c:pt idx="27">
                  <c:v>992861.92080652213</c:v>
                </c:pt>
                <c:pt idx="28">
                  <c:v>1233977.010901903</c:v>
                </c:pt>
                <c:pt idx="29">
                  <c:v>903518.76670719136</c:v>
                </c:pt>
                <c:pt idx="30">
                  <c:v>1735842.3367461364</c:v>
                </c:pt>
                <c:pt idx="31">
                  <c:v>1163235.3325254661</c:v>
                </c:pt>
              </c:numCache>
            </c:numRef>
          </c:val>
          <c:smooth val="0"/>
          <c:extLst>
            <c:ext xmlns:c16="http://schemas.microsoft.com/office/drawing/2014/chart" uri="{C3380CC4-5D6E-409C-BE32-E72D297353CC}">
              <c16:uniqueId val="{00000000-84D3-426A-BF45-86571B7CB1BD}"/>
            </c:ext>
          </c:extLst>
        </c:ser>
        <c:ser>
          <c:idx val="4"/>
          <c:order val="1"/>
          <c:tx>
            <c:strRef>
              <c:f>'Gray Triggerfish'!$F$3</c:f>
              <c:strCache>
                <c:ptCount val="1"/>
                <c:pt idx="0">
                  <c:v>New Wgt ABC</c:v>
                </c:pt>
              </c:strCache>
            </c:strRef>
          </c:tx>
          <c:spPr>
            <a:ln w="31750">
              <a:solidFill>
                <a:schemeClr val="tx1"/>
              </a:solidFill>
            </a:ln>
          </c:spPr>
          <c:marker>
            <c:symbol val="none"/>
          </c:marker>
          <c:cat>
            <c:numRef>
              <c:f>'Gray Triggerfish'!$B$4:$B$35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cat>
          <c:val>
            <c:numRef>
              <c:f>'Gray Triggerfish'!$F$4:$F$35</c:f>
              <c:numCache>
                <c:formatCode>#,##0</c:formatCode>
                <c:ptCount val="32"/>
                <c:pt idx="26">
                  <c:v>735129.23249664786</c:v>
                </c:pt>
                <c:pt idx="27">
                  <c:v>735129.23249664786</c:v>
                </c:pt>
                <c:pt idx="28">
                  <c:v>735129.23249664786</c:v>
                </c:pt>
                <c:pt idx="29">
                  <c:v>1015604.9306421716</c:v>
                </c:pt>
                <c:pt idx="30">
                  <c:v>1015604.9306421716</c:v>
                </c:pt>
                <c:pt idx="31">
                  <c:v>1015604.9306421716</c:v>
                </c:pt>
              </c:numCache>
            </c:numRef>
          </c:val>
          <c:smooth val="0"/>
          <c:extLst>
            <c:ext xmlns:c16="http://schemas.microsoft.com/office/drawing/2014/chart" uri="{C3380CC4-5D6E-409C-BE32-E72D297353CC}">
              <c16:uniqueId val="{00000005-84D3-426A-BF45-86571B7CB1BD}"/>
            </c:ext>
          </c:extLst>
        </c:ser>
        <c:dLbls>
          <c:showLegendKey val="0"/>
          <c:showVal val="0"/>
          <c:showCatName val="0"/>
          <c:showSerName val="0"/>
          <c:showPercent val="0"/>
          <c:showBubbleSize val="0"/>
        </c:dLbls>
        <c:marker val="1"/>
        <c:smooth val="0"/>
        <c:axId val="339444864"/>
        <c:axId val="339445440"/>
      </c:lineChart>
      <c:catAx>
        <c:axId val="339444864"/>
        <c:scaling>
          <c:orientation val="minMax"/>
        </c:scaling>
        <c:delete val="0"/>
        <c:axPos val="b"/>
        <c:title>
          <c:tx>
            <c:rich>
              <a:bodyPr/>
              <a:lstStyle/>
              <a:p>
                <a:pPr>
                  <a:defRPr/>
                </a:pPr>
                <a:r>
                  <a:rPr lang="en-US"/>
                  <a:t>Year</a:t>
                </a:r>
              </a:p>
            </c:rich>
          </c:tx>
          <c:overlay val="0"/>
        </c:title>
        <c:numFmt formatCode="General" sourceLinked="1"/>
        <c:majorTickMark val="out"/>
        <c:minorTickMark val="none"/>
        <c:tickLblPos val="nextTo"/>
        <c:spPr>
          <a:ln>
            <a:solidFill>
              <a:schemeClr val="tx1"/>
            </a:solidFill>
          </a:ln>
        </c:spPr>
        <c:txPr>
          <a:bodyPr rot="-2700000"/>
          <a:lstStyle/>
          <a:p>
            <a:pPr>
              <a:defRPr/>
            </a:pPr>
            <a:endParaRPr lang="en-US"/>
          </a:p>
        </c:txPr>
        <c:crossAx val="339445440"/>
        <c:crosses val="autoZero"/>
        <c:auto val="1"/>
        <c:lblAlgn val="ctr"/>
        <c:lblOffset val="100"/>
        <c:noMultiLvlLbl val="1"/>
      </c:catAx>
      <c:valAx>
        <c:axId val="339445440"/>
        <c:scaling>
          <c:orientation val="minMax"/>
          <c:max val="1800000"/>
        </c:scaling>
        <c:delete val="0"/>
        <c:axPos val="l"/>
        <c:majorGridlines>
          <c:spPr>
            <a:ln>
              <a:solidFill>
                <a:schemeClr val="bg1">
                  <a:lumMod val="75000"/>
                </a:schemeClr>
              </a:solidFill>
            </a:ln>
          </c:spPr>
        </c:majorGridlines>
        <c:title>
          <c:tx>
            <c:rich>
              <a:bodyPr rot="-5400000" vert="horz"/>
              <a:lstStyle/>
              <a:p>
                <a:pPr>
                  <a:defRPr/>
                </a:pPr>
                <a:r>
                  <a:rPr lang="en-US"/>
                  <a:t>Pounds Whole Weight</a:t>
                </a:r>
              </a:p>
            </c:rich>
          </c:tx>
          <c:overlay val="0"/>
        </c:title>
        <c:numFmt formatCode="#,##0" sourceLinked="1"/>
        <c:majorTickMark val="out"/>
        <c:minorTickMark val="none"/>
        <c:tickLblPos val="nextTo"/>
        <c:spPr>
          <a:ln>
            <a:solidFill>
              <a:schemeClr val="tx1"/>
            </a:solidFill>
          </a:ln>
        </c:spPr>
        <c:crossAx val="33944486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userShapes r:id="rId1"/>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Jolthead Porgy</a:t>
            </a:r>
          </a:p>
        </c:rich>
      </c:tx>
      <c:overlay val="0"/>
    </c:title>
    <c:autoTitleDeleted val="0"/>
    <c:plotArea>
      <c:layout/>
      <c:scatterChart>
        <c:scatterStyle val="lineMarker"/>
        <c:varyColors val="0"/>
        <c:ser>
          <c:idx val="0"/>
          <c:order val="0"/>
          <c:tx>
            <c:strRef>
              <c:f>'Porgy Complex'!$B$3</c:f>
              <c:strCache>
                <c:ptCount val="1"/>
                <c:pt idx="0">
                  <c:v>Total Landings</c:v>
                </c:pt>
              </c:strCache>
            </c:strRef>
          </c:tx>
          <c:xVal>
            <c:numRef>
              <c:f>'Porgy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Complex'!$B$4:$B$35</c:f>
              <c:numCache>
                <c:formatCode>#,##0</c:formatCode>
                <c:ptCount val="32"/>
                <c:pt idx="0">
                  <c:v>275849.42785315</c:v>
                </c:pt>
                <c:pt idx="1">
                  <c:v>41301.958126500016</c:v>
                </c:pt>
                <c:pt idx="2">
                  <c:v>21491.947943559997</c:v>
                </c:pt>
                <c:pt idx="3">
                  <c:v>33877.50283719998</c:v>
                </c:pt>
                <c:pt idx="4">
                  <c:v>23804.095298040003</c:v>
                </c:pt>
                <c:pt idx="5">
                  <c:v>23911.604017600002</c:v>
                </c:pt>
                <c:pt idx="6">
                  <c:v>36727.144194359971</c:v>
                </c:pt>
                <c:pt idx="7">
                  <c:v>62316.154357009997</c:v>
                </c:pt>
                <c:pt idx="8">
                  <c:v>72668.084089759985</c:v>
                </c:pt>
                <c:pt idx="9">
                  <c:v>15171.695219000001</c:v>
                </c:pt>
                <c:pt idx="10">
                  <c:v>43771.225392560023</c:v>
                </c:pt>
                <c:pt idx="11">
                  <c:v>20052.256260478993</c:v>
                </c:pt>
                <c:pt idx="12">
                  <c:v>28901.645065473997</c:v>
                </c:pt>
                <c:pt idx="13">
                  <c:v>43894.566444776006</c:v>
                </c:pt>
                <c:pt idx="14">
                  <c:v>38980.90098477601</c:v>
                </c:pt>
                <c:pt idx="15">
                  <c:v>43495.099387236987</c:v>
                </c:pt>
                <c:pt idx="16">
                  <c:v>51764.141448233036</c:v>
                </c:pt>
                <c:pt idx="17">
                  <c:v>83181.230075120082</c:v>
                </c:pt>
                <c:pt idx="18">
                  <c:v>62629.84330385401</c:v>
                </c:pt>
                <c:pt idx="19">
                  <c:v>42352.382302018996</c:v>
                </c:pt>
                <c:pt idx="20">
                  <c:v>37282.339916197001</c:v>
                </c:pt>
                <c:pt idx="21">
                  <c:v>54789.003827783032</c:v>
                </c:pt>
                <c:pt idx="22">
                  <c:v>66869.909171654988</c:v>
                </c:pt>
                <c:pt idx="23">
                  <c:v>61600.331973159999</c:v>
                </c:pt>
                <c:pt idx="24">
                  <c:v>52291.577886439998</c:v>
                </c:pt>
                <c:pt idx="25">
                  <c:v>34046.545690218001</c:v>
                </c:pt>
                <c:pt idx="26">
                  <c:v>70774.704311358975</c:v>
                </c:pt>
                <c:pt idx="27">
                  <c:v>102658.15984520604</c:v>
                </c:pt>
                <c:pt idx="28">
                  <c:v>132888.80306784995</c:v>
                </c:pt>
                <c:pt idx="29">
                  <c:v>148371.32188786607</c:v>
                </c:pt>
                <c:pt idx="30">
                  <c:v>181188.37635517897</c:v>
                </c:pt>
                <c:pt idx="31">
                  <c:v>51079.398856170003</c:v>
                </c:pt>
              </c:numCache>
            </c:numRef>
          </c:yVal>
          <c:smooth val="0"/>
          <c:extLst>
            <c:ext xmlns:c16="http://schemas.microsoft.com/office/drawing/2014/chart" uri="{C3380CC4-5D6E-409C-BE32-E72D297353CC}">
              <c16:uniqueId val="{00000000-31BE-4F78-A09C-CA6E258CA556}"/>
            </c:ext>
          </c:extLst>
        </c:ser>
        <c:ser>
          <c:idx val="1"/>
          <c:order val="1"/>
          <c:tx>
            <c:strRef>
              <c:f>'Porgy Complex'!$B$40</c:f>
              <c:strCache>
                <c:ptCount val="1"/>
                <c:pt idx="0">
                  <c:v>ABC/ACL</c:v>
                </c:pt>
              </c:strCache>
            </c:strRef>
          </c:tx>
          <c:spPr>
            <a:ln w="38100">
              <a:solidFill>
                <a:schemeClr val="tx1"/>
              </a:solidFill>
            </a:ln>
          </c:spPr>
          <c:marker>
            <c:symbol val="none"/>
          </c:marker>
          <c:xVal>
            <c:numRef>
              <c:f>'Porgy Complex'!$A$41:$A$46</c:f>
              <c:numCache>
                <c:formatCode>General</c:formatCode>
                <c:ptCount val="6"/>
                <c:pt idx="0">
                  <c:v>2012</c:v>
                </c:pt>
                <c:pt idx="1">
                  <c:v>2013</c:v>
                </c:pt>
                <c:pt idx="2">
                  <c:v>2014</c:v>
                </c:pt>
                <c:pt idx="3">
                  <c:v>2015</c:v>
                </c:pt>
                <c:pt idx="4">
                  <c:v>2016</c:v>
                </c:pt>
                <c:pt idx="5">
                  <c:v>2017</c:v>
                </c:pt>
              </c:numCache>
            </c:numRef>
          </c:xVal>
          <c:yVal>
            <c:numRef>
              <c:f>'Porgy Complex'!$B$41:$B$46</c:f>
              <c:numCache>
                <c:formatCode>#,##0</c:formatCode>
                <c:ptCount val="6"/>
                <c:pt idx="0">
                  <c:v>54789.003827783032</c:v>
                </c:pt>
                <c:pt idx="1">
                  <c:v>54789.003827783032</c:v>
                </c:pt>
                <c:pt idx="2">
                  <c:v>54789.003827783032</c:v>
                </c:pt>
                <c:pt idx="3">
                  <c:v>54789.003827783032</c:v>
                </c:pt>
                <c:pt idx="4">
                  <c:v>54789.003827783032</c:v>
                </c:pt>
                <c:pt idx="5">
                  <c:v>54789.003827783032</c:v>
                </c:pt>
              </c:numCache>
            </c:numRef>
          </c:yVal>
          <c:smooth val="0"/>
          <c:extLst>
            <c:ext xmlns:c16="http://schemas.microsoft.com/office/drawing/2014/chart" uri="{C3380CC4-5D6E-409C-BE32-E72D297353CC}">
              <c16:uniqueId val="{00000005-31BE-4F78-A09C-CA6E258CA556}"/>
            </c:ext>
          </c:extLst>
        </c:ser>
        <c:dLbls>
          <c:showLegendKey val="0"/>
          <c:showVal val="0"/>
          <c:showCatName val="0"/>
          <c:showSerName val="0"/>
          <c:showPercent val="0"/>
          <c:showBubbleSize val="0"/>
        </c:dLbls>
        <c:axId val="345230144"/>
        <c:axId val="345230720"/>
        <c:extLst/>
      </c:scatterChart>
      <c:valAx>
        <c:axId val="345230144"/>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5230720"/>
        <c:crosses val="autoZero"/>
        <c:crossBetween val="midCat"/>
      </c:valAx>
      <c:valAx>
        <c:axId val="345230720"/>
        <c:scaling>
          <c:orientation val="minMax"/>
          <c:max val="300000"/>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5230144"/>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userShapes r:id="rId1"/>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Knobbed Porgy</a:t>
            </a:r>
          </a:p>
        </c:rich>
      </c:tx>
      <c:overlay val="0"/>
    </c:title>
    <c:autoTitleDeleted val="0"/>
    <c:plotArea>
      <c:layout/>
      <c:scatterChart>
        <c:scatterStyle val="lineMarker"/>
        <c:varyColors val="0"/>
        <c:ser>
          <c:idx val="0"/>
          <c:order val="0"/>
          <c:tx>
            <c:strRef>
              <c:f>'Porgy Complex'!$C$3</c:f>
              <c:strCache>
                <c:ptCount val="1"/>
                <c:pt idx="0">
                  <c:v>Total Landings</c:v>
                </c:pt>
              </c:strCache>
            </c:strRef>
          </c:tx>
          <c:xVal>
            <c:numRef>
              <c:f>'Porgy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Complex'!$C$4:$C$35</c:f>
              <c:numCache>
                <c:formatCode>#,##0</c:formatCode>
                <c:ptCount val="32"/>
                <c:pt idx="0">
                  <c:v>69400.25746199998</c:v>
                </c:pt>
                <c:pt idx="1">
                  <c:v>110715.49738081999</c:v>
                </c:pt>
                <c:pt idx="2">
                  <c:v>195094.93927134998</c:v>
                </c:pt>
                <c:pt idx="3">
                  <c:v>79313.794432707014</c:v>
                </c:pt>
                <c:pt idx="4">
                  <c:v>163394.69944996003</c:v>
                </c:pt>
                <c:pt idx="5">
                  <c:v>84251.173868960002</c:v>
                </c:pt>
                <c:pt idx="6">
                  <c:v>84291.066181250004</c:v>
                </c:pt>
                <c:pt idx="7">
                  <c:v>107010.56066608001</c:v>
                </c:pt>
                <c:pt idx="8">
                  <c:v>107050.39157824995</c:v>
                </c:pt>
                <c:pt idx="9">
                  <c:v>100855.70097042997</c:v>
                </c:pt>
                <c:pt idx="10">
                  <c:v>74484.704731735997</c:v>
                </c:pt>
                <c:pt idx="11">
                  <c:v>63456.193891407005</c:v>
                </c:pt>
                <c:pt idx="12">
                  <c:v>70141.179578440002</c:v>
                </c:pt>
                <c:pt idx="13">
                  <c:v>75457.641002877004</c:v>
                </c:pt>
                <c:pt idx="14">
                  <c:v>85377.565405583009</c:v>
                </c:pt>
                <c:pt idx="15">
                  <c:v>77452.463111784004</c:v>
                </c:pt>
                <c:pt idx="16">
                  <c:v>83597.333836634018</c:v>
                </c:pt>
                <c:pt idx="17">
                  <c:v>60142.011496361993</c:v>
                </c:pt>
                <c:pt idx="18">
                  <c:v>61509.65430165422</c:v>
                </c:pt>
                <c:pt idx="19">
                  <c:v>71721.840227630993</c:v>
                </c:pt>
                <c:pt idx="20">
                  <c:v>38976.942787624997</c:v>
                </c:pt>
                <c:pt idx="21">
                  <c:v>44014.562468505006</c:v>
                </c:pt>
                <c:pt idx="22">
                  <c:v>46368.971560088001</c:v>
                </c:pt>
                <c:pt idx="23">
                  <c:v>47774.065251199012</c:v>
                </c:pt>
                <c:pt idx="24">
                  <c:v>40190.388280079991</c:v>
                </c:pt>
                <c:pt idx="25">
                  <c:v>35585.973487479998</c:v>
                </c:pt>
                <c:pt idx="26">
                  <c:v>78103.996043520005</c:v>
                </c:pt>
                <c:pt idx="27">
                  <c:v>52483.364952081989</c:v>
                </c:pt>
                <c:pt idx="28">
                  <c:v>62639.56440452001</c:v>
                </c:pt>
                <c:pt idx="29">
                  <c:v>23649.995058327997</c:v>
                </c:pt>
                <c:pt idx="30">
                  <c:v>15891.876981763</c:v>
                </c:pt>
                <c:pt idx="31">
                  <c:v>18815.807580184999</c:v>
                </c:pt>
              </c:numCache>
            </c:numRef>
          </c:yVal>
          <c:smooth val="0"/>
          <c:extLst>
            <c:ext xmlns:c16="http://schemas.microsoft.com/office/drawing/2014/chart" uri="{C3380CC4-5D6E-409C-BE32-E72D297353CC}">
              <c16:uniqueId val="{00000000-F4EB-43BD-8E8C-F85E1998498F}"/>
            </c:ext>
          </c:extLst>
        </c:ser>
        <c:ser>
          <c:idx val="1"/>
          <c:order val="1"/>
          <c:tx>
            <c:strRef>
              <c:f>'Porgy Complex'!$C$40</c:f>
              <c:strCache>
                <c:ptCount val="1"/>
                <c:pt idx="0">
                  <c:v>ABC/ACL</c:v>
                </c:pt>
              </c:strCache>
            </c:strRef>
          </c:tx>
          <c:spPr>
            <a:ln w="38100">
              <a:solidFill>
                <a:schemeClr val="tx1"/>
              </a:solidFill>
            </a:ln>
          </c:spPr>
          <c:marker>
            <c:symbol val="none"/>
          </c:marker>
          <c:xVal>
            <c:numRef>
              <c:f>'Porgy Complex'!$A$41:$A$46</c:f>
              <c:numCache>
                <c:formatCode>General</c:formatCode>
                <c:ptCount val="6"/>
                <c:pt idx="0">
                  <c:v>2012</c:v>
                </c:pt>
                <c:pt idx="1">
                  <c:v>2013</c:v>
                </c:pt>
                <c:pt idx="2">
                  <c:v>2014</c:v>
                </c:pt>
                <c:pt idx="3">
                  <c:v>2015</c:v>
                </c:pt>
                <c:pt idx="4">
                  <c:v>2016</c:v>
                </c:pt>
                <c:pt idx="5">
                  <c:v>2017</c:v>
                </c:pt>
              </c:numCache>
            </c:numRef>
          </c:xVal>
          <c:yVal>
            <c:numRef>
              <c:f>'Porgy Complex'!$C$41:$C$46</c:f>
              <c:numCache>
                <c:formatCode>#,##0</c:formatCode>
                <c:ptCount val="6"/>
                <c:pt idx="0">
                  <c:v>31000</c:v>
                </c:pt>
                <c:pt idx="1">
                  <c:v>31000</c:v>
                </c:pt>
                <c:pt idx="2">
                  <c:v>31000</c:v>
                </c:pt>
                <c:pt idx="3">
                  <c:v>31000</c:v>
                </c:pt>
                <c:pt idx="4">
                  <c:v>31000</c:v>
                </c:pt>
                <c:pt idx="5">
                  <c:v>31000</c:v>
                </c:pt>
              </c:numCache>
            </c:numRef>
          </c:yVal>
          <c:smooth val="0"/>
          <c:extLst>
            <c:ext xmlns:c16="http://schemas.microsoft.com/office/drawing/2014/chart" uri="{C3380CC4-5D6E-409C-BE32-E72D297353CC}">
              <c16:uniqueId val="{00000005-F4EB-43BD-8E8C-F85E1998498F}"/>
            </c:ext>
          </c:extLst>
        </c:ser>
        <c:dLbls>
          <c:showLegendKey val="0"/>
          <c:showVal val="0"/>
          <c:showCatName val="0"/>
          <c:showSerName val="0"/>
          <c:showPercent val="0"/>
          <c:showBubbleSize val="0"/>
        </c:dLbls>
        <c:axId val="345230144"/>
        <c:axId val="345230720"/>
        <c:extLst/>
      </c:scatterChart>
      <c:valAx>
        <c:axId val="345230144"/>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5230720"/>
        <c:crosses val="autoZero"/>
        <c:crossBetween val="midCat"/>
      </c:valAx>
      <c:valAx>
        <c:axId val="345230720"/>
        <c:scaling>
          <c:orientation val="minMax"/>
          <c:max val="200000"/>
        </c:scaling>
        <c:delete val="0"/>
        <c:axPos val="l"/>
        <c:majorGridlines/>
        <c:title>
          <c:tx>
            <c:rich>
              <a:bodyPr rot="-5400000" vert="horz"/>
              <a:lstStyle/>
              <a:p>
                <a:pPr>
                  <a:defRPr/>
                </a:pPr>
                <a:r>
                  <a:rPr lang="en-US"/>
                  <a:t>Pounds Whole Weight</a:t>
                </a:r>
              </a:p>
            </c:rich>
          </c:tx>
          <c:overlay val="0"/>
        </c:title>
        <c:numFmt formatCode="#,##0" sourceLinked="0"/>
        <c:majorTickMark val="out"/>
        <c:minorTickMark val="none"/>
        <c:tickLblPos val="nextTo"/>
        <c:crossAx val="345230144"/>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userShapes r:id="rId1"/>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Saucereye Porgy</a:t>
            </a:r>
          </a:p>
        </c:rich>
      </c:tx>
      <c:overlay val="0"/>
    </c:title>
    <c:autoTitleDeleted val="0"/>
    <c:plotArea>
      <c:layout/>
      <c:scatterChart>
        <c:scatterStyle val="lineMarker"/>
        <c:varyColors val="0"/>
        <c:ser>
          <c:idx val="0"/>
          <c:order val="0"/>
          <c:tx>
            <c:strRef>
              <c:f>'Porgy Complex'!$D$3</c:f>
              <c:strCache>
                <c:ptCount val="1"/>
                <c:pt idx="0">
                  <c:v>Total Landings</c:v>
                </c:pt>
              </c:strCache>
            </c:strRef>
          </c:tx>
          <c:xVal>
            <c:numRef>
              <c:f>'Porgy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Complex'!$D$4:$D$35</c:f>
              <c:numCache>
                <c:formatCode>#,##0</c:formatCode>
                <c:ptCount val="32"/>
                <c:pt idx="0">
                  <c:v>762.27792819999991</c:v>
                </c:pt>
                <c:pt idx="1">
                  <c:v>396.35842020000001</c:v>
                </c:pt>
                <c:pt idx="2">
                  <c:v>1141.4338546000001</c:v>
                </c:pt>
                <c:pt idx="3">
                  <c:v>218.87268800000001</c:v>
                </c:pt>
                <c:pt idx="4">
                  <c:v>441.75322702</c:v>
                </c:pt>
                <c:pt idx="5">
                  <c:v>1438.5015000000001</c:v>
                </c:pt>
                <c:pt idx="6">
                  <c:v>10720.222391900001</c:v>
                </c:pt>
                <c:pt idx="7">
                  <c:v>8342.6836241800011</c:v>
                </c:pt>
                <c:pt idx="8">
                  <c:v>24597.859115310002</c:v>
                </c:pt>
                <c:pt idx="9">
                  <c:v>7370.8616677</c:v>
                </c:pt>
                <c:pt idx="10">
                  <c:v>3819.3151780000003</c:v>
                </c:pt>
                <c:pt idx="11">
                  <c:v>2738.7745800000002</c:v>
                </c:pt>
                <c:pt idx="12">
                  <c:v>2515.8117148899996</c:v>
                </c:pt>
                <c:pt idx="13">
                  <c:v>13064.2921885</c:v>
                </c:pt>
                <c:pt idx="14">
                  <c:v>3312.8780983000006</c:v>
                </c:pt>
                <c:pt idx="15">
                  <c:v>4691.9784599000004</c:v>
                </c:pt>
                <c:pt idx="16">
                  <c:v>4403.3257483200005</c:v>
                </c:pt>
                <c:pt idx="17">
                  <c:v>4372.7581378840005</c:v>
                </c:pt>
                <c:pt idx="18">
                  <c:v>2598.3833321689999</c:v>
                </c:pt>
                <c:pt idx="19">
                  <c:v>5722.2640606469995</c:v>
                </c:pt>
                <c:pt idx="20">
                  <c:v>4677.2138624030003</c:v>
                </c:pt>
                <c:pt idx="21">
                  <c:v>959.28601970800003</c:v>
                </c:pt>
                <c:pt idx="22">
                  <c:v>684.56798279999998</c:v>
                </c:pt>
                <c:pt idx="23">
                  <c:v>1256.5499737</c:v>
                </c:pt>
                <c:pt idx="24">
                  <c:v>1630.9688555</c:v>
                </c:pt>
                <c:pt idx="25">
                  <c:v>436.62103000000002</c:v>
                </c:pt>
                <c:pt idx="26">
                  <c:v>6916.9066391900005</c:v>
                </c:pt>
                <c:pt idx="27">
                  <c:v>4639.9226671500001</c:v>
                </c:pt>
                <c:pt idx="28">
                  <c:v>33.975090600000001</c:v>
                </c:pt>
                <c:pt idx="29">
                  <c:v>122.60705220000001</c:v>
                </c:pt>
                <c:pt idx="30">
                  <c:v>227.32671899000002</c:v>
                </c:pt>
                <c:pt idx="31">
                  <c:v>3.1195089999999999</c:v>
                </c:pt>
              </c:numCache>
            </c:numRef>
          </c:yVal>
          <c:smooth val="0"/>
          <c:extLst>
            <c:ext xmlns:c16="http://schemas.microsoft.com/office/drawing/2014/chart" uri="{C3380CC4-5D6E-409C-BE32-E72D297353CC}">
              <c16:uniqueId val="{00000000-3CDD-4CC9-8647-7DA83DEAFE0C}"/>
            </c:ext>
          </c:extLst>
        </c:ser>
        <c:ser>
          <c:idx val="1"/>
          <c:order val="1"/>
          <c:tx>
            <c:strRef>
              <c:f>'Porgy Complex'!$D$40</c:f>
              <c:strCache>
                <c:ptCount val="1"/>
                <c:pt idx="0">
                  <c:v>ABC/ACL</c:v>
                </c:pt>
              </c:strCache>
            </c:strRef>
          </c:tx>
          <c:spPr>
            <a:ln w="38100">
              <a:solidFill>
                <a:schemeClr val="tx1"/>
              </a:solidFill>
            </a:ln>
          </c:spPr>
          <c:marker>
            <c:symbol val="none"/>
          </c:marker>
          <c:xVal>
            <c:numRef>
              <c:f>'Porgy Complex'!$A$41:$A$46</c:f>
              <c:numCache>
                <c:formatCode>General</c:formatCode>
                <c:ptCount val="6"/>
                <c:pt idx="0">
                  <c:v>2012</c:v>
                </c:pt>
                <c:pt idx="1">
                  <c:v>2013</c:v>
                </c:pt>
                <c:pt idx="2">
                  <c:v>2014</c:v>
                </c:pt>
                <c:pt idx="3">
                  <c:v>2015</c:v>
                </c:pt>
                <c:pt idx="4">
                  <c:v>2016</c:v>
                </c:pt>
                <c:pt idx="5">
                  <c:v>2017</c:v>
                </c:pt>
              </c:numCache>
            </c:numRef>
          </c:xVal>
          <c:yVal>
            <c:numRef>
              <c:f>'Porgy Complex'!$D$41:$D$46</c:f>
              <c:numCache>
                <c:formatCode>#,##0</c:formatCode>
                <c:ptCount val="6"/>
                <c:pt idx="0">
                  <c:v>4691.9784599000004</c:v>
                </c:pt>
                <c:pt idx="1">
                  <c:v>4691.9784599000004</c:v>
                </c:pt>
                <c:pt idx="2">
                  <c:v>4691.9784599000004</c:v>
                </c:pt>
                <c:pt idx="3">
                  <c:v>4691.9784599000004</c:v>
                </c:pt>
                <c:pt idx="4">
                  <c:v>4691.9784599000004</c:v>
                </c:pt>
                <c:pt idx="5">
                  <c:v>4691.9784599000004</c:v>
                </c:pt>
              </c:numCache>
            </c:numRef>
          </c:yVal>
          <c:smooth val="0"/>
          <c:extLst>
            <c:ext xmlns:c16="http://schemas.microsoft.com/office/drawing/2014/chart" uri="{C3380CC4-5D6E-409C-BE32-E72D297353CC}">
              <c16:uniqueId val="{00000005-3CDD-4CC9-8647-7DA83DEAFE0C}"/>
            </c:ext>
          </c:extLst>
        </c:ser>
        <c:dLbls>
          <c:showLegendKey val="0"/>
          <c:showVal val="0"/>
          <c:showCatName val="0"/>
          <c:showSerName val="0"/>
          <c:showPercent val="0"/>
          <c:showBubbleSize val="0"/>
        </c:dLbls>
        <c:axId val="345230144"/>
        <c:axId val="345230720"/>
        <c:extLst/>
      </c:scatterChart>
      <c:valAx>
        <c:axId val="345230144"/>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5230720"/>
        <c:crosses val="autoZero"/>
        <c:crossBetween val="midCat"/>
      </c:valAx>
      <c:valAx>
        <c:axId val="345230720"/>
        <c:scaling>
          <c:orientation val="minMax"/>
          <c:max val="25000"/>
        </c:scaling>
        <c:delete val="0"/>
        <c:axPos val="l"/>
        <c:majorGridlines/>
        <c:title>
          <c:tx>
            <c:rich>
              <a:bodyPr rot="-5400000" vert="horz"/>
              <a:lstStyle/>
              <a:p>
                <a:pPr>
                  <a:defRPr/>
                </a:pPr>
                <a:r>
                  <a:rPr lang="en-US"/>
                  <a:t>Pounds Whole Weight</a:t>
                </a:r>
              </a:p>
            </c:rich>
          </c:tx>
          <c:overlay val="0"/>
        </c:title>
        <c:numFmt formatCode="#,##0" sourceLinked="0"/>
        <c:majorTickMark val="out"/>
        <c:minorTickMark val="none"/>
        <c:tickLblPos val="nextTo"/>
        <c:crossAx val="345230144"/>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userShapes r:id="rId1"/>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Scup</a:t>
            </a:r>
          </a:p>
        </c:rich>
      </c:tx>
      <c:overlay val="0"/>
    </c:title>
    <c:autoTitleDeleted val="0"/>
    <c:plotArea>
      <c:layout/>
      <c:scatterChart>
        <c:scatterStyle val="lineMarker"/>
        <c:varyColors val="0"/>
        <c:ser>
          <c:idx val="0"/>
          <c:order val="0"/>
          <c:tx>
            <c:strRef>
              <c:f>'Porgy Complex'!$E$3</c:f>
              <c:strCache>
                <c:ptCount val="1"/>
                <c:pt idx="0">
                  <c:v>Total Landings</c:v>
                </c:pt>
              </c:strCache>
            </c:strRef>
          </c:tx>
          <c:xVal>
            <c:numRef>
              <c:f>'Porgy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Complex'!$E$4:$E$35</c:f>
              <c:numCache>
                <c:formatCode>#,##0</c:formatCode>
                <c:ptCount val="32"/>
                <c:pt idx="0">
                  <c:v>41013.406816000002</c:v>
                </c:pt>
                <c:pt idx="1">
                  <c:v>45101.88605922</c:v>
                </c:pt>
                <c:pt idx="2">
                  <c:v>5810.8237005500005</c:v>
                </c:pt>
                <c:pt idx="3">
                  <c:v>8699.8391843549998</c:v>
                </c:pt>
                <c:pt idx="4">
                  <c:v>5243.1855986199998</c:v>
                </c:pt>
                <c:pt idx="5">
                  <c:v>21128.251835629999</c:v>
                </c:pt>
                <c:pt idx="6">
                  <c:v>51130.9720055</c:v>
                </c:pt>
                <c:pt idx="7">
                  <c:v>16525.979177190999</c:v>
                </c:pt>
                <c:pt idx="8">
                  <c:v>45170.599390789997</c:v>
                </c:pt>
                <c:pt idx="9">
                  <c:v>16343.674732698999</c:v>
                </c:pt>
                <c:pt idx="10">
                  <c:v>10924.130679370799</c:v>
                </c:pt>
                <c:pt idx="11">
                  <c:v>32516.527719534002</c:v>
                </c:pt>
                <c:pt idx="12">
                  <c:v>6052.9249247670004</c:v>
                </c:pt>
                <c:pt idx="13">
                  <c:v>385.35789399999993</c:v>
                </c:pt>
                <c:pt idx="14">
                  <c:v>789.8160330799999</c:v>
                </c:pt>
                <c:pt idx="15">
                  <c:v>15614.4960164</c:v>
                </c:pt>
                <c:pt idx="16">
                  <c:v>3636.4983757200007</c:v>
                </c:pt>
                <c:pt idx="17">
                  <c:v>9227.7309589699998</c:v>
                </c:pt>
                <c:pt idx="18">
                  <c:v>8497.0973780599998</c:v>
                </c:pt>
                <c:pt idx="19">
                  <c:v>20933.552779129997</c:v>
                </c:pt>
                <c:pt idx="20">
                  <c:v>10176.508101523999</c:v>
                </c:pt>
                <c:pt idx="21">
                  <c:v>8235.1813396429989</c:v>
                </c:pt>
                <c:pt idx="22">
                  <c:v>5886.4109562000003</c:v>
                </c:pt>
                <c:pt idx="23">
                  <c:v>8898.034930400001</c:v>
                </c:pt>
                <c:pt idx="24">
                  <c:v>13441.407745367998</c:v>
                </c:pt>
                <c:pt idx="25">
                  <c:v>8624.9657303870972</c:v>
                </c:pt>
                <c:pt idx="26">
                  <c:v>9839.1842041640011</c:v>
                </c:pt>
                <c:pt idx="27">
                  <c:v>7169.031052944998</c:v>
                </c:pt>
                <c:pt idx="28">
                  <c:v>12468.912919289001</c:v>
                </c:pt>
                <c:pt idx="29">
                  <c:v>13798.8254511901</c:v>
                </c:pt>
                <c:pt idx="30">
                  <c:v>7983.9571500000011</c:v>
                </c:pt>
                <c:pt idx="31">
                  <c:v>10543.224473061002</c:v>
                </c:pt>
              </c:numCache>
            </c:numRef>
          </c:yVal>
          <c:smooth val="0"/>
          <c:extLst>
            <c:ext xmlns:c16="http://schemas.microsoft.com/office/drawing/2014/chart" uri="{C3380CC4-5D6E-409C-BE32-E72D297353CC}">
              <c16:uniqueId val="{00000000-0D0C-46F9-B182-44C34746F5C1}"/>
            </c:ext>
          </c:extLst>
        </c:ser>
        <c:ser>
          <c:idx val="1"/>
          <c:order val="1"/>
          <c:tx>
            <c:strRef>
              <c:f>'Porgy Complex'!$E$40</c:f>
              <c:strCache>
                <c:ptCount val="1"/>
                <c:pt idx="0">
                  <c:v>ABC/ACL</c:v>
                </c:pt>
              </c:strCache>
            </c:strRef>
          </c:tx>
          <c:spPr>
            <a:ln w="38100">
              <a:solidFill>
                <a:schemeClr val="tx1"/>
              </a:solidFill>
            </a:ln>
          </c:spPr>
          <c:marker>
            <c:symbol val="none"/>
          </c:marker>
          <c:xVal>
            <c:numRef>
              <c:f>'Porgy Complex'!$A$41:$A$46</c:f>
              <c:numCache>
                <c:formatCode>General</c:formatCode>
                <c:ptCount val="6"/>
                <c:pt idx="0">
                  <c:v>2012</c:v>
                </c:pt>
                <c:pt idx="1">
                  <c:v>2013</c:v>
                </c:pt>
                <c:pt idx="2">
                  <c:v>2014</c:v>
                </c:pt>
                <c:pt idx="3">
                  <c:v>2015</c:v>
                </c:pt>
                <c:pt idx="4">
                  <c:v>2016</c:v>
                </c:pt>
                <c:pt idx="5">
                  <c:v>2017</c:v>
                </c:pt>
              </c:numCache>
            </c:numRef>
          </c:xVal>
          <c:yVal>
            <c:numRef>
              <c:f>'Porgy Complex'!$E$41:$E$46</c:f>
              <c:numCache>
                <c:formatCode>#,##0</c:formatCode>
                <c:ptCount val="6"/>
                <c:pt idx="0">
                  <c:v>8497.0973780599998</c:v>
                </c:pt>
                <c:pt idx="1">
                  <c:v>8497.0973780599998</c:v>
                </c:pt>
                <c:pt idx="2">
                  <c:v>8497.0973780599998</c:v>
                </c:pt>
                <c:pt idx="3">
                  <c:v>8497.0973780599998</c:v>
                </c:pt>
                <c:pt idx="4">
                  <c:v>8497.0973780599998</c:v>
                </c:pt>
                <c:pt idx="5">
                  <c:v>8497.0973780599998</c:v>
                </c:pt>
              </c:numCache>
            </c:numRef>
          </c:yVal>
          <c:smooth val="0"/>
          <c:extLst>
            <c:ext xmlns:c16="http://schemas.microsoft.com/office/drawing/2014/chart" uri="{C3380CC4-5D6E-409C-BE32-E72D297353CC}">
              <c16:uniqueId val="{00000005-0D0C-46F9-B182-44C34746F5C1}"/>
            </c:ext>
          </c:extLst>
        </c:ser>
        <c:dLbls>
          <c:showLegendKey val="0"/>
          <c:showVal val="0"/>
          <c:showCatName val="0"/>
          <c:showSerName val="0"/>
          <c:showPercent val="0"/>
          <c:showBubbleSize val="0"/>
        </c:dLbls>
        <c:axId val="345230144"/>
        <c:axId val="345230720"/>
        <c:extLst/>
      </c:scatterChart>
      <c:valAx>
        <c:axId val="345230144"/>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5230720"/>
        <c:crosses val="autoZero"/>
        <c:crossBetween val="midCat"/>
      </c:valAx>
      <c:valAx>
        <c:axId val="345230720"/>
        <c:scaling>
          <c:orientation val="minMax"/>
        </c:scaling>
        <c:delete val="0"/>
        <c:axPos val="l"/>
        <c:majorGridlines/>
        <c:title>
          <c:tx>
            <c:rich>
              <a:bodyPr rot="-5400000" vert="horz"/>
              <a:lstStyle/>
              <a:p>
                <a:pPr>
                  <a:defRPr/>
                </a:pPr>
                <a:r>
                  <a:rPr lang="en-US"/>
                  <a:t>Pounds Whole Weight</a:t>
                </a:r>
              </a:p>
            </c:rich>
          </c:tx>
          <c:overlay val="0"/>
        </c:title>
        <c:numFmt formatCode="#,##0" sourceLinked="0"/>
        <c:majorTickMark val="out"/>
        <c:minorTickMark val="none"/>
        <c:tickLblPos val="nextTo"/>
        <c:crossAx val="345230144"/>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userShapes r:id="rId1"/>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Whitebone Porgy</a:t>
            </a:r>
          </a:p>
        </c:rich>
      </c:tx>
      <c:overlay val="0"/>
    </c:title>
    <c:autoTitleDeleted val="0"/>
    <c:plotArea>
      <c:layout/>
      <c:scatterChart>
        <c:scatterStyle val="lineMarker"/>
        <c:varyColors val="0"/>
        <c:ser>
          <c:idx val="0"/>
          <c:order val="0"/>
          <c:tx>
            <c:strRef>
              <c:f>'Porgy Complex'!$F$3</c:f>
              <c:strCache>
                <c:ptCount val="1"/>
                <c:pt idx="0">
                  <c:v>Total Landings</c:v>
                </c:pt>
              </c:strCache>
            </c:strRef>
          </c:tx>
          <c:xVal>
            <c:numRef>
              <c:f>'Porgy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Complex'!$F$4:$F$35</c:f>
              <c:numCache>
                <c:formatCode>#,##0</c:formatCode>
                <c:ptCount val="32"/>
                <c:pt idx="0">
                  <c:v>26395.292353099991</c:v>
                </c:pt>
                <c:pt idx="1">
                  <c:v>44277.676998140007</c:v>
                </c:pt>
                <c:pt idx="2">
                  <c:v>40597.249314315006</c:v>
                </c:pt>
                <c:pt idx="3">
                  <c:v>41989.341330410003</c:v>
                </c:pt>
                <c:pt idx="4">
                  <c:v>25927.670221086995</c:v>
                </c:pt>
                <c:pt idx="5">
                  <c:v>72873.46220749701</c:v>
                </c:pt>
                <c:pt idx="6">
                  <c:v>64879.784360110003</c:v>
                </c:pt>
                <c:pt idx="7">
                  <c:v>38631.903101094991</c:v>
                </c:pt>
                <c:pt idx="8">
                  <c:v>32633.021798909995</c:v>
                </c:pt>
                <c:pt idx="9">
                  <c:v>38241.796931020006</c:v>
                </c:pt>
                <c:pt idx="10">
                  <c:v>40023.328815390007</c:v>
                </c:pt>
                <c:pt idx="11">
                  <c:v>100631.39915660003</c:v>
                </c:pt>
                <c:pt idx="12">
                  <c:v>20957.428854713999</c:v>
                </c:pt>
                <c:pt idx="13">
                  <c:v>17753.001834956998</c:v>
                </c:pt>
                <c:pt idx="14">
                  <c:v>62422.495876548004</c:v>
                </c:pt>
                <c:pt idx="15">
                  <c:v>50770.739054819082</c:v>
                </c:pt>
                <c:pt idx="16">
                  <c:v>65100.126187476009</c:v>
                </c:pt>
                <c:pt idx="17">
                  <c:v>37260.054427973992</c:v>
                </c:pt>
                <c:pt idx="18">
                  <c:v>17570.610075537003</c:v>
                </c:pt>
                <c:pt idx="19">
                  <c:v>42615.617095886999</c:v>
                </c:pt>
                <c:pt idx="20">
                  <c:v>17320.378538904297</c:v>
                </c:pt>
                <c:pt idx="21">
                  <c:v>39267.744894709991</c:v>
                </c:pt>
                <c:pt idx="22">
                  <c:v>52865.962689392014</c:v>
                </c:pt>
                <c:pt idx="23">
                  <c:v>13488.923454627</c:v>
                </c:pt>
                <c:pt idx="24">
                  <c:v>58622.8844816973</c:v>
                </c:pt>
                <c:pt idx="25">
                  <c:v>50207.718176651993</c:v>
                </c:pt>
                <c:pt idx="26">
                  <c:v>51608.314539015308</c:v>
                </c:pt>
                <c:pt idx="27">
                  <c:v>43980.337950239002</c:v>
                </c:pt>
                <c:pt idx="28">
                  <c:v>141844.19382347897</c:v>
                </c:pt>
                <c:pt idx="29">
                  <c:v>55585.714840288005</c:v>
                </c:pt>
                <c:pt idx="30">
                  <c:v>55797.068094964015</c:v>
                </c:pt>
                <c:pt idx="31">
                  <c:v>50400.815979586994</c:v>
                </c:pt>
              </c:numCache>
            </c:numRef>
          </c:yVal>
          <c:smooth val="0"/>
          <c:extLst>
            <c:ext xmlns:c16="http://schemas.microsoft.com/office/drawing/2014/chart" uri="{C3380CC4-5D6E-409C-BE32-E72D297353CC}">
              <c16:uniqueId val="{00000000-DF6D-44C7-8B1C-D377E7FFC6F2}"/>
            </c:ext>
          </c:extLst>
        </c:ser>
        <c:ser>
          <c:idx val="1"/>
          <c:order val="1"/>
          <c:tx>
            <c:strRef>
              <c:f>'Porgy Complex'!$F$40</c:f>
              <c:strCache>
                <c:ptCount val="1"/>
                <c:pt idx="0">
                  <c:v>ABC/ACL</c:v>
                </c:pt>
              </c:strCache>
            </c:strRef>
          </c:tx>
          <c:spPr>
            <a:ln w="38100">
              <a:solidFill>
                <a:schemeClr val="tx1"/>
              </a:solidFill>
            </a:ln>
          </c:spPr>
          <c:marker>
            <c:symbol val="none"/>
          </c:marker>
          <c:xVal>
            <c:numRef>
              <c:f>'Porgy Complex'!$A$41:$A$46</c:f>
              <c:numCache>
                <c:formatCode>General</c:formatCode>
                <c:ptCount val="6"/>
                <c:pt idx="0">
                  <c:v>2012</c:v>
                </c:pt>
                <c:pt idx="1">
                  <c:v>2013</c:v>
                </c:pt>
                <c:pt idx="2">
                  <c:v>2014</c:v>
                </c:pt>
                <c:pt idx="3">
                  <c:v>2015</c:v>
                </c:pt>
                <c:pt idx="4">
                  <c:v>2016</c:v>
                </c:pt>
                <c:pt idx="5">
                  <c:v>2017</c:v>
                </c:pt>
              </c:numCache>
            </c:numRef>
          </c:xVal>
          <c:yVal>
            <c:numRef>
              <c:f>'Porgy Complex'!$F$41:$F$46</c:f>
              <c:numCache>
                <c:formatCode>#,##0</c:formatCode>
                <c:ptCount val="6"/>
                <c:pt idx="0">
                  <c:v>50770.739054819082</c:v>
                </c:pt>
                <c:pt idx="1">
                  <c:v>50770.739054819082</c:v>
                </c:pt>
                <c:pt idx="2">
                  <c:v>50770.739054819082</c:v>
                </c:pt>
                <c:pt idx="3">
                  <c:v>50770.739054819082</c:v>
                </c:pt>
                <c:pt idx="4">
                  <c:v>50770.739054819082</c:v>
                </c:pt>
                <c:pt idx="5">
                  <c:v>50770.739054819082</c:v>
                </c:pt>
              </c:numCache>
            </c:numRef>
          </c:yVal>
          <c:smooth val="0"/>
          <c:extLst>
            <c:ext xmlns:c16="http://schemas.microsoft.com/office/drawing/2014/chart" uri="{C3380CC4-5D6E-409C-BE32-E72D297353CC}">
              <c16:uniqueId val="{00000005-DF6D-44C7-8B1C-D377E7FFC6F2}"/>
            </c:ext>
          </c:extLst>
        </c:ser>
        <c:dLbls>
          <c:showLegendKey val="0"/>
          <c:showVal val="0"/>
          <c:showCatName val="0"/>
          <c:showSerName val="0"/>
          <c:showPercent val="0"/>
          <c:showBubbleSize val="0"/>
        </c:dLbls>
        <c:axId val="345230144"/>
        <c:axId val="345230720"/>
        <c:extLst/>
      </c:scatterChart>
      <c:valAx>
        <c:axId val="345230144"/>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5230720"/>
        <c:crosses val="autoZero"/>
        <c:crossBetween val="midCat"/>
      </c:valAx>
      <c:valAx>
        <c:axId val="345230720"/>
        <c:scaling>
          <c:orientation val="minMax"/>
        </c:scaling>
        <c:delete val="0"/>
        <c:axPos val="l"/>
        <c:majorGridlines/>
        <c:title>
          <c:tx>
            <c:rich>
              <a:bodyPr rot="-5400000" vert="horz"/>
              <a:lstStyle/>
              <a:p>
                <a:pPr>
                  <a:defRPr/>
                </a:pPr>
                <a:r>
                  <a:rPr lang="en-US"/>
                  <a:t>Pounds Whole Weight</a:t>
                </a:r>
              </a:p>
            </c:rich>
          </c:tx>
          <c:overlay val="0"/>
        </c:title>
        <c:numFmt formatCode="#,##0" sourceLinked="0"/>
        <c:majorTickMark val="out"/>
        <c:minorTickMark val="none"/>
        <c:tickLblPos val="nextTo"/>
        <c:crossAx val="345230144"/>
        <c:crosses val="autoZero"/>
        <c:crossBetween val="midCat"/>
        <c:majorUnit val="15000"/>
      </c:valAx>
    </c:plotArea>
    <c:legend>
      <c:legendPos val="b"/>
      <c:overlay val="0"/>
    </c:legend>
    <c:plotVisOnly val="1"/>
    <c:dispBlanksAs val="gap"/>
    <c:showDLblsOverMax val="0"/>
  </c:chart>
  <c:printSettings>
    <c:headerFooter/>
    <c:pageMargins b="0.75" l="0.7" r="0.7" t="0.75" header="0.3" footer="0.3"/>
    <c:pageSetup/>
  </c:printSettings>
  <c:userShapes r:id="rId1"/>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 Landings</a:t>
            </a:r>
          </a:p>
        </c:rich>
      </c:tx>
      <c:overlay val="0"/>
    </c:title>
    <c:autoTitleDeleted val="0"/>
    <c:plotArea>
      <c:layout/>
      <c:scatterChart>
        <c:scatterStyle val="lineMarker"/>
        <c:varyColors val="0"/>
        <c:ser>
          <c:idx val="0"/>
          <c:order val="0"/>
          <c:tx>
            <c:strRef>
              <c:f>Dolphin!$C$2</c:f>
              <c:strCache>
                <c:ptCount val="1"/>
                <c:pt idx="0">
                  <c:v>Total</c:v>
                </c:pt>
              </c:strCache>
            </c:strRef>
          </c:tx>
          <c:xVal>
            <c:numRef>
              <c:f>Dolphin!$B$3:$B$34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Dolphin!$C$3:$C$34</c:f>
              <c:numCache>
                <c:formatCode>#,##0</c:formatCode>
                <c:ptCount val="32"/>
                <c:pt idx="0">
                  <c:v>9583800.1872255299</c:v>
                </c:pt>
                <c:pt idx="1">
                  <c:v>10424617.254945517</c:v>
                </c:pt>
                <c:pt idx="2">
                  <c:v>9838156.7279313821</c:v>
                </c:pt>
                <c:pt idx="3">
                  <c:v>27670843.389554508</c:v>
                </c:pt>
                <c:pt idx="4">
                  <c:v>24785370.711448293</c:v>
                </c:pt>
                <c:pt idx="5">
                  <c:v>32258116.990328304</c:v>
                </c:pt>
                <c:pt idx="6">
                  <c:v>21818693.893969696</c:v>
                </c:pt>
                <c:pt idx="7">
                  <c:v>16844992.060817704</c:v>
                </c:pt>
                <c:pt idx="8">
                  <c:v>17158153.583120942</c:v>
                </c:pt>
                <c:pt idx="9">
                  <c:v>25461304.550714664</c:v>
                </c:pt>
                <c:pt idx="10">
                  <c:v>17872818.103552543</c:v>
                </c:pt>
                <c:pt idx="11">
                  <c:v>32178800.653313868</c:v>
                </c:pt>
                <c:pt idx="12">
                  <c:v>19527612.956854753</c:v>
                </c:pt>
                <c:pt idx="13">
                  <c:v>22181031.156717591</c:v>
                </c:pt>
                <c:pt idx="14">
                  <c:v>24570763.596621089</c:v>
                </c:pt>
                <c:pt idx="15">
                  <c:v>23329929.621273302</c:v>
                </c:pt>
                <c:pt idx="16">
                  <c:v>20897864.892984938</c:v>
                </c:pt>
                <c:pt idx="17">
                  <c:v>17937762.571703963</c:v>
                </c:pt>
                <c:pt idx="18">
                  <c:v>12829069.39977785</c:v>
                </c:pt>
                <c:pt idx="19">
                  <c:v>13335866.598320998</c:v>
                </c:pt>
                <c:pt idx="20">
                  <c:v>16883014.123100959</c:v>
                </c:pt>
                <c:pt idx="21">
                  <c:v>17139686.916139647</c:v>
                </c:pt>
                <c:pt idx="22">
                  <c:v>14611940.125555949</c:v>
                </c:pt>
                <c:pt idx="23">
                  <c:v>18387513.509259213</c:v>
                </c:pt>
                <c:pt idx="24">
                  <c:v>11853287.110862741</c:v>
                </c:pt>
                <c:pt idx="25">
                  <c:v>15894461.103816804</c:v>
                </c:pt>
                <c:pt idx="26">
                  <c:v>14503396.845392479</c:v>
                </c:pt>
                <c:pt idx="27">
                  <c:v>15557911.156793011</c:v>
                </c:pt>
                <c:pt idx="28">
                  <c:v>17944735.684281804</c:v>
                </c:pt>
                <c:pt idx="29">
                  <c:v>26486085.880898066</c:v>
                </c:pt>
                <c:pt idx="30">
                  <c:v>16934681.561358452</c:v>
                </c:pt>
                <c:pt idx="31">
                  <c:v>13125119.18939049</c:v>
                </c:pt>
              </c:numCache>
            </c:numRef>
          </c:yVal>
          <c:smooth val="0"/>
          <c:extLst>
            <c:ext xmlns:c16="http://schemas.microsoft.com/office/drawing/2014/chart" uri="{C3380CC4-5D6E-409C-BE32-E72D297353CC}">
              <c16:uniqueId val="{00000000-CC30-4930-AA72-4D0CAE4EDF50}"/>
            </c:ext>
          </c:extLst>
        </c:ser>
        <c:ser>
          <c:idx val="3"/>
          <c:order val="1"/>
          <c:tx>
            <c:strRef>
              <c:f>Dolphin!$F$2</c:f>
              <c:strCache>
                <c:ptCount val="1"/>
                <c:pt idx="0">
                  <c:v>ABC</c:v>
                </c:pt>
              </c:strCache>
            </c:strRef>
          </c:tx>
          <c:spPr>
            <a:ln w="38100">
              <a:solidFill>
                <a:schemeClr val="tx1"/>
              </a:solidFill>
            </a:ln>
          </c:spPr>
          <c:marker>
            <c:symbol val="none"/>
          </c:marker>
          <c:xVal>
            <c:numRef>
              <c:f>Dolphin!$B$3:$B$34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Dolphin!$F$3:$F$34</c:f>
              <c:numCache>
                <c:formatCode>#,##0</c:formatCode>
                <c:ptCount val="32"/>
                <c:pt idx="26">
                  <c:v>24570763.596621089</c:v>
                </c:pt>
                <c:pt idx="27">
                  <c:v>24570763.596621089</c:v>
                </c:pt>
                <c:pt idx="28">
                  <c:v>24570763.596621089</c:v>
                </c:pt>
                <c:pt idx="29">
                  <c:v>24570763.596621089</c:v>
                </c:pt>
                <c:pt idx="30">
                  <c:v>24570763.596621089</c:v>
                </c:pt>
                <c:pt idx="31">
                  <c:v>24570763.596621089</c:v>
                </c:pt>
              </c:numCache>
            </c:numRef>
          </c:yVal>
          <c:smooth val="0"/>
          <c:extLst>
            <c:ext xmlns:c16="http://schemas.microsoft.com/office/drawing/2014/chart" uri="{C3380CC4-5D6E-409C-BE32-E72D297353CC}">
              <c16:uniqueId val="{00000003-CC30-4930-AA72-4D0CAE4EDF50}"/>
            </c:ext>
          </c:extLst>
        </c:ser>
        <c:dLbls>
          <c:showLegendKey val="0"/>
          <c:showVal val="0"/>
          <c:showCatName val="0"/>
          <c:showSerName val="0"/>
          <c:showPercent val="0"/>
          <c:showBubbleSize val="0"/>
        </c:dLbls>
        <c:axId val="345433216"/>
        <c:axId val="345433792"/>
        <c:extLst/>
      </c:scatterChart>
      <c:valAx>
        <c:axId val="345433216"/>
        <c:scaling>
          <c:orientation val="minMax"/>
          <c:max val="2017"/>
          <c:min val="1986"/>
        </c:scaling>
        <c:delete val="0"/>
        <c:axPos val="b"/>
        <c:numFmt formatCode="General" sourceLinked="1"/>
        <c:majorTickMark val="out"/>
        <c:minorTickMark val="none"/>
        <c:tickLblPos val="nextTo"/>
        <c:crossAx val="345433792"/>
        <c:crosses val="autoZero"/>
        <c:crossBetween val="midCat"/>
      </c:valAx>
      <c:valAx>
        <c:axId val="345433792"/>
        <c:scaling>
          <c:orientation val="minMax"/>
        </c:scaling>
        <c:delete val="0"/>
        <c:axPos val="l"/>
        <c:majorGridlines/>
        <c:numFmt formatCode="#,##0" sourceLinked="1"/>
        <c:majorTickMark val="out"/>
        <c:minorTickMark val="none"/>
        <c:tickLblPos val="nextTo"/>
        <c:crossAx val="34543321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userShapes r:id="rId1"/>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Recreational Landings</a:t>
            </a:r>
          </a:p>
        </c:rich>
      </c:tx>
      <c:overlay val="0"/>
    </c:title>
    <c:autoTitleDeleted val="0"/>
    <c:plotArea>
      <c:layout/>
      <c:areaChart>
        <c:grouping val="standard"/>
        <c:varyColors val="0"/>
        <c:ser>
          <c:idx val="2"/>
          <c:order val="1"/>
          <c:tx>
            <c:strRef>
              <c:f>Dolphin!$E$2</c:f>
              <c:strCache>
                <c:ptCount val="1"/>
                <c:pt idx="0">
                  <c:v>Commercial</c:v>
                </c:pt>
              </c:strCache>
            </c:strRef>
          </c:tx>
          <c:cat>
            <c:numRef>
              <c:f>Dolphin!$B$3:$B$34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cat>
          <c:val>
            <c:numRef>
              <c:f>Dolphin!$E$3:$E$34</c:f>
              <c:numCache>
                <c:formatCode>#,##0</c:formatCode>
                <c:ptCount val="32"/>
                <c:pt idx="0">
                  <c:v>536362</c:v>
                </c:pt>
                <c:pt idx="1">
                  <c:v>496478</c:v>
                </c:pt>
                <c:pt idx="2">
                  <c:v>524719</c:v>
                </c:pt>
                <c:pt idx="3">
                  <c:v>1063399</c:v>
                </c:pt>
                <c:pt idx="4">
                  <c:v>1015896</c:v>
                </c:pt>
                <c:pt idx="5">
                  <c:v>1602698</c:v>
                </c:pt>
                <c:pt idx="6">
                  <c:v>667183</c:v>
                </c:pt>
                <c:pt idx="7">
                  <c:v>934393</c:v>
                </c:pt>
                <c:pt idx="8">
                  <c:v>1200066</c:v>
                </c:pt>
                <c:pt idx="9">
                  <c:v>2136534</c:v>
                </c:pt>
                <c:pt idx="10">
                  <c:v>1225669</c:v>
                </c:pt>
                <c:pt idx="11">
                  <c:v>1602801</c:v>
                </c:pt>
                <c:pt idx="12">
                  <c:v>823742</c:v>
                </c:pt>
                <c:pt idx="13">
                  <c:v>1047161</c:v>
                </c:pt>
                <c:pt idx="14">
                  <c:v>987626</c:v>
                </c:pt>
                <c:pt idx="15">
                  <c:v>765376</c:v>
                </c:pt>
                <c:pt idx="16">
                  <c:v>708092</c:v>
                </c:pt>
                <c:pt idx="17">
                  <c:v>723508</c:v>
                </c:pt>
                <c:pt idx="18">
                  <c:v>859702</c:v>
                </c:pt>
                <c:pt idx="19">
                  <c:v>577615</c:v>
                </c:pt>
                <c:pt idx="20">
                  <c:v>650308</c:v>
                </c:pt>
                <c:pt idx="21">
                  <c:v>999162</c:v>
                </c:pt>
                <c:pt idx="22">
                  <c:v>836373</c:v>
                </c:pt>
                <c:pt idx="23">
                  <c:v>1296013</c:v>
                </c:pt>
                <c:pt idx="24">
                  <c:v>715369</c:v>
                </c:pt>
                <c:pt idx="25">
                  <c:v>794441</c:v>
                </c:pt>
                <c:pt idx="26">
                  <c:v>862040</c:v>
                </c:pt>
                <c:pt idx="27">
                  <c:v>756456</c:v>
                </c:pt>
                <c:pt idx="28">
                  <c:v>1302989</c:v>
                </c:pt>
                <c:pt idx="29">
                  <c:v>1110104</c:v>
                </c:pt>
                <c:pt idx="30">
                  <c:v>937339</c:v>
                </c:pt>
                <c:pt idx="31">
                  <c:v>475266</c:v>
                </c:pt>
              </c:numCache>
            </c:numRef>
          </c:val>
          <c:extLst>
            <c:ext xmlns:c16="http://schemas.microsoft.com/office/drawing/2014/chart" uri="{C3380CC4-5D6E-409C-BE32-E72D297353CC}">
              <c16:uniqueId val="{00000002-0CEC-4BF5-94D9-29D6C6F50CD8}"/>
            </c:ext>
          </c:extLst>
        </c:ser>
        <c:dLbls>
          <c:showLegendKey val="0"/>
          <c:showVal val="0"/>
          <c:showCatName val="0"/>
          <c:showSerName val="0"/>
          <c:showPercent val="0"/>
          <c:showBubbleSize val="0"/>
        </c:dLbls>
        <c:axId val="345433216"/>
        <c:axId val="345433792"/>
      </c:areaChart>
      <c:lineChart>
        <c:grouping val="standard"/>
        <c:varyColors val="0"/>
        <c:ser>
          <c:idx val="1"/>
          <c:order val="0"/>
          <c:tx>
            <c:strRef>
              <c:f>Dolphin!$D$2</c:f>
              <c:strCache>
                <c:ptCount val="1"/>
                <c:pt idx="0">
                  <c:v>Recreational</c:v>
                </c:pt>
              </c:strCache>
            </c:strRef>
          </c:tx>
          <c:spPr>
            <a:ln>
              <a:solidFill>
                <a:schemeClr val="accent5"/>
              </a:solidFill>
            </a:ln>
          </c:spPr>
          <c:marker>
            <c:spPr>
              <a:solidFill>
                <a:schemeClr val="accent5"/>
              </a:solidFill>
              <a:ln>
                <a:solidFill>
                  <a:schemeClr val="accent5"/>
                </a:solidFill>
              </a:ln>
            </c:spPr>
          </c:marker>
          <c:cat>
            <c:multiLvlStrRef>
              <c:f>Dolphin!#REF!</c:f>
            </c:multiLvlStrRef>
          </c:cat>
          <c:val>
            <c:numRef>
              <c:f>Dolphin!$D$3:$D$34</c:f>
              <c:numCache>
                <c:formatCode>#,##0</c:formatCode>
                <c:ptCount val="32"/>
                <c:pt idx="0">
                  <c:v>9047438.1872255299</c:v>
                </c:pt>
                <c:pt idx="1">
                  <c:v>9928139.2549455166</c:v>
                </c:pt>
                <c:pt idx="2">
                  <c:v>9313437.7279313821</c:v>
                </c:pt>
                <c:pt idx="3">
                  <c:v>26607444.389554508</c:v>
                </c:pt>
                <c:pt idx="4">
                  <c:v>23769474.711448293</c:v>
                </c:pt>
                <c:pt idx="5">
                  <c:v>30655418.990328304</c:v>
                </c:pt>
                <c:pt idx="6">
                  <c:v>21151510.893969696</c:v>
                </c:pt>
                <c:pt idx="7">
                  <c:v>15910599.060817705</c:v>
                </c:pt>
                <c:pt idx="8">
                  <c:v>15958087.583120942</c:v>
                </c:pt>
                <c:pt idx="9">
                  <c:v>23324770.550714664</c:v>
                </c:pt>
                <c:pt idx="10">
                  <c:v>16647149.103552541</c:v>
                </c:pt>
                <c:pt idx="11">
                  <c:v>30575999.653313868</c:v>
                </c:pt>
                <c:pt idx="12">
                  <c:v>18703870.956854753</c:v>
                </c:pt>
                <c:pt idx="13">
                  <c:v>21133870.156717591</c:v>
                </c:pt>
                <c:pt idx="14">
                  <c:v>23583137.596621089</c:v>
                </c:pt>
                <c:pt idx="15">
                  <c:v>22564553.621273302</c:v>
                </c:pt>
                <c:pt idx="16">
                  <c:v>20189772.892984938</c:v>
                </c:pt>
                <c:pt idx="17">
                  <c:v>17214254.571703963</c:v>
                </c:pt>
                <c:pt idx="18">
                  <c:v>11969367.39977785</c:v>
                </c:pt>
                <c:pt idx="19">
                  <c:v>12758251.598320998</c:v>
                </c:pt>
                <c:pt idx="20">
                  <c:v>16232706.123100957</c:v>
                </c:pt>
                <c:pt idx="21">
                  <c:v>16140524.916139647</c:v>
                </c:pt>
                <c:pt idx="22">
                  <c:v>13775567.125555949</c:v>
                </c:pt>
                <c:pt idx="23">
                  <c:v>17091500.509259213</c:v>
                </c:pt>
                <c:pt idx="24">
                  <c:v>11137918.110862741</c:v>
                </c:pt>
                <c:pt idx="25">
                  <c:v>15100020.103816804</c:v>
                </c:pt>
                <c:pt idx="26">
                  <c:v>13641356.845392479</c:v>
                </c:pt>
                <c:pt idx="27">
                  <c:v>14801455.156793011</c:v>
                </c:pt>
                <c:pt idx="28">
                  <c:v>16641746.684281804</c:v>
                </c:pt>
                <c:pt idx="29">
                  <c:v>25375981.880898066</c:v>
                </c:pt>
                <c:pt idx="30">
                  <c:v>15997342.561358454</c:v>
                </c:pt>
                <c:pt idx="31">
                  <c:v>12649853.18939049</c:v>
                </c:pt>
              </c:numCache>
            </c:numRef>
          </c:val>
          <c:smooth val="0"/>
          <c:extLst>
            <c:ext xmlns:c16="http://schemas.microsoft.com/office/drawing/2014/chart" uri="{C3380CC4-5D6E-409C-BE32-E72D297353CC}">
              <c16:uniqueId val="{00000001-0CEC-4BF5-94D9-29D6C6F50CD8}"/>
            </c:ext>
          </c:extLst>
        </c:ser>
        <c:dLbls>
          <c:showLegendKey val="0"/>
          <c:showVal val="0"/>
          <c:showCatName val="0"/>
          <c:showSerName val="0"/>
          <c:showPercent val="0"/>
          <c:showBubbleSize val="0"/>
        </c:dLbls>
        <c:marker val="1"/>
        <c:smooth val="0"/>
        <c:axId val="345433216"/>
        <c:axId val="345433792"/>
        <c:extLst/>
      </c:lineChart>
      <c:catAx>
        <c:axId val="345433216"/>
        <c:scaling>
          <c:orientation val="minMax"/>
        </c:scaling>
        <c:delete val="0"/>
        <c:axPos val="b"/>
        <c:numFmt formatCode="General" sourceLinked="1"/>
        <c:majorTickMark val="out"/>
        <c:minorTickMark val="none"/>
        <c:tickLblPos val="nextTo"/>
        <c:crossAx val="345433792"/>
        <c:crosses val="autoZero"/>
        <c:auto val="1"/>
        <c:lblAlgn val="ctr"/>
        <c:lblOffset val="100"/>
        <c:noMultiLvlLbl val="1"/>
      </c:catAx>
      <c:valAx>
        <c:axId val="345433792"/>
        <c:scaling>
          <c:orientation val="minMax"/>
          <c:min val="0"/>
        </c:scaling>
        <c:delete val="0"/>
        <c:axPos val="l"/>
        <c:majorGridlines/>
        <c:numFmt formatCode="#,##0" sourceLinked="1"/>
        <c:majorTickMark val="out"/>
        <c:minorTickMark val="none"/>
        <c:tickLblPos val="nextTo"/>
        <c:crossAx val="34543321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 Landings</a:t>
            </a:r>
          </a:p>
        </c:rich>
      </c:tx>
      <c:overlay val="0"/>
    </c:title>
    <c:autoTitleDeleted val="0"/>
    <c:plotArea>
      <c:layout/>
      <c:scatterChart>
        <c:scatterStyle val="lineMarker"/>
        <c:varyColors val="0"/>
        <c:ser>
          <c:idx val="0"/>
          <c:order val="0"/>
          <c:tx>
            <c:strRef>
              <c:f>Wahoo!$C$3</c:f>
              <c:strCache>
                <c:ptCount val="1"/>
                <c:pt idx="0">
                  <c:v>Total</c:v>
                </c:pt>
              </c:strCache>
            </c:strRef>
          </c:tx>
          <c:xVal>
            <c:numRef>
              <c:f>Wahoo!$B$4:$B$35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Wahoo!$C$4:$C$35</c:f>
              <c:numCache>
                <c:formatCode>#,##0</c:formatCode>
                <c:ptCount val="32"/>
                <c:pt idx="0">
                  <c:v>2917526.414933701</c:v>
                </c:pt>
                <c:pt idx="1">
                  <c:v>2262168.4654296702</c:v>
                </c:pt>
                <c:pt idx="2">
                  <c:v>1246790.6537249899</c:v>
                </c:pt>
                <c:pt idx="3">
                  <c:v>811727.91482479987</c:v>
                </c:pt>
                <c:pt idx="4">
                  <c:v>689688.26021339989</c:v>
                </c:pt>
                <c:pt idx="5">
                  <c:v>2213856.9742541499</c:v>
                </c:pt>
                <c:pt idx="6">
                  <c:v>1415108.7480908902</c:v>
                </c:pt>
                <c:pt idx="7">
                  <c:v>1262266.8727517999</c:v>
                </c:pt>
                <c:pt idx="8">
                  <c:v>926459.17671919998</c:v>
                </c:pt>
                <c:pt idx="9">
                  <c:v>1771884.6354011006</c:v>
                </c:pt>
                <c:pt idx="10">
                  <c:v>1621488.8369359504</c:v>
                </c:pt>
                <c:pt idx="11">
                  <c:v>1212219.3172153796</c:v>
                </c:pt>
                <c:pt idx="12">
                  <c:v>1425193.5631423101</c:v>
                </c:pt>
                <c:pt idx="13">
                  <c:v>2011878.1029466104</c:v>
                </c:pt>
                <c:pt idx="14">
                  <c:v>1855839.2365002602</c:v>
                </c:pt>
                <c:pt idx="15">
                  <c:v>1866482.8828791506</c:v>
                </c:pt>
                <c:pt idx="16">
                  <c:v>2885303.1330168797</c:v>
                </c:pt>
                <c:pt idx="17">
                  <c:v>2056314.3799314406</c:v>
                </c:pt>
                <c:pt idx="18">
                  <c:v>3180058.12191037</c:v>
                </c:pt>
                <c:pt idx="19">
                  <c:v>1722712.9036722297</c:v>
                </c:pt>
                <c:pt idx="20">
                  <c:v>1101481.24713195</c:v>
                </c:pt>
                <c:pt idx="21">
                  <c:v>3746181.7622820162</c:v>
                </c:pt>
                <c:pt idx="22">
                  <c:v>1236426.2401378602</c:v>
                </c:pt>
                <c:pt idx="23">
                  <c:v>2349102.6495041414</c:v>
                </c:pt>
                <c:pt idx="24">
                  <c:v>1295624.52733358</c:v>
                </c:pt>
                <c:pt idx="25">
                  <c:v>1390823.1411243698</c:v>
                </c:pt>
                <c:pt idx="26">
                  <c:v>2118283.1577607081</c:v>
                </c:pt>
                <c:pt idx="27">
                  <c:v>786110.43528469</c:v>
                </c:pt>
                <c:pt idx="28">
                  <c:v>1772238.3196001402</c:v>
                </c:pt>
                <c:pt idx="29">
                  <c:v>2991213.9365142998</c:v>
                </c:pt>
                <c:pt idx="30">
                  <c:v>5067709.638781731</c:v>
                </c:pt>
                <c:pt idx="31">
                  <c:v>3611199.5908464803</c:v>
                </c:pt>
              </c:numCache>
            </c:numRef>
          </c:yVal>
          <c:smooth val="0"/>
          <c:extLst>
            <c:ext xmlns:c16="http://schemas.microsoft.com/office/drawing/2014/chart" uri="{C3380CC4-5D6E-409C-BE32-E72D297353CC}">
              <c16:uniqueId val="{00000000-35D8-4346-8B40-F4B82E66A1E7}"/>
            </c:ext>
          </c:extLst>
        </c:ser>
        <c:ser>
          <c:idx val="3"/>
          <c:order val="1"/>
          <c:tx>
            <c:strRef>
              <c:f>Wahoo!$F$3</c:f>
              <c:strCache>
                <c:ptCount val="1"/>
                <c:pt idx="0">
                  <c:v>ABC</c:v>
                </c:pt>
              </c:strCache>
            </c:strRef>
          </c:tx>
          <c:spPr>
            <a:ln w="38100">
              <a:solidFill>
                <a:schemeClr val="tx1"/>
              </a:solidFill>
            </a:ln>
          </c:spPr>
          <c:marker>
            <c:symbol val="none"/>
          </c:marker>
          <c:xVal>
            <c:numRef>
              <c:f>Wahoo!$B$4:$B$35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Wahoo!$F$4:$F$35</c:f>
              <c:numCache>
                <c:formatCode>#,##0</c:formatCode>
                <c:ptCount val="32"/>
                <c:pt idx="26">
                  <c:v>2885303.1330168797</c:v>
                </c:pt>
                <c:pt idx="27">
                  <c:v>2885303.1330168797</c:v>
                </c:pt>
                <c:pt idx="28">
                  <c:v>2885303.1330168797</c:v>
                </c:pt>
                <c:pt idx="29">
                  <c:v>2885303.1330168797</c:v>
                </c:pt>
                <c:pt idx="30">
                  <c:v>2885303.1330168797</c:v>
                </c:pt>
                <c:pt idx="31">
                  <c:v>2885303.1330168797</c:v>
                </c:pt>
              </c:numCache>
            </c:numRef>
          </c:yVal>
          <c:smooth val="0"/>
          <c:extLst>
            <c:ext xmlns:c16="http://schemas.microsoft.com/office/drawing/2014/chart" uri="{C3380CC4-5D6E-409C-BE32-E72D297353CC}">
              <c16:uniqueId val="{00000005-35D8-4346-8B40-F4B82E66A1E7}"/>
            </c:ext>
          </c:extLst>
        </c:ser>
        <c:dLbls>
          <c:showLegendKey val="0"/>
          <c:showVal val="0"/>
          <c:showCatName val="0"/>
          <c:showSerName val="0"/>
          <c:showPercent val="0"/>
          <c:showBubbleSize val="0"/>
        </c:dLbls>
        <c:axId val="345433216"/>
        <c:axId val="345433792"/>
        <c:extLst/>
      </c:scatterChart>
      <c:valAx>
        <c:axId val="345433216"/>
        <c:scaling>
          <c:orientation val="minMax"/>
          <c:max val="2017"/>
          <c:min val="1986"/>
        </c:scaling>
        <c:delete val="0"/>
        <c:axPos val="b"/>
        <c:numFmt formatCode="General" sourceLinked="1"/>
        <c:majorTickMark val="out"/>
        <c:minorTickMark val="none"/>
        <c:tickLblPos val="nextTo"/>
        <c:crossAx val="345433792"/>
        <c:crosses val="autoZero"/>
        <c:crossBetween val="midCat"/>
      </c:valAx>
      <c:valAx>
        <c:axId val="345433792"/>
        <c:scaling>
          <c:orientation val="minMax"/>
        </c:scaling>
        <c:delete val="0"/>
        <c:axPos val="l"/>
        <c:majorGridlines/>
        <c:numFmt formatCode="#,##0" sourceLinked="1"/>
        <c:majorTickMark val="out"/>
        <c:minorTickMark val="none"/>
        <c:tickLblPos val="nextTo"/>
        <c:crossAx val="34543321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userShapes r:id="rId1"/>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Recreational Landings</a:t>
            </a:r>
          </a:p>
        </c:rich>
      </c:tx>
      <c:overlay val="0"/>
    </c:title>
    <c:autoTitleDeleted val="0"/>
    <c:plotArea>
      <c:layout/>
      <c:areaChart>
        <c:grouping val="standard"/>
        <c:varyColors val="0"/>
        <c:ser>
          <c:idx val="2"/>
          <c:order val="1"/>
          <c:tx>
            <c:strRef>
              <c:f>Wahoo!$E$3</c:f>
              <c:strCache>
                <c:ptCount val="1"/>
                <c:pt idx="0">
                  <c:v>Commercial</c:v>
                </c:pt>
              </c:strCache>
            </c:strRef>
          </c:tx>
          <c:cat>
            <c:numRef>
              <c:f>Wahoo!$B$4:$B$35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cat>
          <c:val>
            <c:numRef>
              <c:f>Wahoo!$E$4:$E$35</c:f>
              <c:numCache>
                <c:formatCode>#,##0</c:formatCode>
                <c:ptCount val="32"/>
                <c:pt idx="0">
                  <c:v>26713</c:v>
                </c:pt>
                <c:pt idx="1">
                  <c:v>51750</c:v>
                </c:pt>
                <c:pt idx="2">
                  <c:v>53164</c:v>
                </c:pt>
                <c:pt idx="3">
                  <c:v>39028</c:v>
                </c:pt>
                <c:pt idx="4">
                  <c:v>53829</c:v>
                </c:pt>
                <c:pt idx="5">
                  <c:v>61126</c:v>
                </c:pt>
                <c:pt idx="6">
                  <c:v>66739</c:v>
                </c:pt>
                <c:pt idx="7">
                  <c:v>71960</c:v>
                </c:pt>
                <c:pt idx="8">
                  <c:v>84966</c:v>
                </c:pt>
                <c:pt idx="9">
                  <c:v>107497</c:v>
                </c:pt>
                <c:pt idx="10">
                  <c:v>83451</c:v>
                </c:pt>
                <c:pt idx="11">
                  <c:v>93135</c:v>
                </c:pt>
                <c:pt idx="12">
                  <c:v>77964</c:v>
                </c:pt>
                <c:pt idx="13">
                  <c:v>99767</c:v>
                </c:pt>
                <c:pt idx="14">
                  <c:v>65887</c:v>
                </c:pt>
                <c:pt idx="15">
                  <c:v>59215</c:v>
                </c:pt>
                <c:pt idx="16">
                  <c:v>59288</c:v>
                </c:pt>
                <c:pt idx="17">
                  <c:v>58832</c:v>
                </c:pt>
                <c:pt idx="18">
                  <c:v>65943</c:v>
                </c:pt>
                <c:pt idx="19">
                  <c:v>46543</c:v>
                </c:pt>
                <c:pt idx="20">
                  <c:v>40177</c:v>
                </c:pt>
                <c:pt idx="21">
                  <c:v>59144</c:v>
                </c:pt>
                <c:pt idx="22">
                  <c:v>42211</c:v>
                </c:pt>
                <c:pt idx="23">
                  <c:v>45617</c:v>
                </c:pt>
                <c:pt idx="24">
                  <c:v>43630</c:v>
                </c:pt>
                <c:pt idx="25">
                  <c:v>60967</c:v>
                </c:pt>
                <c:pt idx="26">
                  <c:v>66618</c:v>
                </c:pt>
                <c:pt idx="27">
                  <c:v>65738</c:v>
                </c:pt>
                <c:pt idx="28">
                  <c:v>62458</c:v>
                </c:pt>
                <c:pt idx="29">
                  <c:v>64490</c:v>
                </c:pt>
                <c:pt idx="30">
                  <c:v>67609</c:v>
                </c:pt>
                <c:pt idx="31">
                  <c:v>55079</c:v>
                </c:pt>
              </c:numCache>
            </c:numRef>
          </c:val>
          <c:extLst>
            <c:ext xmlns:c16="http://schemas.microsoft.com/office/drawing/2014/chart" uri="{C3380CC4-5D6E-409C-BE32-E72D297353CC}">
              <c16:uniqueId val="{00000002-F3C9-4AA9-8D99-3AF78CA58DD2}"/>
            </c:ext>
          </c:extLst>
        </c:ser>
        <c:dLbls>
          <c:showLegendKey val="0"/>
          <c:showVal val="0"/>
          <c:showCatName val="0"/>
          <c:showSerName val="0"/>
          <c:showPercent val="0"/>
          <c:showBubbleSize val="0"/>
        </c:dLbls>
        <c:axId val="345433216"/>
        <c:axId val="345433792"/>
      </c:areaChart>
      <c:lineChart>
        <c:grouping val="standard"/>
        <c:varyColors val="0"/>
        <c:ser>
          <c:idx val="1"/>
          <c:order val="0"/>
          <c:tx>
            <c:strRef>
              <c:f>Wahoo!$D$3</c:f>
              <c:strCache>
                <c:ptCount val="1"/>
                <c:pt idx="0">
                  <c:v>Recreational</c:v>
                </c:pt>
              </c:strCache>
            </c:strRef>
          </c:tx>
          <c:spPr>
            <a:ln>
              <a:solidFill>
                <a:schemeClr val="accent5"/>
              </a:solidFill>
            </a:ln>
          </c:spPr>
          <c:marker>
            <c:spPr>
              <a:solidFill>
                <a:schemeClr val="accent5"/>
              </a:solidFill>
              <a:ln>
                <a:solidFill>
                  <a:schemeClr val="accent5"/>
                </a:solidFill>
              </a:ln>
            </c:spPr>
          </c:marker>
          <c:cat>
            <c:multiLvlStrRef>
              <c:f>Wahoo!#REF!</c:f>
            </c:multiLvlStrRef>
          </c:cat>
          <c:val>
            <c:numRef>
              <c:f>Wahoo!$D$4:$D$35</c:f>
              <c:numCache>
                <c:formatCode>#,##0</c:formatCode>
                <c:ptCount val="32"/>
                <c:pt idx="0">
                  <c:v>2890813.414933701</c:v>
                </c:pt>
                <c:pt idx="1">
                  <c:v>2210418.4654296702</c:v>
                </c:pt>
                <c:pt idx="2">
                  <c:v>1193626.6537249899</c:v>
                </c:pt>
                <c:pt idx="3">
                  <c:v>772699.91482479987</c:v>
                </c:pt>
                <c:pt idx="4">
                  <c:v>635859.26021339989</c:v>
                </c:pt>
                <c:pt idx="5">
                  <c:v>2152730.9742541499</c:v>
                </c:pt>
                <c:pt idx="6">
                  <c:v>1348369.7480908902</c:v>
                </c:pt>
                <c:pt idx="7">
                  <c:v>1190306.8727517999</c:v>
                </c:pt>
                <c:pt idx="8">
                  <c:v>841493.17671919998</c:v>
                </c:pt>
                <c:pt idx="9">
                  <c:v>1664387.6354011006</c:v>
                </c:pt>
                <c:pt idx="10">
                  <c:v>1538037.8369359504</c:v>
                </c:pt>
                <c:pt idx="11">
                  <c:v>1119084.3172153796</c:v>
                </c:pt>
                <c:pt idx="12">
                  <c:v>1347229.5631423101</c:v>
                </c:pt>
                <c:pt idx="13">
                  <c:v>1912111.1029466104</c:v>
                </c:pt>
                <c:pt idx="14">
                  <c:v>1789952.2365002602</c:v>
                </c:pt>
                <c:pt idx="15">
                  <c:v>1807267.8828791506</c:v>
                </c:pt>
                <c:pt idx="16">
                  <c:v>2826015.1330168797</c:v>
                </c:pt>
                <c:pt idx="17">
                  <c:v>1997482.3799314406</c:v>
                </c:pt>
                <c:pt idx="18">
                  <c:v>3114115.12191037</c:v>
                </c:pt>
                <c:pt idx="19">
                  <c:v>1676169.9036722297</c:v>
                </c:pt>
                <c:pt idx="20">
                  <c:v>1061304.24713195</c:v>
                </c:pt>
                <c:pt idx="21">
                  <c:v>3687037.7622820162</c:v>
                </c:pt>
                <c:pt idx="22">
                  <c:v>1194215.2401378602</c:v>
                </c:pt>
                <c:pt idx="23">
                  <c:v>2303485.6495041414</c:v>
                </c:pt>
                <c:pt idx="24">
                  <c:v>1251994.52733358</c:v>
                </c:pt>
                <c:pt idx="25">
                  <c:v>1329856.1411243698</c:v>
                </c:pt>
                <c:pt idx="26">
                  <c:v>2051665.1577607081</c:v>
                </c:pt>
                <c:pt idx="27">
                  <c:v>720372.43528469</c:v>
                </c:pt>
                <c:pt idx="28">
                  <c:v>1709780.3196001402</c:v>
                </c:pt>
                <c:pt idx="29">
                  <c:v>2926723.9365142998</c:v>
                </c:pt>
                <c:pt idx="30">
                  <c:v>5000100.638781731</c:v>
                </c:pt>
                <c:pt idx="31">
                  <c:v>3556120.5908464803</c:v>
                </c:pt>
              </c:numCache>
            </c:numRef>
          </c:val>
          <c:smooth val="0"/>
          <c:extLst>
            <c:ext xmlns:c16="http://schemas.microsoft.com/office/drawing/2014/chart" uri="{C3380CC4-5D6E-409C-BE32-E72D297353CC}">
              <c16:uniqueId val="{00000001-F3C9-4AA9-8D99-3AF78CA58DD2}"/>
            </c:ext>
          </c:extLst>
        </c:ser>
        <c:dLbls>
          <c:showLegendKey val="0"/>
          <c:showVal val="0"/>
          <c:showCatName val="0"/>
          <c:showSerName val="0"/>
          <c:showPercent val="0"/>
          <c:showBubbleSize val="0"/>
        </c:dLbls>
        <c:marker val="1"/>
        <c:smooth val="0"/>
        <c:axId val="345433216"/>
        <c:axId val="345433792"/>
      </c:lineChart>
      <c:catAx>
        <c:axId val="345433216"/>
        <c:scaling>
          <c:orientation val="minMax"/>
        </c:scaling>
        <c:delete val="0"/>
        <c:axPos val="b"/>
        <c:numFmt formatCode="General" sourceLinked="1"/>
        <c:majorTickMark val="out"/>
        <c:minorTickMark val="none"/>
        <c:tickLblPos val="nextTo"/>
        <c:crossAx val="345433792"/>
        <c:crosses val="autoZero"/>
        <c:auto val="1"/>
        <c:lblAlgn val="ctr"/>
        <c:lblOffset val="100"/>
        <c:noMultiLvlLbl val="1"/>
      </c:catAx>
      <c:valAx>
        <c:axId val="345433792"/>
        <c:scaling>
          <c:orientation val="minMax"/>
          <c:max val="5100000"/>
          <c:min val="0"/>
        </c:scaling>
        <c:delete val="0"/>
        <c:axPos val="l"/>
        <c:majorGridlines/>
        <c:numFmt formatCode="#,##0" sourceLinked="1"/>
        <c:majorTickMark val="out"/>
        <c:minorTickMark val="none"/>
        <c:tickLblPos val="nextTo"/>
        <c:crossAx val="34543321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ndard"/>
        <c:varyColors val="0"/>
        <c:ser>
          <c:idx val="2"/>
          <c:order val="1"/>
          <c:tx>
            <c:strRef>
              <c:f>'Gray Triggerfish'!$E$3</c:f>
              <c:strCache>
                <c:ptCount val="1"/>
                <c:pt idx="0">
                  <c:v>Commercial</c:v>
                </c:pt>
              </c:strCache>
            </c:strRef>
          </c:tx>
          <c:spPr>
            <a:solidFill>
              <a:schemeClr val="accent3">
                <a:alpha val="75000"/>
              </a:schemeClr>
            </a:solidFill>
            <a:ln w="12700">
              <a:solidFill>
                <a:schemeClr val="accent3"/>
              </a:solidFill>
            </a:ln>
          </c:spPr>
          <c:cat>
            <c:numRef>
              <c:f>'Gray Triggerfish'!$B$4:$B$35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cat>
          <c:val>
            <c:numRef>
              <c:f>'Gray Triggerfish'!$E$4:$E$35</c:f>
              <c:numCache>
                <c:formatCode>#,##0</c:formatCode>
                <c:ptCount val="32"/>
                <c:pt idx="0">
                  <c:v>74624</c:v>
                </c:pt>
                <c:pt idx="1">
                  <c:v>80971</c:v>
                </c:pt>
                <c:pt idx="2">
                  <c:v>89420</c:v>
                </c:pt>
                <c:pt idx="3">
                  <c:v>108936</c:v>
                </c:pt>
                <c:pt idx="4">
                  <c:v>216794</c:v>
                </c:pt>
                <c:pt idx="5">
                  <c:v>296217</c:v>
                </c:pt>
                <c:pt idx="6">
                  <c:v>285296</c:v>
                </c:pt>
                <c:pt idx="7">
                  <c:v>358550</c:v>
                </c:pt>
                <c:pt idx="8">
                  <c:v>419907</c:v>
                </c:pt>
                <c:pt idx="9">
                  <c:v>511273</c:v>
                </c:pt>
                <c:pt idx="10">
                  <c:v>470051</c:v>
                </c:pt>
                <c:pt idx="11">
                  <c:v>589559</c:v>
                </c:pt>
                <c:pt idx="12">
                  <c:v>444389</c:v>
                </c:pt>
                <c:pt idx="13">
                  <c:v>294358</c:v>
                </c:pt>
                <c:pt idx="14">
                  <c:v>211969</c:v>
                </c:pt>
                <c:pt idx="15">
                  <c:v>208244</c:v>
                </c:pt>
                <c:pt idx="16">
                  <c:v>191191</c:v>
                </c:pt>
                <c:pt idx="17">
                  <c:v>186187</c:v>
                </c:pt>
                <c:pt idx="18">
                  <c:v>266073</c:v>
                </c:pt>
                <c:pt idx="19">
                  <c:v>291885</c:v>
                </c:pt>
                <c:pt idx="20">
                  <c:v>249284</c:v>
                </c:pt>
                <c:pt idx="21">
                  <c:v>340488</c:v>
                </c:pt>
                <c:pt idx="22">
                  <c:v>334443</c:v>
                </c:pt>
                <c:pt idx="23">
                  <c:v>374127</c:v>
                </c:pt>
                <c:pt idx="24">
                  <c:v>471786</c:v>
                </c:pt>
                <c:pt idx="25">
                  <c:v>522996</c:v>
                </c:pt>
                <c:pt idx="26">
                  <c:v>317146</c:v>
                </c:pt>
                <c:pt idx="27">
                  <c:v>332062</c:v>
                </c:pt>
                <c:pt idx="28">
                  <c:v>262656</c:v>
                </c:pt>
                <c:pt idx="29">
                  <c:v>311948</c:v>
                </c:pt>
                <c:pt idx="30">
                  <c:v>280287</c:v>
                </c:pt>
                <c:pt idx="31">
                  <c:v>245221</c:v>
                </c:pt>
              </c:numCache>
            </c:numRef>
          </c:val>
          <c:extLst>
            <c:ext xmlns:c16="http://schemas.microsoft.com/office/drawing/2014/chart" uri="{C3380CC4-5D6E-409C-BE32-E72D297353CC}">
              <c16:uniqueId val="{00000001-4899-4466-949A-76E38BEC71A5}"/>
            </c:ext>
          </c:extLst>
        </c:ser>
        <c:dLbls>
          <c:showLegendKey val="0"/>
          <c:showVal val="0"/>
          <c:showCatName val="0"/>
          <c:showSerName val="0"/>
          <c:showPercent val="0"/>
          <c:showBubbleSize val="0"/>
        </c:dLbls>
        <c:axId val="339444864"/>
        <c:axId val="339445440"/>
      </c:areaChart>
      <c:lineChart>
        <c:grouping val="standard"/>
        <c:varyColors val="0"/>
        <c:ser>
          <c:idx val="1"/>
          <c:order val="0"/>
          <c:tx>
            <c:strRef>
              <c:f>'Gray Triggerfish'!$D$3</c:f>
              <c:strCache>
                <c:ptCount val="1"/>
                <c:pt idx="0">
                  <c:v>New Est Rec</c:v>
                </c:pt>
              </c:strCache>
            </c:strRef>
          </c:tx>
          <c:spPr>
            <a:ln>
              <a:solidFill>
                <a:schemeClr val="accent5"/>
              </a:solidFill>
            </a:ln>
          </c:spPr>
          <c:marker>
            <c:spPr>
              <a:solidFill>
                <a:schemeClr val="accent5"/>
              </a:solidFill>
              <a:ln>
                <a:solidFill>
                  <a:schemeClr val="accent5"/>
                </a:solidFill>
              </a:ln>
            </c:spPr>
          </c:marker>
          <c:cat>
            <c:numRef>
              <c:f>'Gray Triggerfish'!$B$4:$B$35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cat>
          <c:val>
            <c:numRef>
              <c:f>'Gray Triggerfish'!$D$4:$D$35</c:f>
              <c:numCache>
                <c:formatCode>#,##0</c:formatCode>
                <c:ptCount val="32"/>
                <c:pt idx="0">
                  <c:v>192788.75205805001</c:v>
                </c:pt>
                <c:pt idx="1">
                  <c:v>154750.27434544705</c:v>
                </c:pt>
                <c:pt idx="2">
                  <c:v>329573.18807840999</c:v>
                </c:pt>
                <c:pt idx="3">
                  <c:v>374567.67426699406</c:v>
                </c:pt>
                <c:pt idx="4">
                  <c:v>366018.65974800498</c:v>
                </c:pt>
                <c:pt idx="5">
                  <c:v>1001932.9272908201</c:v>
                </c:pt>
                <c:pt idx="6">
                  <c:v>817595.53163908015</c:v>
                </c:pt>
                <c:pt idx="7">
                  <c:v>586725.49312553986</c:v>
                </c:pt>
                <c:pt idx="8">
                  <c:v>375743.9112653801</c:v>
                </c:pt>
                <c:pt idx="9">
                  <c:v>288618.03025182697</c:v>
                </c:pt>
                <c:pt idx="10">
                  <c:v>378660.23284702201</c:v>
                </c:pt>
                <c:pt idx="11">
                  <c:v>371257.42836612993</c:v>
                </c:pt>
                <c:pt idx="12">
                  <c:v>337082.33047937916</c:v>
                </c:pt>
                <c:pt idx="13">
                  <c:v>319482.83165725041</c:v>
                </c:pt>
                <c:pt idx="14">
                  <c:v>215607.86098667484</c:v>
                </c:pt>
                <c:pt idx="15">
                  <c:v>305967.49942199094</c:v>
                </c:pt>
                <c:pt idx="16">
                  <c:v>472318.47632474406</c:v>
                </c:pt>
                <c:pt idx="17">
                  <c:v>531528.06007700309</c:v>
                </c:pt>
                <c:pt idx="18">
                  <c:v>551843.047895442</c:v>
                </c:pt>
                <c:pt idx="19">
                  <c:v>402774.07697894884</c:v>
                </c:pt>
                <c:pt idx="20">
                  <c:v>485845.23249664792</c:v>
                </c:pt>
                <c:pt idx="21">
                  <c:v>820203.34930533927</c:v>
                </c:pt>
                <c:pt idx="22">
                  <c:v>818075.16938871902</c:v>
                </c:pt>
                <c:pt idx="23">
                  <c:v>1006913.2605149145</c:v>
                </c:pt>
                <c:pt idx="24">
                  <c:v>839159.34719329956</c:v>
                </c:pt>
                <c:pt idx="25">
                  <c:v>651967.40283826098</c:v>
                </c:pt>
                <c:pt idx="26">
                  <c:v>471800.49723091803</c:v>
                </c:pt>
                <c:pt idx="27">
                  <c:v>660799.92080652213</c:v>
                </c:pt>
                <c:pt idx="28">
                  <c:v>971321.01090190304</c:v>
                </c:pt>
                <c:pt idx="29">
                  <c:v>591570.76670719136</c:v>
                </c:pt>
                <c:pt idx="30">
                  <c:v>1455555.3367461364</c:v>
                </c:pt>
                <c:pt idx="31">
                  <c:v>918014.33252546599</c:v>
                </c:pt>
              </c:numCache>
            </c:numRef>
          </c:val>
          <c:smooth val="0"/>
          <c:extLst>
            <c:ext xmlns:c16="http://schemas.microsoft.com/office/drawing/2014/chart" uri="{C3380CC4-5D6E-409C-BE32-E72D297353CC}">
              <c16:uniqueId val="{00000002-4899-4466-949A-76E38BEC71A5}"/>
            </c:ext>
          </c:extLst>
        </c:ser>
        <c:dLbls>
          <c:showLegendKey val="0"/>
          <c:showVal val="0"/>
          <c:showCatName val="0"/>
          <c:showSerName val="0"/>
          <c:showPercent val="0"/>
          <c:showBubbleSize val="0"/>
        </c:dLbls>
        <c:marker val="1"/>
        <c:smooth val="0"/>
        <c:axId val="339444864"/>
        <c:axId val="339445440"/>
        <c:extLst/>
      </c:lineChart>
      <c:catAx>
        <c:axId val="339444864"/>
        <c:scaling>
          <c:orientation val="minMax"/>
        </c:scaling>
        <c:delete val="0"/>
        <c:axPos val="b"/>
        <c:title>
          <c:tx>
            <c:rich>
              <a:bodyPr/>
              <a:lstStyle/>
              <a:p>
                <a:pPr>
                  <a:defRPr/>
                </a:pPr>
                <a:r>
                  <a:rPr lang="en-US"/>
                  <a:t>Year</a:t>
                </a:r>
              </a:p>
            </c:rich>
          </c:tx>
          <c:overlay val="0"/>
        </c:title>
        <c:numFmt formatCode="General" sourceLinked="1"/>
        <c:majorTickMark val="out"/>
        <c:minorTickMark val="none"/>
        <c:tickLblPos val="nextTo"/>
        <c:crossAx val="339445440"/>
        <c:crosses val="autoZero"/>
        <c:auto val="1"/>
        <c:lblAlgn val="ctr"/>
        <c:lblOffset val="100"/>
        <c:noMultiLvlLbl val="1"/>
      </c:catAx>
      <c:valAx>
        <c:axId val="339445440"/>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3944486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'GA-NC Hogfish'!$C$2</c:f>
              <c:strCache>
                <c:ptCount val="1"/>
                <c:pt idx="0">
                  <c:v>Total New Wgt</c:v>
                </c:pt>
              </c:strCache>
            </c:strRef>
          </c:tx>
          <c:xVal>
            <c:numRef>
              <c:f>'GA-NC Hogfish'!$B$3:$B$34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'GA-NC Hogfish'!$C$3:$C$34</c:f>
              <c:numCache>
                <c:formatCode>#,##0</c:formatCode>
                <c:ptCount val="32"/>
                <c:pt idx="0">
                  <c:v>39984.325427800002</c:v>
                </c:pt>
                <c:pt idx="1">
                  <c:v>13292.66173003</c:v>
                </c:pt>
                <c:pt idx="2">
                  <c:v>14133.775102600001</c:v>
                </c:pt>
                <c:pt idx="3">
                  <c:v>16144.67644379</c:v>
                </c:pt>
                <c:pt idx="4">
                  <c:v>35362.90586898</c:v>
                </c:pt>
                <c:pt idx="5">
                  <c:v>27067.149616000002</c:v>
                </c:pt>
                <c:pt idx="6">
                  <c:v>35071.015581722997</c:v>
                </c:pt>
                <c:pt idx="7">
                  <c:v>37424.074532400002</c:v>
                </c:pt>
                <c:pt idx="8">
                  <c:v>24346.35430879</c:v>
                </c:pt>
                <c:pt idx="9">
                  <c:v>107904.01589560001</c:v>
                </c:pt>
                <c:pt idx="10">
                  <c:v>18161.679134000002</c:v>
                </c:pt>
                <c:pt idx="11">
                  <c:v>27113.46494482</c:v>
                </c:pt>
                <c:pt idx="12">
                  <c:v>27366.694379200002</c:v>
                </c:pt>
                <c:pt idx="13">
                  <c:v>32728.102491770002</c:v>
                </c:pt>
                <c:pt idx="14">
                  <c:v>26534.991768075</c:v>
                </c:pt>
                <c:pt idx="15">
                  <c:v>15565.165086000001</c:v>
                </c:pt>
                <c:pt idx="16">
                  <c:v>29824.255493290002</c:v>
                </c:pt>
                <c:pt idx="17">
                  <c:v>18014.453414049</c:v>
                </c:pt>
                <c:pt idx="18">
                  <c:v>20969.563967999999</c:v>
                </c:pt>
                <c:pt idx="19">
                  <c:v>25198.0843695</c:v>
                </c:pt>
                <c:pt idx="20">
                  <c:v>32634.891861730001</c:v>
                </c:pt>
                <c:pt idx="21">
                  <c:v>26155.531178101999</c:v>
                </c:pt>
                <c:pt idx="22">
                  <c:v>33178.816266383998</c:v>
                </c:pt>
                <c:pt idx="23">
                  <c:v>35351.991875348998</c:v>
                </c:pt>
                <c:pt idx="24">
                  <c:v>49008.1700356</c:v>
                </c:pt>
                <c:pt idx="25">
                  <c:v>36591.86264721</c:v>
                </c:pt>
                <c:pt idx="26">
                  <c:v>26757.39993928</c:v>
                </c:pt>
                <c:pt idx="27">
                  <c:v>22452.115432679999</c:v>
                </c:pt>
                <c:pt idx="28">
                  <c:v>21368.809679999998</c:v>
                </c:pt>
                <c:pt idx="29">
                  <c:v>14653.0737058</c:v>
                </c:pt>
                <c:pt idx="30">
                  <c:v>17110.048195179999</c:v>
                </c:pt>
                <c:pt idx="31">
                  <c:v>23836.5395202</c:v>
                </c:pt>
              </c:numCache>
            </c:numRef>
          </c:yVal>
          <c:smooth val="0"/>
          <c:extLst>
            <c:ext xmlns:c16="http://schemas.microsoft.com/office/drawing/2014/chart" uri="{C3380CC4-5D6E-409C-BE32-E72D297353CC}">
              <c16:uniqueId val="{00000000-DEA3-4DA2-A436-1498BEEEA303}"/>
            </c:ext>
          </c:extLst>
        </c:ser>
        <c:ser>
          <c:idx val="4"/>
          <c:order val="1"/>
          <c:tx>
            <c:strRef>
              <c:f>'GA-NC Hogfish'!$F$2</c:f>
              <c:strCache>
                <c:ptCount val="1"/>
                <c:pt idx="0">
                  <c:v>New Wgt ABC</c:v>
                </c:pt>
              </c:strCache>
            </c:strRef>
          </c:tx>
          <c:spPr>
            <a:ln w="31750">
              <a:solidFill>
                <a:schemeClr val="tx1"/>
              </a:solidFill>
            </a:ln>
          </c:spPr>
          <c:marker>
            <c:symbol val="none"/>
          </c:marker>
          <c:xVal>
            <c:numRef>
              <c:f>'GA-NC Hogfish'!$B$3:$B$34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'GA-NC Hogfish'!$F$3:$F$34</c:f>
              <c:numCache>
                <c:formatCode>#,##0</c:formatCode>
                <c:ptCount val="32"/>
                <c:pt idx="29">
                  <c:v>28637.089680298752</c:v>
                </c:pt>
                <c:pt idx="30">
                  <c:v>28637.089680298752</c:v>
                </c:pt>
                <c:pt idx="31">
                  <c:v>28637.089680298752</c:v>
                </c:pt>
              </c:numCache>
            </c:numRef>
          </c:yVal>
          <c:smooth val="0"/>
          <c:extLst>
            <c:ext xmlns:c16="http://schemas.microsoft.com/office/drawing/2014/chart" uri="{C3380CC4-5D6E-409C-BE32-E72D297353CC}">
              <c16:uniqueId val="{00000005-DEA3-4DA2-A436-1498BEEEA303}"/>
            </c:ext>
          </c:extLst>
        </c:ser>
        <c:dLbls>
          <c:showLegendKey val="0"/>
          <c:showVal val="0"/>
          <c:showCatName val="0"/>
          <c:showSerName val="0"/>
          <c:showPercent val="0"/>
          <c:showBubbleSize val="0"/>
        </c:dLbls>
        <c:axId val="339800576"/>
        <c:axId val="339801152"/>
      </c:scatterChart>
      <c:valAx>
        <c:axId val="339800576"/>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39801152"/>
        <c:crosses val="autoZero"/>
        <c:crossBetween val="midCat"/>
      </c:valAx>
      <c:valAx>
        <c:axId val="339801152"/>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3980057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userShapes r:id="rId1"/>
</c:chartSpace>
</file>

<file path=xl/drawings/_rels/drawing1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chart" Target="../charts/chart12.xml"/><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8" Type="http://schemas.openxmlformats.org/officeDocument/2006/relationships/chart" Target="../charts/chart20.xml"/><Relationship Id="rId13" Type="http://schemas.openxmlformats.org/officeDocument/2006/relationships/chart" Target="../charts/chart25.xml"/><Relationship Id="rId3" Type="http://schemas.openxmlformats.org/officeDocument/2006/relationships/chart" Target="../charts/chart15.xml"/><Relationship Id="rId7" Type="http://schemas.openxmlformats.org/officeDocument/2006/relationships/chart" Target="../charts/chart19.xml"/><Relationship Id="rId12" Type="http://schemas.openxmlformats.org/officeDocument/2006/relationships/chart" Target="../charts/chart24.xml"/><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8.xml"/><Relationship Id="rId11" Type="http://schemas.openxmlformats.org/officeDocument/2006/relationships/chart" Target="../charts/chart23.xml"/><Relationship Id="rId5" Type="http://schemas.openxmlformats.org/officeDocument/2006/relationships/chart" Target="../charts/chart17.xml"/><Relationship Id="rId15" Type="http://schemas.openxmlformats.org/officeDocument/2006/relationships/chart" Target="../charts/chart27.xml"/><Relationship Id="rId10" Type="http://schemas.openxmlformats.org/officeDocument/2006/relationships/chart" Target="../charts/chart22.xml"/><Relationship Id="rId4" Type="http://schemas.openxmlformats.org/officeDocument/2006/relationships/chart" Target="../charts/chart16.xml"/><Relationship Id="rId9" Type="http://schemas.openxmlformats.org/officeDocument/2006/relationships/chart" Target="../charts/chart21.xml"/><Relationship Id="rId14" Type="http://schemas.openxmlformats.org/officeDocument/2006/relationships/chart" Target="../charts/chart26.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30.xml"/><Relationship Id="rId7" Type="http://schemas.openxmlformats.org/officeDocument/2006/relationships/chart" Target="../charts/chart34.xml"/><Relationship Id="rId2" Type="http://schemas.openxmlformats.org/officeDocument/2006/relationships/chart" Target="../charts/chart29.xml"/><Relationship Id="rId1" Type="http://schemas.openxmlformats.org/officeDocument/2006/relationships/chart" Target="../charts/chart28.xml"/><Relationship Id="rId6" Type="http://schemas.openxmlformats.org/officeDocument/2006/relationships/chart" Target="../charts/chart33.xml"/><Relationship Id="rId5" Type="http://schemas.openxmlformats.org/officeDocument/2006/relationships/chart" Target="../charts/chart32.xml"/><Relationship Id="rId4" Type="http://schemas.openxmlformats.org/officeDocument/2006/relationships/chart" Target="../charts/chart3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37.xml"/><Relationship Id="rId7" Type="http://schemas.openxmlformats.org/officeDocument/2006/relationships/chart" Target="../charts/chart41.xml"/><Relationship Id="rId2" Type="http://schemas.openxmlformats.org/officeDocument/2006/relationships/chart" Target="../charts/chart36.xml"/><Relationship Id="rId1" Type="http://schemas.openxmlformats.org/officeDocument/2006/relationships/chart" Target="../charts/chart35.xml"/><Relationship Id="rId6" Type="http://schemas.openxmlformats.org/officeDocument/2006/relationships/chart" Target="../charts/chart40.xml"/><Relationship Id="rId5" Type="http://schemas.openxmlformats.org/officeDocument/2006/relationships/chart" Target="../charts/chart39.xml"/><Relationship Id="rId4" Type="http://schemas.openxmlformats.org/officeDocument/2006/relationships/chart" Target="../charts/chart38.xml"/></Relationships>
</file>

<file path=xl/drawings/_rels/drawing27.xml.rels><?xml version="1.0" encoding="UTF-8" standalone="yes"?>
<Relationships xmlns="http://schemas.openxmlformats.org/package/2006/relationships"><Relationship Id="rId8" Type="http://schemas.openxmlformats.org/officeDocument/2006/relationships/chart" Target="../charts/chart49.xml"/><Relationship Id="rId3" Type="http://schemas.openxmlformats.org/officeDocument/2006/relationships/chart" Target="../charts/chart44.xml"/><Relationship Id="rId7" Type="http://schemas.openxmlformats.org/officeDocument/2006/relationships/chart" Target="../charts/chart48.xml"/><Relationship Id="rId2" Type="http://schemas.openxmlformats.org/officeDocument/2006/relationships/chart" Target="../charts/chart43.xml"/><Relationship Id="rId1" Type="http://schemas.openxmlformats.org/officeDocument/2006/relationships/chart" Target="../charts/chart42.xml"/><Relationship Id="rId6" Type="http://schemas.openxmlformats.org/officeDocument/2006/relationships/chart" Target="../charts/chart47.xml"/><Relationship Id="rId11" Type="http://schemas.openxmlformats.org/officeDocument/2006/relationships/image" Target="../media/image5.emf"/><Relationship Id="rId5" Type="http://schemas.openxmlformats.org/officeDocument/2006/relationships/chart" Target="../charts/chart46.xml"/><Relationship Id="rId10" Type="http://schemas.openxmlformats.org/officeDocument/2006/relationships/image" Target="../media/image4.emf"/><Relationship Id="rId4" Type="http://schemas.openxmlformats.org/officeDocument/2006/relationships/chart" Target="../charts/chart45.xml"/><Relationship Id="rId9" Type="http://schemas.openxmlformats.org/officeDocument/2006/relationships/chart" Target="../charts/chart50.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2.xml.rels><?xml version="1.0" encoding="UTF-8" standalone="yes"?>
<Relationships xmlns="http://schemas.openxmlformats.org/package/2006/relationships"><Relationship Id="rId8" Type="http://schemas.openxmlformats.org/officeDocument/2006/relationships/chart" Target="../charts/chart58.xml"/><Relationship Id="rId13" Type="http://schemas.openxmlformats.org/officeDocument/2006/relationships/chart" Target="../charts/chart63.xml"/><Relationship Id="rId3" Type="http://schemas.openxmlformats.org/officeDocument/2006/relationships/chart" Target="../charts/chart53.xml"/><Relationship Id="rId7" Type="http://schemas.openxmlformats.org/officeDocument/2006/relationships/chart" Target="../charts/chart57.xml"/><Relationship Id="rId12" Type="http://schemas.openxmlformats.org/officeDocument/2006/relationships/chart" Target="../charts/chart62.xml"/><Relationship Id="rId2" Type="http://schemas.openxmlformats.org/officeDocument/2006/relationships/chart" Target="../charts/chart52.xml"/><Relationship Id="rId1" Type="http://schemas.openxmlformats.org/officeDocument/2006/relationships/chart" Target="../charts/chart51.xml"/><Relationship Id="rId6" Type="http://schemas.openxmlformats.org/officeDocument/2006/relationships/chart" Target="../charts/chart56.xml"/><Relationship Id="rId11" Type="http://schemas.openxmlformats.org/officeDocument/2006/relationships/chart" Target="../charts/chart61.xml"/><Relationship Id="rId5" Type="http://schemas.openxmlformats.org/officeDocument/2006/relationships/chart" Target="../charts/chart55.xml"/><Relationship Id="rId10" Type="http://schemas.openxmlformats.org/officeDocument/2006/relationships/chart" Target="../charts/chart60.xml"/><Relationship Id="rId4" Type="http://schemas.openxmlformats.org/officeDocument/2006/relationships/chart" Target="../charts/chart54.xml"/><Relationship Id="rId9" Type="http://schemas.openxmlformats.org/officeDocument/2006/relationships/chart" Target="../charts/chart59.xml"/></Relationships>
</file>

<file path=xl/drawings/_rels/drawing39.xml.rels><?xml version="1.0" encoding="UTF-8" standalone="yes"?>
<Relationships xmlns="http://schemas.openxmlformats.org/package/2006/relationships"><Relationship Id="rId8" Type="http://schemas.openxmlformats.org/officeDocument/2006/relationships/chart" Target="../charts/chart71.xml"/><Relationship Id="rId13" Type="http://schemas.openxmlformats.org/officeDocument/2006/relationships/image" Target="../media/image7.emf"/><Relationship Id="rId3" Type="http://schemas.openxmlformats.org/officeDocument/2006/relationships/chart" Target="../charts/chart66.xml"/><Relationship Id="rId7" Type="http://schemas.openxmlformats.org/officeDocument/2006/relationships/chart" Target="../charts/chart70.xml"/><Relationship Id="rId12" Type="http://schemas.openxmlformats.org/officeDocument/2006/relationships/image" Target="../media/image6.emf"/><Relationship Id="rId2" Type="http://schemas.openxmlformats.org/officeDocument/2006/relationships/chart" Target="../charts/chart65.xml"/><Relationship Id="rId1" Type="http://schemas.openxmlformats.org/officeDocument/2006/relationships/chart" Target="../charts/chart64.xml"/><Relationship Id="rId6" Type="http://schemas.openxmlformats.org/officeDocument/2006/relationships/chart" Target="../charts/chart69.xml"/><Relationship Id="rId11" Type="http://schemas.openxmlformats.org/officeDocument/2006/relationships/chart" Target="../charts/chart74.xml"/><Relationship Id="rId5" Type="http://schemas.openxmlformats.org/officeDocument/2006/relationships/chart" Target="../charts/chart68.xml"/><Relationship Id="rId10" Type="http://schemas.openxmlformats.org/officeDocument/2006/relationships/chart" Target="../charts/chart73.xml"/><Relationship Id="rId4" Type="http://schemas.openxmlformats.org/officeDocument/2006/relationships/chart" Target="../charts/chart67.xml"/><Relationship Id="rId9" Type="http://schemas.openxmlformats.org/officeDocument/2006/relationships/chart" Target="../charts/chart72.xml"/></Relationships>
</file>

<file path=xl/drawings/_rels/drawing45.xml.rels><?xml version="1.0" encoding="UTF-8" standalone="yes"?>
<Relationships xmlns="http://schemas.openxmlformats.org/package/2006/relationships"><Relationship Id="rId2" Type="http://schemas.openxmlformats.org/officeDocument/2006/relationships/chart" Target="../charts/chart76.xml"/><Relationship Id="rId1" Type="http://schemas.openxmlformats.org/officeDocument/2006/relationships/chart" Target="../charts/chart75.xml"/></Relationships>
</file>

<file path=xl/drawings/_rels/drawing47.xml.rels><?xml version="1.0" encoding="UTF-8" standalone="yes"?>
<Relationships xmlns="http://schemas.openxmlformats.org/package/2006/relationships"><Relationship Id="rId2" Type="http://schemas.openxmlformats.org/officeDocument/2006/relationships/chart" Target="../charts/chart78.xml"/><Relationship Id="rId1" Type="http://schemas.openxmlformats.org/officeDocument/2006/relationships/chart" Target="../charts/chart77.xml"/></Relationships>
</file>

<file path=xl/drawings/_rels/drawing5.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chart" Target="../charts/chart6.xml"/><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chart" Target="../charts/chart8.xml"/><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91440</xdr:colOff>
      <xdr:row>1</xdr:row>
      <xdr:rowOff>99059</xdr:rowOff>
    </xdr:from>
    <xdr:to>
      <xdr:col>10</xdr:col>
      <xdr:colOff>411480</xdr:colOff>
      <xdr:row>24</xdr:row>
      <xdr:rowOff>66674</xdr:rowOff>
    </xdr:to>
    <xdr:sp macro="" textlink="">
      <xdr:nvSpPr>
        <xdr:cNvPr id="2" name="TextBox 1">
          <a:extLst>
            <a:ext uri="{FF2B5EF4-FFF2-40B4-BE49-F238E27FC236}">
              <a16:creationId xmlns:a16="http://schemas.microsoft.com/office/drawing/2014/main" id="{8009B506-6547-41FB-B9AA-1F02F3D25F4F}"/>
            </a:ext>
          </a:extLst>
        </xdr:cNvPr>
        <xdr:cNvSpPr txBox="1"/>
      </xdr:nvSpPr>
      <xdr:spPr>
        <a:xfrm>
          <a:off x="91440" y="299084"/>
          <a:ext cx="6416040" cy="43491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Each tab represents either a single</a:t>
          </a:r>
          <a:r>
            <a:rPr lang="en-US" sz="1200" baseline="0"/>
            <a:t> stock or a complex. The data presented currently only contains landings (lbs ww for most, unless otherwise noted) from commercial (ALS), headboat (SRHS), and general recreation (MRIP/calibrated data from SEFSC from SAFE files). </a:t>
          </a:r>
        </a:p>
        <a:p>
          <a:endParaRPr lang="en-US" sz="1200" baseline="0"/>
        </a:p>
        <a:p>
          <a:r>
            <a:rPr lang="en-US" sz="1200" baseline="0"/>
            <a:t>The same color scheme is followed throughout the document. Commercial is always green. Rec estimates using the new weigt estimation procedure with a 15 sample cut-off (New Wgt) are all in shades of blue. These estmates are all calibrated to the new FES and APAIS methodologies.</a:t>
          </a:r>
        </a:p>
        <a:p>
          <a:endParaRPr lang="en-US" sz="1200" baseline="0"/>
        </a:p>
        <a:p>
          <a:r>
            <a:rPr lang="en-US" sz="1200" baseline="0"/>
            <a:t>Most tabs have at least 2 graphs for each species. One shows the total landings along with the updated ABC based on the SSC's decisions from the Oct 2019 meeting. The second graph breaks down the landings into their component sectors (commercial and rec). </a:t>
          </a:r>
        </a:p>
        <a:p>
          <a:endParaRPr lang="en-US" sz="1200" baseline="0"/>
        </a:p>
        <a:p>
          <a:r>
            <a:rPr lang="en-US" sz="1200" baseline="0"/>
            <a:t>On the bottom of each column of total landings is a set of calculations. The average landings from 1999 to 2007 (Avg 99-07), which are the baseline years for both ORCS and the 3rd highest method, and one to two other averages to compare to those baseline years. Either the average from 2012 to 2017 (Avg 12-17) for stocks using only the 3rd highest or bothe the average from 2012 to 2014 (Avg 12-14) and the average from 2015-2017 (Avg 15-17) for those stocks which switched over to an ORCS based ABC in 2015. 2012 was the first year these stocks had ABCs and ACLs.</a:t>
          </a:r>
        </a:p>
        <a:p>
          <a:endParaRPr lang="en-US" sz="1200" baseline="0"/>
        </a:p>
        <a:p>
          <a:r>
            <a:rPr lang="en-US" sz="1200" baseline="0"/>
            <a:t>The ratios of these recent years to the baseline years are also present. For the years that used the 3rd highest, those ratios are labeled as rec/3rd.</a:t>
          </a:r>
          <a:r>
            <a:rPr lang="en-US" sz="1100" baseline="0">
              <a:solidFill>
                <a:schemeClr val="dk1"/>
              </a:solidFill>
              <a:effectLst/>
              <a:latin typeface="+mn-lt"/>
              <a:ea typeface="+mn-ea"/>
              <a:cs typeface="+mn-cs"/>
            </a:rPr>
            <a:t> For the years that used ORCS, those ratios are labeled as rec/ORCS.</a:t>
          </a:r>
          <a:endParaRPr lang="en-US" sz="1200"/>
        </a:p>
      </xdr:txBody>
    </xdr:sp>
    <xdr:clientData/>
  </xdr:twoCellAnchor>
</xdr:wsDr>
</file>

<file path=xl/drawings/drawing10.xml><?xml version="1.0" encoding="utf-8"?>
<c:userShapes xmlns:c="http://schemas.openxmlformats.org/drawingml/2006/chart">
  <cdr:relSizeAnchor xmlns:cdr="http://schemas.openxmlformats.org/drawingml/2006/chartDrawing">
    <cdr:from>
      <cdr:x>0.42366</cdr:x>
      <cdr:y>0.11073</cdr:y>
    </cdr:from>
    <cdr:to>
      <cdr:x>0.75033</cdr:x>
      <cdr:y>0.33655</cdr:y>
    </cdr:to>
    <cdr:sp macro="" textlink="">
      <cdr:nvSpPr>
        <cdr:cNvPr id="2" name="TextBox 3">
          <a:extLst xmlns:a="http://schemas.openxmlformats.org/drawingml/2006/main">
            <a:ext uri="{FF2B5EF4-FFF2-40B4-BE49-F238E27FC236}">
              <a16:creationId xmlns:a16="http://schemas.microsoft.com/office/drawing/2014/main" id="{AECC58B2-BCDC-4498-A856-48346238DC1B}"/>
            </a:ext>
          </a:extLst>
        </cdr:cNvPr>
        <cdr:cNvSpPr txBox="1"/>
      </cdr:nvSpPr>
      <cdr:spPr>
        <a:xfrm xmlns:a="http://schemas.openxmlformats.org/drawingml/2006/main">
          <a:off x="4041775" y="612775"/>
          <a:ext cx="3116580" cy="1249680"/>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Based on the information we have, this may be an under-estimate of the actual catches. Spear</a:t>
          </a:r>
          <a:r>
            <a:rPr lang="en-US" sz="1100" baseline="0"/>
            <a:t> landings north of FL were not sampled by MRIP until recently. Due to the small diff, SSC recommends using ORCS.</a:t>
          </a:r>
          <a:endParaRPr lang="en-US" sz="1100"/>
        </a:p>
      </cdr:txBody>
    </cdr:sp>
  </cdr:relSizeAnchor>
</c:userShapes>
</file>

<file path=xl/drawings/drawing11.xml><?xml version="1.0" encoding="utf-8"?>
<xdr:wsDr xmlns:xdr="http://schemas.openxmlformats.org/drawingml/2006/spreadsheetDrawing" xmlns:a="http://schemas.openxmlformats.org/drawingml/2006/main">
  <xdr:twoCellAnchor>
    <xdr:from>
      <xdr:col>7</xdr:col>
      <xdr:colOff>183514</xdr:colOff>
      <xdr:row>0</xdr:row>
      <xdr:rowOff>0</xdr:rowOff>
    </xdr:from>
    <xdr:to>
      <xdr:col>21</xdr:col>
      <xdr:colOff>373379</xdr:colOff>
      <xdr:row>30</xdr:row>
      <xdr:rowOff>19050</xdr:rowOff>
    </xdr:to>
    <xdr:graphicFrame macro="">
      <xdr:nvGraphicFramePr>
        <xdr:cNvPr id="7" name="Chart 6">
          <a:extLst>
            <a:ext uri="{FF2B5EF4-FFF2-40B4-BE49-F238E27FC236}">
              <a16:creationId xmlns:a16="http://schemas.microsoft.com/office/drawing/2014/main" id="{00000000-0008-0000-1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0</xdr:colOff>
      <xdr:row>0</xdr:row>
      <xdr:rowOff>0</xdr:rowOff>
    </xdr:from>
    <xdr:to>
      <xdr:col>37</xdr:col>
      <xdr:colOff>307975</xdr:colOff>
      <xdr:row>30</xdr:row>
      <xdr:rowOff>19050</xdr:rowOff>
    </xdr:to>
    <xdr:graphicFrame macro="">
      <xdr:nvGraphicFramePr>
        <xdr:cNvPr id="3" name="Chart 2">
          <a:extLst>
            <a:ext uri="{FF2B5EF4-FFF2-40B4-BE49-F238E27FC236}">
              <a16:creationId xmlns:a16="http://schemas.microsoft.com/office/drawing/2014/main" id="{630CCA0D-F817-4B57-AEED-A59C7D6322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57150</xdr:colOff>
      <xdr:row>15</xdr:row>
      <xdr:rowOff>57149</xdr:rowOff>
    </xdr:from>
    <xdr:to>
      <xdr:col>15</xdr:col>
      <xdr:colOff>542925</xdr:colOff>
      <xdr:row>26</xdr:row>
      <xdr:rowOff>152400</xdr:rowOff>
    </xdr:to>
    <xdr:sp macro="" textlink="">
      <xdr:nvSpPr>
        <xdr:cNvPr id="2" name="TextBox 1">
          <a:extLst>
            <a:ext uri="{FF2B5EF4-FFF2-40B4-BE49-F238E27FC236}">
              <a16:creationId xmlns:a16="http://schemas.microsoft.com/office/drawing/2014/main" id="{71093EA5-38CC-4662-A829-A76399980D16}"/>
            </a:ext>
          </a:extLst>
        </xdr:cNvPr>
        <xdr:cNvSpPr txBox="1"/>
      </xdr:nvSpPr>
      <xdr:spPr>
        <a:xfrm>
          <a:off x="7315200" y="2905124"/>
          <a:ext cx="4933950" cy="21907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SSC</a:t>
          </a:r>
          <a:r>
            <a:rPr lang="en-US" sz="1100" baseline="0"/>
            <a:t> has concerns for this species and recommends the Council be more conservative when setting the ACL. Landings trends and SERFS trap index both trend downward for the latter half of the time series. The reference period may not be reflective of the current state of the stock. Productivity of the stock may differ between the reference period and currently. There are concerns from the fishing community that scamp are encountered much less frequently. The SSC recommends using a value of 0.5 as the scalar for the Risk of Overexploitation in the ORCS methodology. Recommend clarifying the ORCS scalars and perhaps revising what scalars apply to stocks deemed heavily overexploited. The SSC recommends an ABC of 300,000 lbs ww (~avg of most recent 7 years plus a 50% buffer for the average PSE in those years). The SSC also recoemmends the Council add an additional buffer for this species.</a:t>
          </a:r>
          <a:endParaRPr lang="en-US" sz="1100"/>
        </a:p>
      </xdr:txBody>
    </xdr:sp>
    <xdr:clientData/>
  </xdr:twoCellAnchor>
  <xdr:twoCellAnchor editAs="oneCell">
    <xdr:from>
      <xdr:col>8</xdr:col>
      <xdr:colOff>314325</xdr:colOff>
      <xdr:row>31</xdr:row>
      <xdr:rowOff>142875</xdr:rowOff>
    </xdr:from>
    <xdr:to>
      <xdr:col>20</xdr:col>
      <xdr:colOff>43815</xdr:colOff>
      <xdr:row>60</xdr:row>
      <xdr:rowOff>173355</xdr:rowOff>
    </xdr:to>
    <xdr:pic>
      <xdr:nvPicPr>
        <xdr:cNvPr id="5" name="Picture 4">
          <a:extLst>
            <a:ext uri="{FF2B5EF4-FFF2-40B4-BE49-F238E27FC236}">
              <a16:creationId xmlns:a16="http://schemas.microsoft.com/office/drawing/2014/main" id="{83151E77-6525-4B3A-AF61-A2C988D5FCB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48750" y="6038850"/>
          <a:ext cx="8435340" cy="55454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60</xdr:row>
      <xdr:rowOff>133985</xdr:rowOff>
    </xdr:from>
    <xdr:to>
      <xdr:col>8</xdr:col>
      <xdr:colOff>876300</xdr:colOff>
      <xdr:row>87</xdr:row>
      <xdr:rowOff>144780</xdr:rowOff>
    </xdr:to>
    <xdr:graphicFrame macro="">
      <xdr:nvGraphicFramePr>
        <xdr:cNvPr id="2" name="Chart 1">
          <a:extLst>
            <a:ext uri="{FF2B5EF4-FFF2-40B4-BE49-F238E27FC236}">
              <a16:creationId xmlns:a16="http://schemas.microsoft.com/office/drawing/2014/main" id="{00000000-0008-0000-1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58</xdr:row>
      <xdr:rowOff>175260</xdr:rowOff>
    </xdr:from>
    <xdr:to>
      <xdr:col>17</xdr:col>
      <xdr:colOff>0</xdr:colOff>
      <xdr:row>81</xdr:row>
      <xdr:rowOff>45720</xdr:rowOff>
    </xdr:to>
    <xdr:graphicFrame macro="">
      <xdr:nvGraphicFramePr>
        <xdr:cNvPr id="3" name="Chart 2">
          <a:extLst>
            <a:ext uri="{FF2B5EF4-FFF2-40B4-BE49-F238E27FC236}">
              <a16:creationId xmlns:a16="http://schemas.microsoft.com/office/drawing/2014/main" id="{00000000-0008-0000-1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0</xdr:colOff>
      <xdr:row>59</xdr:row>
      <xdr:rowOff>5715</xdr:rowOff>
    </xdr:from>
    <xdr:to>
      <xdr:col>28</xdr:col>
      <xdr:colOff>0</xdr:colOff>
      <xdr:row>81</xdr:row>
      <xdr:rowOff>51435</xdr:rowOff>
    </xdr:to>
    <xdr:graphicFrame macro="">
      <xdr:nvGraphicFramePr>
        <xdr:cNvPr id="11" name="Chart 10">
          <a:extLst>
            <a:ext uri="{FF2B5EF4-FFF2-40B4-BE49-F238E27FC236}">
              <a16:creationId xmlns:a16="http://schemas.microsoft.com/office/drawing/2014/main" id="{504A1F70-2598-4CB5-AEDE-885A89DEC9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29</xdr:col>
      <xdr:colOff>3810</xdr:colOff>
      <xdr:row>59</xdr:row>
      <xdr:rowOff>5715</xdr:rowOff>
    </xdr:from>
    <xdr:to>
      <xdr:col>38</xdr:col>
      <xdr:colOff>868680</xdr:colOff>
      <xdr:row>81</xdr:row>
      <xdr:rowOff>51435</xdr:rowOff>
    </xdr:to>
    <xdr:graphicFrame macro="">
      <xdr:nvGraphicFramePr>
        <xdr:cNvPr id="12" name="Chart 11">
          <a:extLst>
            <a:ext uri="{FF2B5EF4-FFF2-40B4-BE49-F238E27FC236}">
              <a16:creationId xmlns:a16="http://schemas.microsoft.com/office/drawing/2014/main" id="{F8F53B3A-985A-45B9-B69E-EB36E238A0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83</xdr:row>
      <xdr:rowOff>0</xdr:rowOff>
    </xdr:from>
    <xdr:to>
      <xdr:col>17</xdr:col>
      <xdr:colOff>0</xdr:colOff>
      <xdr:row>105</xdr:row>
      <xdr:rowOff>53340</xdr:rowOff>
    </xdr:to>
    <xdr:graphicFrame macro="">
      <xdr:nvGraphicFramePr>
        <xdr:cNvPr id="13" name="Chart 12">
          <a:extLst>
            <a:ext uri="{FF2B5EF4-FFF2-40B4-BE49-F238E27FC236}">
              <a16:creationId xmlns:a16="http://schemas.microsoft.com/office/drawing/2014/main" id="{52FCBE2A-9706-4CBC-B619-9C090DA497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xdr:col>
      <xdr:colOff>0</xdr:colOff>
      <xdr:row>82</xdr:row>
      <xdr:rowOff>188595</xdr:rowOff>
    </xdr:from>
    <xdr:to>
      <xdr:col>28</xdr:col>
      <xdr:colOff>0</xdr:colOff>
      <xdr:row>105</xdr:row>
      <xdr:rowOff>51435</xdr:rowOff>
    </xdr:to>
    <xdr:graphicFrame macro="">
      <xdr:nvGraphicFramePr>
        <xdr:cNvPr id="14" name="Chart 13">
          <a:extLst>
            <a:ext uri="{FF2B5EF4-FFF2-40B4-BE49-F238E27FC236}">
              <a16:creationId xmlns:a16="http://schemas.microsoft.com/office/drawing/2014/main" id="{A5A2ECA1-C3CF-4DAC-84B4-73D969EC5B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29</xdr:col>
      <xdr:colOff>3810</xdr:colOff>
      <xdr:row>82</xdr:row>
      <xdr:rowOff>188595</xdr:rowOff>
    </xdr:from>
    <xdr:to>
      <xdr:col>38</xdr:col>
      <xdr:colOff>868680</xdr:colOff>
      <xdr:row>105</xdr:row>
      <xdr:rowOff>51435</xdr:rowOff>
    </xdr:to>
    <xdr:graphicFrame macro="">
      <xdr:nvGraphicFramePr>
        <xdr:cNvPr id="15" name="Chart 14">
          <a:extLst>
            <a:ext uri="{FF2B5EF4-FFF2-40B4-BE49-F238E27FC236}">
              <a16:creationId xmlns:a16="http://schemas.microsoft.com/office/drawing/2014/main" id="{CA299179-C269-4BC5-AE68-F1F72D52D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40</xdr:col>
      <xdr:colOff>0</xdr:colOff>
      <xdr:row>59</xdr:row>
      <xdr:rowOff>0</xdr:rowOff>
    </xdr:from>
    <xdr:to>
      <xdr:col>48</xdr:col>
      <xdr:colOff>876300</xdr:colOff>
      <xdr:row>81</xdr:row>
      <xdr:rowOff>53340</xdr:rowOff>
    </xdr:to>
    <xdr:graphicFrame macro="">
      <xdr:nvGraphicFramePr>
        <xdr:cNvPr id="16" name="Chart 15">
          <a:extLst>
            <a:ext uri="{FF2B5EF4-FFF2-40B4-BE49-F238E27FC236}">
              <a16:creationId xmlns:a16="http://schemas.microsoft.com/office/drawing/2014/main" id="{47AFFB5F-6E09-4FF3-B1E2-6664FAC7A9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28</xdr:col>
      <xdr:colOff>0</xdr:colOff>
      <xdr:row>0</xdr:row>
      <xdr:rowOff>0</xdr:rowOff>
    </xdr:from>
    <xdr:to>
      <xdr:col>37</xdr:col>
      <xdr:colOff>114300</xdr:colOff>
      <xdr:row>22</xdr:row>
      <xdr:rowOff>53340</xdr:rowOff>
    </xdr:to>
    <xdr:graphicFrame macro="">
      <xdr:nvGraphicFramePr>
        <xdr:cNvPr id="17" name="Chart 16">
          <a:extLst>
            <a:ext uri="{FF2B5EF4-FFF2-40B4-BE49-F238E27FC236}">
              <a16:creationId xmlns:a16="http://schemas.microsoft.com/office/drawing/2014/main" id="{ECE80C2C-BF93-48DF-8C23-0ABD948CB3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38</xdr:col>
      <xdr:colOff>300990</xdr:colOff>
      <xdr:row>0</xdr:row>
      <xdr:rowOff>5715</xdr:rowOff>
    </xdr:from>
    <xdr:to>
      <xdr:col>48</xdr:col>
      <xdr:colOff>382905</xdr:colOff>
      <xdr:row>22</xdr:row>
      <xdr:rowOff>51435</xdr:rowOff>
    </xdr:to>
    <xdr:graphicFrame macro="">
      <xdr:nvGraphicFramePr>
        <xdr:cNvPr id="18" name="Chart 17">
          <a:extLst>
            <a:ext uri="{FF2B5EF4-FFF2-40B4-BE49-F238E27FC236}">
              <a16:creationId xmlns:a16="http://schemas.microsoft.com/office/drawing/2014/main" id="{8048A157-E433-4834-9BEE-4655A33FF2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49</xdr:col>
      <xdr:colOff>95250</xdr:colOff>
      <xdr:row>0</xdr:row>
      <xdr:rowOff>5715</xdr:rowOff>
    </xdr:from>
    <xdr:to>
      <xdr:col>61</xdr:col>
      <xdr:colOff>196215</xdr:colOff>
      <xdr:row>22</xdr:row>
      <xdr:rowOff>51435</xdr:rowOff>
    </xdr:to>
    <xdr:graphicFrame macro="">
      <xdr:nvGraphicFramePr>
        <xdr:cNvPr id="19" name="Chart 18">
          <a:extLst>
            <a:ext uri="{FF2B5EF4-FFF2-40B4-BE49-F238E27FC236}">
              <a16:creationId xmlns:a16="http://schemas.microsoft.com/office/drawing/2014/main" id="{D68ADBD1-3302-41F6-81F1-7A8B50ACB5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28</xdr:col>
      <xdr:colOff>0</xdr:colOff>
      <xdr:row>24</xdr:row>
      <xdr:rowOff>22860</xdr:rowOff>
    </xdr:from>
    <xdr:to>
      <xdr:col>37</xdr:col>
      <xdr:colOff>114300</xdr:colOff>
      <xdr:row>46</xdr:row>
      <xdr:rowOff>91440</xdr:rowOff>
    </xdr:to>
    <xdr:graphicFrame macro="">
      <xdr:nvGraphicFramePr>
        <xdr:cNvPr id="20" name="Chart 19">
          <a:extLst>
            <a:ext uri="{FF2B5EF4-FFF2-40B4-BE49-F238E27FC236}">
              <a16:creationId xmlns:a16="http://schemas.microsoft.com/office/drawing/2014/main" id="{515D1423-7CFC-44D4-99B8-1B70A4BBBF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38</xdr:col>
      <xdr:colOff>300990</xdr:colOff>
      <xdr:row>24</xdr:row>
      <xdr:rowOff>13335</xdr:rowOff>
    </xdr:from>
    <xdr:to>
      <xdr:col>48</xdr:col>
      <xdr:colOff>382905</xdr:colOff>
      <xdr:row>46</xdr:row>
      <xdr:rowOff>81915</xdr:rowOff>
    </xdr:to>
    <xdr:graphicFrame macro="">
      <xdr:nvGraphicFramePr>
        <xdr:cNvPr id="21" name="Chart 20">
          <a:extLst>
            <a:ext uri="{FF2B5EF4-FFF2-40B4-BE49-F238E27FC236}">
              <a16:creationId xmlns:a16="http://schemas.microsoft.com/office/drawing/2014/main" id="{532AED33-8DA8-4336-AFD4-A36FFAB4AB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49</xdr:col>
      <xdr:colOff>95250</xdr:colOff>
      <xdr:row>24</xdr:row>
      <xdr:rowOff>13335</xdr:rowOff>
    </xdr:from>
    <xdr:to>
      <xdr:col>61</xdr:col>
      <xdr:colOff>196215</xdr:colOff>
      <xdr:row>46</xdr:row>
      <xdr:rowOff>81915</xdr:rowOff>
    </xdr:to>
    <xdr:graphicFrame macro="">
      <xdr:nvGraphicFramePr>
        <xdr:cNvPr id="22" name="Chart 21">
          <a:extLst>
            <a:ext uri="{FF2B5EF4-FFF2-40B4-BE49-F238E27FC236}">
              <a16:creationId xmlns:a16="http://schemas.microsoft.com/office/drawing/2014/main" id="{443A1EC6-1341-441B-9A11-0D6761B7E1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62</xdr:col>
      <xdr:colOff>0</xdr:colOff>
      <xdr:row>0</xdr:row>
      <xdr:rowOff>0</xdr:rowOff>
    </xdr:from>
    <xdr:to>
      <xdr:col>74</xdr:col>
      <xdr:colOff>100965</xdr:colOff>
      <xdr:row>22</xdr:row>
      <xdr:rowOff>45720</xdr:rowOff>
    </xdr:to>
    <xdr:graphicFrame macro="">
      <xdr:nvGraphicFramePr>
        <xdr:cNvPr id="23" name="Chart 22">
          <a:extLst>
            <a:ext uri="{FF2B5EF4-FFF2-40B4-BE49-F238E27FC236}">
              <a16:creationId xmlns:a16="http://schemas.microsoft.com/office/drawing/2014/main" id="{19BB06E0-94B4-48EC-B53B-3DDFBC25D6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0.54415</cdr:x>
      <cdr:y>0.16944</cdr:y>
    </cdr:from>
    <cdr:to>
      <cdr:x>0.81496</cdr:x>
      <cdr:y>0.40261</cdr:y>
    </cdr:to>
    <cdr:sp macro="" textlink="">
      <cdr:nvSpPr>
        <cdr:cNvPr id="2" name="TextBox 1">
          <a:extLst xmlns:a="http://schemas.openxmlformats.org/drawingml/2006/main">
            <a:ext uri="{FF2B5EF4-FFF2-40B4-BE49-F238E27FC236}">
              <a16:creationId xmlns:a16="http://schemas.microsoft.com/office/drawing/2014/main" id="{D79444F6-AC96-4038-BB7A-5486D558A3B5}"/>
            </a:ext>
          </a:extLst>
        </cdr:cNvPr>
        <cdr:cNvSpPr txBox="1"/>
      </cdr:nvSpPr>
      <cdr:spPr>
        <a:xfrm xmlns:a="http://schemas.openxmlformats.org/drawingml/2006/main">
          <a:off x="4089400" y="717550"/>
          <a:ext cx="2035175" cy="987425"/>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Trend generally the same. Since 1999, very low landings. Recommend for Ecosystem Component. SSC agrees with workgroup.</a:t>
          </a:r>
        </a:p>
      </cdr:txBody>
    </cdr:sp>
  </cdr:relSizeAnchor>
</c:userShapes>
</file>

<file path=xl/drawings/drawing14.xml><?xml version="1.0" encoding="utf-8"?>
<c:userShapes xmlns:c="http://schemas.openxmlformats.org/drawingml/2006/chart">
  <cdr:relSizeAnchor xmlns:cdr="http://schemas.openxmlformats.org/drawingml/2006/chartDrawing">
    <cdr:from>
      <cdr:x>0.10473</cdr:x>
      <cdr:y>0.14947</cdr:y>
    </cdr:from>
    <cdr:to>
      <cdr:x>0.39068</cdr:x>
      <cdr:y>0.40198</cdr:y>
    </cdr:to>
    <cdr:sp macro="" textlink="">
      <cdr:nvSpPr>
        <cdr:cNvPr id="2" name="TextBox 3">
          <a:extLst xmlns:a="http://schemas.openxmlformats.org/drawingml/2006/main">
            <a:ext uri="{FF2B5EF4-FFF2-40B4-BE49-F238E27FC236}">
              <a16:creationId xmlns:a16="http://schemas.microsoft.com/office/drawing/2014/main" id="{21E2C51E-21C2-465E-976E-C552A01EA314}"/>
            </a:ext>
          </a:extLst>
        </cdr:cNvPr>
        <cdr:cNvSpPr txBox="1"/>
      </cdr:nvSpPr>
      <cdr:spPr>
        <a:xfrm xmlns:a="http://schemas.openxmlformats.org/drawingml/2006/main">
          <a:off x="774700" y="631825"/>
          <a:ext cx="2115185" cy="106743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Landings extremely low. Almost no change in trend or magnitude of landings. Recommend for Ecosystem Component. </a:t>
          </a:r>
          <a:r>
            <a:rPr lang="en-US" sz="1100">
              <a:solidFill>
                <a:schemeClr val="dk1"/>
              </a:solidFill>
              <a:effectLst/>
              <a:latin typeface="+mn-lt"/>
              <a:ea typeface="+mn-ea"/>
              <a:cs typeface="+mn-cs"/>
            </a:rPr>
            <a:t>Agree with</a:t>
          </a:r>
          <a:r>
            <a:rPr lang="en-US" sz="1100" baseline="0">
              <a:solidFill>
                <a:schemeClr val="dk1"/>
              </a:solidFill>
              <a:effectLst/>
              <a:latin typeface="+mn-lt"/>
              <a:ea typeface="+mn-ea"/>
              <a:cs typeface="+mn-cs"/>
            </a:rPr>
            <a:t> workgroup.</a:t>
          </a:r>
          <a:endParaRPr lang="en-US" sz="1100"/>
        </a:p>
      </cdr:txBody>
    </cdr:sp>
  </cdr:relSizeAnchor>
</c:userShapes>
</file>

<file path=xl/drawings/drawing15.xml><?xml version="1.0" encoding="utf-8"?>
<c:userShapes xmlns:c="http://schemas.openxmlformats.org/drawingml/2006/chart">
  <cdr:relSizeAnchor xmlns:cdr="http://schemas.openxmlformats.org/drawingml/2006/chartDrawing">
    <cdr:from>
      <cdr:x>0.14042</cdr:x>
      <cdr:y>0.14271</cdr:y>
    </cdr:from>
    <cdr:to>
      <cdr:x>0.47521</cdr:x>
      <cdr:y>0.40198</cdr:y>
    </cdr:to>
    <cdr:sp macro="" textlink="">
      <cdr:nvSpPr>
        <cdr:cNvPr id="2" name="TextBox 3">
          <a:extLst xmlns:a="http://schemas.openxmlformats.org/drawingml/2006/main">
            <a:ext uri="{FF2B5EF4-FFF2-40B4-BE49-F238E27FC236}">
              <a16:creationId xmlns:a16="http://schemas.microsoft.com/office/drawing/2014/main" id="{4CD3EF12-C116-413E-AADC-4B5E70D0A21E}"/>
            </a:ext>
          </a:extLst>
        </cdr:cNvPr>
        <cdr:cNvSpPr txBox="1"/>
      </cdr:nvSpPr>
      <cdr:spPr>
        <a:xfrm xmlns:a="http://schemas.openxmlformats.org/drawingml/2006/main">
          <a:off x="1041400" y="603250"/>
          <a:ext cx="2482850" cy="1096010"/>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Landings extremely low. Almost no change in trend or magnitude of landings. 2017 is a weighting issue with SEFSC weight method. Recommend for Ecosystem Component. </a:t>
          </a:r>
          <a:r>
            <a:rPr lang="en-US" sz="1100">
              <a:solidFill>
                <a:schemeClr val="dk1"/>
              </a:solidFill>
              <a:effectLst/>
              <a:latin typeface="+mn-lt"/>
              <a:ea typeface="+mn-ea"/>
              <a:cs typeface="+mn-cs"/>
            </a:rPr>
            <a:t>Agree with</a:t>
          </a:r>
          <a:r>
            <a:rPr lang="en-US" sz="1100" baseline="0">
              <a:solidFill>
                <a:schemeClr val="dk1"/>
              </a:solidFill>
              <a:effectLst/>
              <a:latin typeface="+mn-lt"/>
              <a:ea typeface="+mn-ea"/>
              <a:cs typeface="+mn-cs"/>
            </a:rPr>
            <a:t> workgroup.</a:t>
          </a:r>
          <a:endParaRPr lang="en-US" sz="1100"/>
        </a:p>
      </cdr:txBody>
    </cdr:sp>
  </cdr:relSizeAnchor>
</c:userShapes>
</file>

<file path=xl/drawings/drawing16.xml><?xml version="1.0" encoding="utf-8"?>
<c:userShapes xmlns:c="http://schemas.openxmlformats.org/drawingml/2006/chart">
  <cdr:relSizeAnchor xmlns:cdr="http://schemas.openxmlformats.org/drawingml/2006/chartDrawing">
    <cdr:from>
      <cdr:x>0.58597</cdr:x>
      <cdr:y>0.16846</cdr:y>
    </cdr:from>
    <cdr:to>
      <cdr:x>0.90621</cdr:x>
      <cdr:y>0.39714</cdr:y>
    </cdr:to>
    <cdr:sp macro="" textlink="">
      <cdr:nvSpPr>
        <cdr:cNvPr id="2" name="TextBox 3">
          <a:extLst xmlns:a="http://schemas.openxmlformats.org/drawingml/2006/main">
            <a:ext uri="{FF2B5EF4-FFF2-40B4-BE49-F238E27FC236}">
              <a16:creationId xmlns:a16="http://schemas.microsoft.com/office/drawing/2014/main" id="{216F9147-5821-46BD-8DDB-95402923C777}"/>
            </a:ext>
          </a:extLst>
        </cdr:cNvPr>
        <cdr:cNvSpPr txBox="1"/>
      </cdr:nvSpPr>
      <cdr:spPr>
        <a:xfrm xmlns:a="http://schemas.openxmlformats.org/drawingml/2006/main">
          <a:off x="4403725" y="717550"/>
          <a:ext cx="2406650" cy="974090"/>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Landings extremely low. Almost no change in trend or magnitude of landings.  Agree with</a:t>
          </a:r>
          <a:r>
            <a:rPr lang="en-US" sz="1100" baseline="0"/>
            <a:t> workgroup.</a:t>
          </a:r>
          <a:endParaRPr lang="en-US" sz="1100"/>
        </a:p>
      </cdr:txBody>
    </cdr:sp>
  </cdr:relSizeAnchor>
</c:userShapes>
</file>

<file path=xl/drawings/drawing17.xml><?xml version="1.0" encoding="utf-8"?>
<c:userShapes xmlns:c="http://schemas.openxmlformats.org/drawingml/2006/chart">
  <cdr:relSizeAnchor xmlns:cdr="http://schemas.openxmlformats.org/drawingml/2006/chartDrawing">
    <cdr:from>
      <cdr:x>0.10087</cdr:x>
      <cdr:y>0.14833</cdr:y>
    </cdr:from>
    <cdr:to>
      <cdr:x>0.45506</cdr:x>
      <cdr:y>0.35018</cdr:y>
    </cdr:to>
    <cdr:sp macro="" textlink="">
      <cdr:nvSpPr>
        <cdr:cNvPr id="2" name="TextBox 1">
          <a:extLst xmlns:a="http://schemas.openxmlformats.org/drawingml/2006/main">
            <a:ext uri="{FF2B5EF4-FFF2-40B4-BE49-F238E27FC236}">
              <a16:creationId xmlns:a16="http://schemas.microsoft.com/office/drawing/2014/main" id="{F41FAAD2-437D-4AA0-8E6B-29D6267EC294}"/>
            </a:ext>
          </a:extLst>
        </cdr:cNvPr>
        <cdr:cNvSpPr txBox="1"/>
      </cdr:nvSpPr>
      <cdr:spPr>
        <a:xfrm xmlns:a="http://schemas.openxmlformats.org/drawingml/2006/main">
          <a:off x="746126" y="631826"/>
          <a:ext cx="2620010" cy="859790"/>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Same</a:t>
          </a:r>
          <a:r>
            <a:rPr lang="en-US" sz="1100" baseline="0"/>
            <a:t> trend, increase in magnitude and perhaps variability. Results in higher ABC. </a:t>
          </a:r>
          <a:r>
            <a:rPr lang="en-US" sz="1100">
              <a:effectLst/>
              <a:latin typeface="+mn-lt"/>
              <a:ea typeface="+mn-ea"/>
              <a:cs typeface="+mn-cs"/>
            </a:rPr>
            <a:t>Agree with</a:t>
          </a:r>
          <a:r>
            <a:rPr lang="en-US" sz="1100" baseline="0">
              <a:effectLst/>
              <a:latin typeface="+mn-lt"/>
              <a:ea typeface="+mn-ea"/>
              <a:cs typeface="+mn-cs"/>
            </a:rPr>
            <a:t> workgroup.</a:t>
          </a:r>
          <a:endParaRPr lang="en-US" sz="1100"/>
        </a:p>
      </cdr:txBody>
    </cdr:sp>
  </cdr:relSizeAnchor>
</c:userShapes>
</file>

<file path=xl/drawings/drawing18.xml><?xml version="1.0" encoding="utf-8"?>
<c:userShapes xmlns:c="http://schemas.openxmlformats.org/drawingml/2006/chart">
  <cdr:relSizeAnchor xmlns:cdr="http://schemas.openxmlformats.org/drawingml/2006/chartDrawing">
    <cdr:from>
      <cdr:x>0.10831</cdr:x>
      <cdr:y>0.15727</cdr:y>
    </cdr:from>
    <cdr:to>
      <cdr:x>0.46494</cdr:x>
      <cdr:y>0.37925</cdr:y>
    </cdr:to>
    <cdr:sp macro="" textlink="">
      <cdr:nvSpPr>
        <cdr:cNvPr id="2" name="TextBox 3">
          <a:extLst xmlns:a="http://schemas.openxmlformats.org/drawingml/2006/main">
            <a:ext uri="{FF2B5EF4-FFF2-40B4-BE49-F238E27FC236}">
              <a16:creationId xmlns:a16="http://schemas.microsoft.com/office/drawing/2014/main" id="{3EF013DC-6CFB-44C3-BE9F-CBF0DB36E540}"/>
            </a:ext>
          </a:extLst>
        </cdr:cNvPr>
        <cdr:cNvSpPr txBox="1"/>
      </cdr:nvSpPr>
      <cdr:spPr>
        <a:xfrm xmlns:a="http://schemas.openxmlformats.org/drawingml/2006/main">
          <a:off x="803275" y="669925"/>
          <a:ext cx="2644775" cy="94551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Landings extremely low. Almost no change in trend or magnitude of landings. Recommend for Ecosystem Component. </a:t>
          </a:r>
          <a:r>
            <a:rPr lang="en-US" sz="1100">
              <a:solidFill>
                <a:schemeClr val="dk1"/>
              </a:solidFill>
              <a:effectLst/>
              <a:latin typeface="+mn-lt"/>
              <a:ea typeface="+mn-ea"/>
              <a:cs typeface="+mn-cs"/>
            </a:rPr>
            <a:t>Agree with</a:t>
          </a:r>
          <a:r>
            <a:rPr lang="en-US" sz="1100" baseline="0">
              <a:solidFill>
                <a:schemeClr val="dk1"/>
              </a:solidFill>
              <a:effectLst/>
              <a:latin typeface="+mn-lt"/>
              <a:ea typeface="+mn-ea"/>
              <a:cs typeface="+mn-cs"/>
            </a:rPr>
            <a:t> workgroup.</a:t>
          </a:r>
          <a:endParaRPr lang="en-US" sz="1100"/>
        </a:p>
      </cdr:txBody>
    </cdr:sp>
  </cdr:relSizeAnchor>
</c:userShapes>
</file>

<file path=xl/drawings/drawing19.xml><?xml version="1.0" encoding="utf-8"?>
<xdr:wsDr xmlns:xdr="http://schemas.openxmlformats.org/drawingml/2006/spreadsheetDrawing" xmlns:a="http://schemas.openxmlformats.org/drawingml/2006/main">
  <xdr:twoCellAnchor>
    <xdr:from>
      <xdr:col>0</xdr:col>
      <xdr:colOff>0</xdr:colOff>
      <xdr:row>50</xdr:row>
      <xdr:rowOff>3174</xdr:rowOff>
    </xdr:from>
    <xdr:to>
      <xdr:col>15</xdr:col>
      <xdr:colOff>43180</xdr:colOff>
      <xdr:row>81</xdr:row>
      <xdr:rowOff>95250</xdr:rowOff>
    </xdr:to>
    <xdr:graphicFrame macro="">
      <xdr:nvGraphicFramePr>
        <xdr:cNvPr id="2" name="Chart 1">
          <a:extLst>
            <a:ext uri="{FF2B5EF4-FFF2-40B4-BE49-F238E27FC236}">
              <a16:creationId xmlns:a16="http://schemas.microsoft.com/office/drawing/2014/main" id="{00000000-0008-0000-1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38</xdr:row>
      <xdr:rowOff>7620</xdr:rowOff>
    </xdr:from>
    <xdr:to>
      <xdr:col>26</xdr:col>
      <xdr:colOff>312420</xdr:colOff>
      <xdr:row>62</xdr:row>
      <xdr:rowOff>175259</xdr:rowOff>
    </xdr:to>
    <xdr:graphicFrame macro="">
      <xdr:nvGraphicFramePr>
        <xdr:cNvPr id="3" name="Chart 2">
          <a:extLst>
            <a:ext uri="{FF2B5EF4-FFF2-40B4-BE49-F238E27FC236}">
              <a16:creationId xmlns:a16="http://schemas.microsoft.com/office/drawing/2014/main" id="{00000000-0008-0000-1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27</xdr:col>
      <xdr:colOff>0</xdr:colOff>
      <xdr:row>38</xdr:row>
      <xdr:rowOff>0</xdr:rowOff>
    </xdr:from>
    <xdr:to>
      <xdr:col>36</xdr:col>
      <xdr:colOff>1135380</xdr:colOff>
      <xdr:row>62</xdr:row>
      <xdr:rowOff>167639</xdr:rowOff>
    </xdr:to>
    <xdr:graphicFrame macro="">
      <xdr:nvGraphicFramePr>
        <xdr:cNvPr id="8" name="Chart 7">
          <a:extLst>
            <a:ext uri="{FF2B5EF4-FFF2-40B4-BE49-F238E27FC236}">
              <a16:creationId xmlns:a16="http://schemas.microsoft.com/office/drawing/2014/main" id="{A3C8CA13-17CD-4A8F-BB25-703146968B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38</xdr:col>
      <xdr:colOff>3810</xdr:colOff>
      <xdr:row>37</xdr:row>
      <xdr:rowOff>180975</xdr:rowOff>
    </xdr:from>
    <xdr:to>
      <xdr:col>50</xdr:col>
      <xdr:colOff>491490</xdr:colOff>
      <xdr:row>62</xdr:row>
      <xdr:rowOff>158114</xdr:rowOff>
    </xdr:to>
    <xdr:graphicFrame macro="">
      <xdr:nvGraphicFramePr>
        <xdr:cNvPr id="9" name="Chart 8">
          <a:extLst>
            <a:ext uri="{FF2B5EF4-FFF2-40B4-BE49-F238E27FC236}">
              <a16:creationId xmlns:a16="http://schemas.microsoft.com/office/drawing/2014/main" id="{14902564-5BFE-45D0-9AB8-6E6AFE928A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17</xdr:col>
      <xdr:colOff>0</xdr:colOff>
      <xdr:row>0</xdr:row>
      <xdr:rowOff>7620</xdr:rowOff>
    </xdr:from>
    <xdr:to>
      <xdr:col>32</xdr:col>
      <xdr:colOff>0</xdr:colOff>
      <xdr:row>33</xdr:row>
      <xdr:rowOff>171450</xdr:rowOff>
    </xdr:to>
    <xdr:graphicFrame macro="">
      <xdr:nvGraphicFramePr>
        <xdr:cNvPr id="6" name="Chart 5">
          <a:extLst>
            <a:ext uri="{FF2B5EF4-FFF2-40B4-BE49-F238E27FC236}">
              <a16:creationId xmlns:a16="http://schemas.microsoft.com/office/drawing/2014/main" id="{88044A7E-2B6F-46E8-82E7-F30A41F449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605790</xdr:colOff>
      <xdr:row>0</xdr:row>
      <xdr:rowOff>0</xdr:rowOff>
    </xdr:from>
    <xdr:to>
      <xdr:col>46</xdr:col>
      <xdr:colOff>137160</xdr:colOff>
      <xdr:row>24</xdr:row>
      <xdr:rowOff>167639</xdr:rowOff>
    </xdr:to>
    <xdr:graphicFrame macro="">
      <xdr:nvGraphicFramePr>
        <xdr:cNvPr id="7" name="Chart 6">
          <a:extLst>
            <a:ext uri="{FF2B5EF4-FFF2-40B4-BE49-F238E27FC236}">
              <a16:creationId xmlns:a16="http://schemas.microsoft.com/office/drawing/2014/main" id="{A92B2152-1DDD-4428-B7C8-9AD3FA5A86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19050</xdr:colOff>
      <xdr:row>0</xdr:row>
      <xdr:rowOff>0</xdr:rowOff>
    </xdr:from>
    <xdr:to>
      <xdr:col>60</xdr:col>
      <xdr:colOff>209550</xdr:colOff>
      <xdr:row>24</xdr:row>
      <xdr:rowOff>160019</xdr:rowOff>
    </xdr:to>
    <xdr:graphicFrame macro="">
      <xdr:nvGraphicFramePr>
        <xdr:cNvPr id="10" name="Chart 9">
          <a:extLst>
            <a:ext uri="{FF2B5EF4-FFF2-40B4-BE49-F238E27FC236}">
              <a16:creationId xmlns:a16="http://schemas.microsoft.com/office/drawing/2014/main" id="{78AB0343-E1E2-4AEF-ACAD-3A0D8656B2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107949</xdr:colOff>
      <xdr:row>0</xdr:row>
      <xdr:rowOff>16933</xdr:rowOff>
    </xdr:from>
    <xdr:to>
      <xdr:col>17</xdr:col>
      <xdr:colOff>431800</xdr:colOff>
      <xdr:row>31</xdr:row>
      <xdr:rowOff>153458</xdr:rowOff>
    </xdr:to>
    <xdr:graphicFrame macro="">
      <xdr:nvGraphicFramePr>
        <xdr:cNvPr id="6" name="Chart 5">
          <a:extLst>
            <a:ext uri="{FF2B5EF4-FFF2-40B4-BE49-F238E27FC236}">
              <a16:creationId xmlns:a16="http://schemas.microsoft.com/office/drawing/2014/main"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485775</xdr:colOff>
      <xdr:row>0</xdr:row>
      <xdr:rowOff>0</xdr:rowOff>
    </xdr:from>
    <xdr:to>
      <xdr:col>33</xdr:col>
      <xdr:colOff>352425</xdr:colOff>
      <xdr:row>31</xdr:row>
      <xdr:rowOff>136525</xdr:rowOff>
    </xdr:to>
    <xdr:graphicFrame macro="">
      <xdr:nvGraphicFramePr>
        <xdr:cNvPr id="3" name="Chart 2">
          <a:extLst>
            <a:ext uri="{FF2B5EF4-FFF2-40B4-BE49-F238E27FC236}">
              <a16:creationId xmlns:a16="http://schemas.microsoft.com/office/drawing/2014/main" id="{61BD7196-2539-4764-A9D0-45CEA50C5D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43</xdr:row>
      <xdr:rowOff>1</xdr:rowOff>
    </xdr:from>
    <xdr:to>
      <xdr:col>6</xdr:col>
      <xdr:colOff>232833</xdr:colOff>
      <xdr:row>54</xdr:row>
      <xdr:rowOff>57151</xdr:rowOff>
    </xdr:to>
    <xdr:sp macro="" textlink="">
      <xdr:nvSpPr>
        <xdr:cNvPr id="2" name="TextBox 1">
          <a:extLst>
            <a:ext uri="{FF2B5EF4-FFF2-40B4-BE49-F238E27FC236}">
              <a16:creationId xmlns:a16="http://schemas.microsoft.com/office/drawing/2014/main" id="{07F2CAF2-5E31-4AEE-B629-7BD53F13565A}"/>
            </a:ext>
          </a:extLst>
        </xdr:cNvPr>
        <xdr:cNvSpPr txBox="1"/>
      </xdr:nvSpPr>
      <xdr:spPr>
        <a:xfrm>
          <a:off x="1037167" y="8180918"/>
          <a:ext cx="4519083" cy="2152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 examined the spike in the Atlantic Spadefish data that is heavily exagerated</a:t>
          </a:r>
          <a:r>
            <a:rPr lang="en-US" sz="1100" baseline="0"/>
            <a:t> in the calibrated FES data in 2014 to see if I could deterine its cause. After looking at the MRIP intercepts and not finding anything I noticed that the estimates published by MRIP were significantly different than those published by the Science Center. As you go through this document, you will see every species has a comparison graph of the MRIP estimates to the Science Center estimtes and they are mostly very close to one another. There are random years with larger divergences, but nothing systematic I can discern. However, the discrepancy for Atlantic Spadefish in 2014 is the largest I have seen for any species. You'll also notice a significant divergence in 2015.</a:t>
          </a:r>
          <a:endParaRPr lang="en-US" sz="1100"/>
        </a:p>
      </xdr:txBody>
    </xdr:sp>
    <xdr:clientData/>
  </xdr:twoCellAnchor>
  <xdr:twoCellAnchor>
    <xdr:from>
      <xdr:col>8</xdr:col>
      <xdr:colOff>476250</xdr:colOff>
      <xdr:row>2</xdr:row>
      <xdr:rowOff>171450</xdr:rowOff>
    </xdr:from>
    <xdr:to>
      <xdr:col>12</xdr:col>
      <xdr:colOff>74083</xdr:colOff>
      <xdr:row>11</xdr:row>
      <xdr:rowOff>63500</xdr:rowOff>
    </xdr:to>
    <xdr:sp macro="" textlink="">
      <xdr:nvSpPr>
        <xdr:cNvPr id="5" name="TextBox 1">
          <a:extLst>
            <a:ext uri="{FF2B5EF4-FFF2-40B4-BE49-F238E27FC236}">
              <a16:creationId xmlns:a16="http://schemas.microsoft.com/office/drawing/2014/main" id="{F94FD673-7667-42A5-B09A-29642DF69C95}"/>
            </a:ext>
          </a:extLst>
        </xdr:cNvPr>
        <xdr:cNvSpPr txBox="1"/>
      </xdr:nvSpPr>
      <xdr:spPr>
        <a:xfrm>
          <a:off x="8096250" y="552450"/>
          <a:ext cx="3175000" cy="1606550"/>
        </a:xfrm>
        <a:prstGeom prst="rect">
          <a:avLst/>
        </a:prstGeom>
        <a:solidFill>
          <a:schemeClr val="bg1"/>
        </a:solidFill>
        <a:ln>
          <a:solidFill>
            <a:schemeClr val="tx1"/>
          </a:solidFill>
        </a:ln>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100"/>
            <a:t>Some concern over the changing difference between</a:t>
          </a:r>
          <a:r>
            <a:rPr lang="en-US" sz="1100" baseline="0"/>
            <a:t> old and new landings. Huge spike due to SEFSC weight methodology. Bring to full SSC. SSC recommends revisiting the ORCS methododlogy when discussing the ABC Control Rule revisions. Recommend setting the ABC using ORCS and the reference period 99-07.</a:t>
          </a:r>
          <a:endParaRPr lang="en-US" sz="1100"/>
        </a:p>
      </xdr:txBody>
    </xdr:sp>
    <xdr:clientData/>
  </xdr:twoCellAnchor>
</xdr:wsDr>
</file>

<file path=xl/drawings/drawing20.xml><?xml version="1.0" encoding="utf-8"?>
<c:userShapes xmlns:c="http://schemas.openxmlformats.org/drawingml/2006/chart">
  <cdr:relSizeAnchor xmlns:cdr="http://schemas.openxmlformats.org/drawingml/2006/chartDrawing">
    <cdr:from>
      <cdr:x>0.08432</cdr:x>
      <cdr:y>0.07207</cdr:y>
    </cdr:from>
    <cdr:to>
      <cdr:x>0.41266</cdr:x>
      <cdr:y>0.34731</cdr:y>
    </cdr:to>
    <cdr:sp macro="" textlink="">
      <cdr:nvSpPr>
        <cdr:cNvPr id="2" name="TextBox 1">
          <a:extLst xmlns:a="http://schemas.openxmlformats.org/drawingml/2006/main">
            <a:ext uri="{FF2B5EF4-FFF2-40B4-BE49-F238E27FC236}">
              <a16:creationId xmlns:a16="http://schemas.microsoft.com/office/drawing/2014/main" id="{C9208AF2-8BA9-4EA3-9235-FEF04C5FCCF6}"/>
            </a:ext>
          </a:extLst>
        </cdr:cNvPr>
        <cdr:cNvSpPr txBox="1"/>
      </cdr:nvSpPr>
      <cdr:spPr>
        <a:xfrm xmlns:a="http://schemas.openxmlformats.org/drawingml/2006/main">
          <a:off x="901175" y="464897"/>
          <a:ext cx="3508900" cy="1775383"/>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t>Trend is same during reference period, but significant increase in later part. Should reevaluate</a:t>
          </a:r>
          <a:r>
            <a:rPr lang="en-US" sz="1200" baseline="0"/>
            <a:t> use of third highest. Maybe remove from complex due to targeting. Seems to follow Greater AJ. Ask SEFSC to use Data Limited approaches to assess. Seen increase in SERFS. SSC recommends consideration of removal of Almaco from Jacks. SSC recommends ORCS to get ABC. Use Moderate for Risk of Overexploitation. Consider for SEDAR assessment.</a:t>
          </a:r>
          <a:endParaRPr lang="en-US" sz="1200"/>
        </a:p>
      </cdr:txBody>
    </cdr:sp>
  </cdr:relSizeAnchor>
</c:userShapes>
</file>

<file path=xl/drawings/drawing21.xml><?xml version="1.0" encoding="utf-8"?>
<c:userShapes xmlns:c="http://schemas.openxmlformats.org/drawingml/2006/chart">
  <cdr:relSizeAnchor xmlns:cdr="http://schemas.openxmlformats.org/drawingml/2006/chartDrawing">
    <cdr:from>
      <cdr:x>0.12439</cdr:x>
      <cdr:y>0.11723</cdr:y>
    </cdr:from>
    <cdr:to>
      <cdr:x>0.38294</cdr:x>
      <cdr:y>0.33142</cdr:y>
    </cdr:to>
    <cdr:sp macro="" textlink="">
      <cdr:nvSpPr>
        <cdr:cNvPr id="2" name="TextBox 1">
          <a:extLst xmlns:a="http://schemas.openxmlformats.org/drawingml/2006/main">
            <a:ext uri="{FF2B5EF4-FFF2-40B4-BE49-F238E27FC236}">
              <a16:creationId xmlns:a16="http://schemas.microsoft.com/office/drawing/2014/main" id="{15481293-3A8A-401F-B1E9-6426F5469262}"/>
            </a:ext>
          </a:extLst>
        </cdr:cNvPr>
        <cdr:cNvSpPr txBox="1"/>
      </cdr:nvSpPr>
      <cdr:spPr>
        <a:xfrm xmlns:a="http://schemas.openxmlformats.org/drawingml/2006/main">
          <a:off x="1003300" y="555625"/>
          <a:ext cx="2085443" cy="1015173"/>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Generally same trend. Note declining trend</a:t>
          </a:r>
          <a:r>
            <a:rPr lang="en-US" sz="1100" baseline="0"/>
            <a:t> in recent years. May be regulatory. Concur with workgroup.</a:t>
          </a:r>
          <a:endParaRPr lang="en-US" sz="1100"/>
        </a:p>
      </cdr:txBody>
    </cdr:sp>
  </cdr:relSizeAnchor>
</c:userShapes>
</file>

<file path=xl/drawings/drawing22.xml><?xml version="1.0" encoding="utf-8"?>
<c:userShapes xmlns:c="http://schemas.openxmlformats.org/drawingml/2006/chart">
  <cdr:relSizeAnchor xmlns:cdr="http://schemas.openxmlformats.org/drawingml/2006/chartDrawing">
    <cdr:from>
      <cdr:x>0.12246</cdr:x>
      <cdr:y>0.11742</cdr:y>
    </cdr:from>
    <cdr:to>
      <cdr:x>0.37922</cdr:x>
      <cdr:y>0.33195</cdr:y>
    </cdr:to>
    <cdr:sp macro="" textlink="">
      <cdr:nvSpPr>
        <cdr:cNvPr id="2" name="TextBox 1">
          <a:extLst xmlns:a="http://schemas.openxmlformats.org/drawingml/2006/main">
            <a:ext uri="{FF2B5EF4-FFF2-40B4-BE49-F238E27FC236}">
              <a16:creationId xmlns:a16="http://schemas.microsoft.com/office/drawing/2014/main" id="{05F7C614-C748-4ADF-A299-3BAF743FAA6D}"/>
            </a:ext>
          </a:extLst>
        </cdr:cNvPr>
        <cdr:cNvSpPr txBox="1"/>
      </cdr:nvSpPr>
      <cdr:spPr>
        <a:xfrm xmlns:a="http://schemas.openxmlformats.org/drawingml/2006/main">
          <a:off x="993775" y="555625"/>
          <a:ext cx="2083738" cy="1015173"/>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Generally same trend. Increase in avg landings may just be due to high variation. Concur with workgroup.</a:t>
          </a:r>
        </a:p>
      </cdr:txBody>
    </cdr:sp>
  </cdr:relSizeAnchor>
</c:userShapes>
</file>

<file path=xl/drawings/drawing23.xml><?xml version="1.0" encoding="utf-8"?>
<xdr:wsDr xmlns:xdr="http://schemas.openxmlformats.org/drawingml/2006/spreadsheetDrawing" xmlns:a="http://schemas.openxmlformats.org/drawingml/2006/main">
  <xdr:twoCellAnchor>
    <xdr:from>
      <xdr:col>0</xdr:col>
      <xdr:colOff>0</xdr:colOff>
      <xdr:row>50</xdr:row>
      <xdr:rowOff>0</xdr:rowOff>
    </xdr:from>
    <xdr:to>
      <xdr:col>11</xdr:col>
      <xdr:colOff>400050</xdr:colOff>
      <xdr:row>75</xdr:row>
      <xdr:rowOff>33020</xdr:rowOff>
    </xdr:to>
    <xdr:graphicFrame macro="">
      <xdr:nvGraphicFramePr>
        <xdr:cNvPr id="4" name="Chart 3">
          <a:extLst>
            <a:ext uri="{FF2B5EF4-FFF2-40B4-BE49-F238E27FC236}">
              <a16:creationId xmlns:a16="http://schemas.microsoft.com/office/drawing/2014/main" id="{00000000-0008-0000-18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5715</xdr:colOff>
      <xdr:row>40</xdr:row>
      <xdr:rowOff>7620</xdr:rowOff>
    </xdr:from>
    <xdr:to>
      <xdr:col>21</xdr:col>
      <xdr:colOff>603885</xdr:colOff>
      <xdr:row>62</xdr:row>
      <xdr:rowOff>7620</xdr:rowOff>
    </xdr:to>
    <xdr:graphicFrame macro="">
      <xdr:nvGraphicFramePr>
        <xdr:cNvPr id="3" name="Chart 2">
          <a:extLst>
            <a:ext uri="{FF2B5EF4-FFF2-40B4-BE49-F238E27FC236}">
              <a16:creationId xmlns:a16="http://schemas.microsoft.com/office/drawing/2014/main" id="{00000000-0008-0000-1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0</xdr:colOff>
      <xdr:row>40</xdr:row>
      <xdr:rowOff>0</xdr:rowOff>
    </xdr:from>
    <xdr:to>
      <xdr:col>31</xdr:col>
      <xdr:colOff>110490</xdr:colOff>
      <xdr:row>62</xdr:row>
      <xdr:rowOff>0</xdr:rowOff>
    </xdr:to>
    <xdr:graphicFrame macro="">
      <xdr:nvGraphicFramePr>
        <xdr:cNvPr id="5" name="Chart 4">
          <a:extLst>
            <a:ext uri="{FF2B5EF4-FFF2-40B4-BE49-F238E27FC236}">
              <a16:creationId xmlns:a16="http://schemas.microsoft.com/office/drawing/2014/main" id="{33C253FD-7CA0-4A42-9D98-BB0716EFEE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32</xdr:col>
      <xdr:colOff>0</xdr:colOff>
      <xdr:row>40</xdr:row>
      <xdr:rowOff>13335</xdr:rowOff>
    </xdr:from>
    <xdr:to>
      <xdr:col>42</xdr:col>
      <xdr:colOff>384810</xdr:colOff>
      <xdr:row>62</xdr:row>
      <xdr:rowOff>13335</xdr:rowOff>
    </xdr:to>
    <xdr:graphicFrame macro="">
      <xdr:nvGraphicFramePr>
        <xdr:cNvPr id="6" name="Chart 5">
          <a:extLst>
            <a:ext uri="{FF2B5EF4-FFF2-40B4-BE49-F238E27FC236}">
              <a16:creationId xmlns:a16="http://schemas.microsoft.com/office/drawing/2014/main" id="{B150BD48-AE93-4BB5-9606-CC56EFA300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0</xdr:colOff>
      <xdr:row>0</xdr:row>
      <xdr:rowOff>15240</xdr:rowOff>
    </xdr:from>
    <xdr:to>
      <xdr:col>31</xdr:col>
      <xdr:colOff>510540</xdr:colOff>
      <xdr:row>27</xdr:row>
      <xdr:rowOff>83820</xdr:rowOff>
    </xdr:to>
    <xdr:graphicFrame macro="">
      <xdr:nvGraphicFramePr>
        <xdr:cNvPr id="8" name="Chart 7">
          <a:extLst>
            <a:ext uri="{FF2B5EF4-FFF2-40B4-BE49-F238E27FC236}">
              <a16:creationId xmlns:a16="http://schemas.microsoft.com/office/drawing/2014/main" id="{AA468131-7A2C-423D-902E-4626550AFC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31</xdr:col>
      <xdr:colOff>558164</xdr:colOff>
      <xdr:row>0</xdr:row>
      <xdr:rowOff>7620</xdr:rowOff>
    </xdr:from>
    <xdr:to>
      <xdr:col>44</xdr:col>
      <xdr:colOff>487679</xdr:colOff>
      <xdr:row>27</xdr:row>
      <xdr:rowOff>83820</xdr:rowOff>
    </xdr:to>
    <xdr:graphicFrame macro="">
      <xdr:nvGraphicFramePr>
        <xdr:cNvPr id="9" name="Chart 8">
          <a:extLst>
            <a:ext uri="{FF2B5EF4-FFF2-40B4-BE49-F238E27FC236}">
              <a16:creationId xmlns:a16="http://schemas.microsoft.com/office/drawing/2014/main" id="{2567502A-4291-4B20-8C77-61CE509E5E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44</xdr:col>
      <xdr:colOff>603884</xdr:colOff>
      <xdr:row>0</xdr:row>
      <xdr:rowOff>0</xdr:rowOff>
    </xdr:from>
    <xdr:to>
      <xdr:col>58</xdr:col>
      <xdr:colOff>45719</xdr:colOff>
      <xdr:row>27</xdr:row>
      <xdr:rowOff>83820</xdr:rowOff>
    </xdr:to>
    <xdr:graphicFrame macro="">
      <xdr:nvGraphicFramePr>
        <xdr:cNvPr id="10" name="Chart 9">
          <a:extLst>
            <a:ext uri="{FF2B5EF4-FFF2-40B4-BE49-F238E27FC236}">
              <a16:creationId xmlns:a16="http://schemas.microsoft.com/office/drawing/2014/main" id="{03F0616F-B144-46EF-B532-B7E3B8821D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0.16558</cdr:x>
      <cdr:y>0.11358</cdr:y>
    </cdr:from>
    <cdr:to>
      <cdr:x>0.70959</cdr:x>
      <cdr:y>0.44115</cdr:y>
    </cdr:to>
    <cdr:sp macro="" textlink="">
      <cdr:nvSpPr>
        <cdr:cNvPr id="2" name="TextBox 1">
          <a:extLst xmlns:a="http://schemas.openxmlformats.org/drawingml/2006/main">
            <a:ext uri="{FF2B5EF4-FFF2-40B4-BE49-F238E27FC236}">
              <a16:creationId xmlns:a16="http://schemas.microsoft.com/office/drawing/2014/main" id="{DCF80670-A85F-4C0C-A968-CA203B61CE3E}"/>
            </a:ext>
          </a:extLst>
        </cdr:cNvPr>
        <cdr:cNvSpPr txBox="1"/>
      </cdr:nvSpPr>
      <cdr:spPr>
        <a:xfrm xmlns:a="http://schemas.openxmlformats.org/drawingml/2006/main">
          <a:off x="1295785" y="591987"/>
          <a:ext cx="4257289" cy="1707347"/>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Trend similar until 2012, then diverges. Steep increase in landings after that. Magnitude higher in new landings. Look more into landings in later part of time series. Also look at landings</a:t>
          </a:r>
          <a:r>
            <a:rPr lang="en-US" sz="1100" baseline="0"/>
            <a:t> post 2017. Concern over the cause of the sudden increase in landings from 2013 to 2017. Perhaps shift in effort/availability of other Shore Mode species. Not enough information to justify increasing the ABC to levels congruent with the most recent landings. SSC recommends using the current reference period and the ORCS methodology to set the ABC using the new time series. Recommend SEDAR consider this for an assessment.</a:t>
          </a:r>
          <a:endParaRPr lang="en-US" sz="1100"/>
        </a:p>
      </cdr:txBody>
    </cdr:sp>
  </cdr:relSizeAnchor>
</c:userShapes>
</file>

<file path=xl/drawings/drawing25.xml><?xml version="1.0" encoding="utf-8"?>
<c:userShapes xmlns:c="http://schemas.openxmlformats.org/drawingml/2006/chart">
  <cdr:relSizeAnchor xmlns:cdr="http://schemas.openxmlformats.org/drawingml/2006/chartDrawing">
    <cdr:from>
      <cdr:x>0.19597</cdr:x>
      <cdr:y>0.11761</cdr:y>
    </cdr:from>
    <cdr:to>
      <cdr:x>0.47562</cdr:x>
      <cdr:y>0.3414</cdr:y>
    </cdr:to>
    <cdr:sp macro="" textlink="">
      <cdr:nvSpPr>
        <cdr:cNvPr id="2" name="TextBox 1">
          <a:extLst xmlns:a="http://schemas.openxmlformats.org/drawingml/2006/main">
            <a:ext uri="{FF2B5EF4-FFF2-40B4-BE49-F238E27FC236}">
              <a16:creationId xmlns:a16="http://schemas.microsoft.com/office/drawing/2014/main" id="{20B41628-4A55-4BAD-9E46-6D6FF06EC7DD}"/>
            </a:ext>
          </a:extLst>
        </cdr:cNvPr>
        <cdr:cNvSpPr txBox="1"/>
      </cdr:nvSpPr>
      <cdr:spPr>
        <a:xfrm xmlns:a="http://schemas.openxmlformats.org/drawingml/2006/main">
          <a:off x="1612366" y="589692"/>
          <a:ext cx="2300874" cy="1122074"/>
        </a:xfrm>
        <a:prstGeom xmlns:a="http://schemas.openxmlformats.org/drawingml/2006/main" prst="rect">
          <a:avLst/>
        </a:prstGeom>
        <a:solidFill xmlns:a="http://schemas.openxmlformats.org/drawingml/2006/main">
          <a:schemeClr val="lt1"/>
        </a:solidFill>
        <a:ln xmlns:a="http://schemas.openxmlformats.org/drawingml/2006/main">
          <a:solidFill>
            <a:schemeClr val="lt1">
              <a:shade val="50000"/>
            </a:schemeClr>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New landings significantly higher in many years than old. Magnitude in reference period</a:t>
          </a:r>
          <a:r>
            <a:rPr lang="en-US" sz="1100" baseline="0"/>
            <a:t> similar to recent landings. SSC concurs with workgroup. SSC recommends revisiting the ORCS methodology.</a:t>
          </a:r>
          <a:endParaRPr lang="en-US" sz="1100"/>
        </a:p>
      </cdr:txBody>
    </cdr:sp>
  </cdr:relSizeAnchor>
</c:userShapes>
</file>

<file path=xl/drawings/drawing26.xml><?xml version="1.0" encoding="utf-8"?>
<c:userShapes xmlns:c="http://schemas.openxmlformats.org/drawingml/2006/chart">
  <cdr:relSizeAnchor xmlns:cdr="http://schemas.openxmlformats.org/drawingml/2006/chartDrawing">
    <cdr:from>
      <cdr:x>0.51046</cdr:x>
      <cdr:y>0.1297</cdr:y>
    </cdr:from>
    <cdr:to>
      <cdr:x>0.82181</cdr:x>
      <cdr:y>0.41801</cdr:y>
    </cdr:to>
    <cdr:sp macro="" textlink="">
      <cdr:nvSpPr>
        <cdr:cNvPr id="2" name="TextBox 1">
          <a:extLst xmlns:a="http://schemas.openxmlformats.org/drawingml/2006/main">
            <a:ext uri="{FF2B5EF4-FFF2-40B4-BE49-F238E27FC236}">
              <a16:creationId xmlns:a16="http://schemas.microsoft.com/office/drawing/2014/main" id="{B88DFE85-BE3E-4F53-9FF4-A879B775D019}"/>
            </a:ext>
          </a:extLst>
        </cdr:cNvPr>
        <cdr:cNvSpPr txBox="1"/>
      </cdr:nvSpPr>
      <cdr:spPr>
        <a:xfrm xmlns:a="http://schemas.openxmlformats.org/drawingml/2006/main">
          <a:off x="3689350" y="612775"/>
          <a:ext cx="2250353" cy="1362075"/>
        </a:xfrm>
        <a:prstGeom xmlns:a="http://schemas.openxmlformats.org/drawingml/2006/main" prst="rect">
          <a:avLst/>
        </a:prstGeom>
        <a:solidFill xmlns:a="http://schemas.openxmlformats.org/drawingml/2006/main">
          <a:schemeClr val="lt1"/>
        </a:solidFill>
        <a:ln xmlns:a="http://schemas.openxmlformats.org/drawingml/2006/main">
          <a:solidFill>
            <a:schemeClr val="lt1">
              <a:shade val="50000"/>
            </a:schemeClr>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Trend generally the same. Rare event species most likely contributing to this variability.</a:t>
          </a:r>
          <a:r>
            <a:rPr lang="en-US" sz="1100" baseline="0"/>
            <a:t> Consider as Ecosystem Component. SSC concurs with workgroup.</a:t>
          </a:r>
          <a:endParaRPr lang="en-US" sz="1100"/>
        </a:p>
      </cdr:txBody>
    </cdr:sp>
  </cdr:relSizeAnchor>
</c:userShapes>
</file>

<file path=xl/drawings/drawing27.xml><?xml version="1.0" encoding="utf-8"?>
<xdr:wsDr xmlns:xdr="http://schemas.openxmlformats.org/drawingml/2006/spreadsheetDrawing" xmlns:a="http://schemas.openxmlformats.org/drawingml/2006/main">
  <xdr:twoCellAnchor>
    <xdr:from>
      <xdr:col>0</xdr:col>
      <xdr:colOff>0</xdr:colOff>
      <xdr:row>59</xdr:row>
      <xdr:rowOff>110490</xdr:rowOff>
    </xdr:from>
    <xdr:to>
      <xdr:col>14</xdr:col>
      <xdr:colOff>485775</xdr:colOff>
      <xdr:row>89</xdr:row>
      <xdr:rowOff>0</xdr:rowOff>
    </xdr:to>
    <xdr:graphicFrame macro="">
      <xdr:nvGraphicFramePr>
        <xdr:cNvPr id="2" name="Chart 1">
          <a:extLst>
            <a:ext uri="{FF2B5EF4-FFF2-40B4-BE49-F238E27FC236}">
              <a16:creationId xmlns:a16="http://schemas.microsoft.com/office/drawing/2014/main" id="{00000000-0008-0000-1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7620</xdr:colOff>
      <xdr:row>39</xdr:row>
      <xdr:rowOff>175260</xdr:rowOff>
    </xdr:from>
    <xdr:to>
      <xdr:col>30</xdr:col>
      <xdr:colOff>586740</xdr:colOff>
      <xdr:row>64</xdr:row>
      <xdr:rowOff>167640</xdr:rowOff>
    </xdr:to>
    <xdr:graphicFrame macro="">
      <xdr:nvGraphicFramePr>
        <xdr:cNvPr id="3" name="Chart 2">
          <a:extLst>
            <a:ext uri="{FF2B5EF4-FFF2-40B4-BE49-F238E27FC236}">
              <a16:creationId xmlns:a16="http://schemas.microsoft.com/office/drawing/2014/main" id="{00000000-0008-0000-1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39</xdr:col>
      <xdr:colOff>523875</xdr:colOff>
      <xdr:row>24</xdr:row>
      <xdr:rowOff>26669</xdr:rowOff>
    </xdr:from>
    <xdr:to>
      <xdr:col>52</xdr:col>
      <xdr:colOff>533400</xdr:colOff>
      <xdr:row>47</xdr:row>
      <xdr:rowOff>140930</xdr:rowOff>
    </xdr:to>
    <xdr:graphicFrame macro="">
      <xdr:nvGraphicFramePr>
        <xdr:cNvPr id="9" name="Chart 8">
          <a:extLst>
            <a:ext uri="{FF2B5EF4-FFF2-40B4-BE49-F238E27FC236}">
              <a16:creationId xmlns:a16="http://schemas.microsoft.com/office/drawing/2014/main" id="{8496566F-2831-4769-893D-264DC9C04D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66</xdr:row>
      <xdr:rowOff>22859</xdr:rowOff>
    </xdr:from>
    <xdr:to>
      <xdr:col>30</xdr:col>
      <xdr:colOff>579120</xdr:colOff>
      <xdr:row>92</xdr:row>
      <xdr:rowOff>178734</xdr:rowOff>
    </xdr:to>
    <xdr:graphicFrame macro="">
      <xdr:nvGraphicFramePr>
        <xdr:cNvPr id="11" name="Chart 10">
          <a:extLst>
            <a:ext uri="{FF2B5EF4-FFF2-40B4-BE49-F238E27FC236}">
              <a16:creationId xmlns:a16="http://schemas.microsoft.com/office/drawing/2014/main" id="{584078E1-1A76-4BE9-85E3-456BC6FD69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32</xdr:col>
      <xdr:colOff>26670</xdr:colOff>
      <xdr:row>65</xdr:row>
      <xdr:rowOff>152400</xdr:rowOff>
    </xdr:from>
    <xdr:to>
      <xdr:col>47</xdr:col>
      <xdr:colOff>22859</xdr:colOff>
      <xdr:row>93</xdr:row>
      <xdr:rowOff>7620</xdr:rowOff>
    </xdr:to>
    <xdr:graphicFrame macro="">
      <xdr:nvGraphicFramePr>
        <xdr:cNvPr id="12" name="Chart 11">
          <a:extLst>
            <a:ext uri="{FF2B5EF4-FFF2-40B4-BE49-F238E27FC236}">
              <a16:creationId xmlns:a16="http://schemas.microsoft.com/office/drawing/2014/main" id="{4C61FAE8-3C83-4D1A-8FCC-A3F90D6218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53</xdr:col>
      <xdr:colOff>243840</xdr:colOff>
      <xdr:row>24</xdr:row>
      <xdr:rowOff>9524</xdr:rowOff>
    </xdr:from>
    <xdr:to>
      <xdr:col>68</xdr:col>
      <xdr:colOff>265357</xdr:colOff>
      <xdr:row>47</xdr:row>
      <xdr:rowOff>114300</xdr:rowOff>
    </xdr:to>
    <xdr:graphicFrame macro="">
      <xdr:nvGraphicFramePr>
        <xdr:cNvPr id="13" name="Chart 12">
          <a:extLst>
            <a:ext uri="{FF2B5EF4-FFF2-40B4-BE49-F238E27FC236}">
              <a16:creationId xmlns:a16="http://schemas.microsoft.com/office/drawing/2014/main" id="{761CB6A9-EF67-4011-BFB3-7D9C0EC63E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31</xdr:col>
      <xdr:colOff>643890</xdr:colOff>
      <xdr:row>39</xdr:row>
      <xdr:rowOff>158115</xdr:rowOff>
    </xdr:from>
    <xdr:to>
      <xdr:col>46</xdr:col>
      <xdr:colOff>670559</xdr:colOff>
      <xdr:row>64</xdr:row>
      <xdr:rowOff>140463</xdr:rowOff>
    </xdr:to>
    <xdr:graphicFrame macro="">
      <xdr:nvGraphicFramePr>
        <xdr:cNvPr id="14" name="Chart 13">
          <a:extLst>
            <a:ext uri="{FF2B5EF4-FFF2-40B4-BE49-F238E27FC236}">
              <a16:creationId xmlns:a16="http://schemas.microsoft.com/office/drawing/2014/main" id="{ECE9C98D-61D1-401F-A557-6EBAB54A64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34</xdr:col>
      <xdr:colOff>523875</xdr:colOff>
      <xdr:row>0</xdr:row>
      <xdr:rowOff>0</xdr:rowOff>
    </xdr:from>
    <xdr:to>
      <xdr:col>47</xdr:col>
      <xdr:colOff>533400</xdr:colOff>
      <xdr:row>23</xdr:row>
      <xdr:rowOff>104774</xdr:rowOff>
    </xdr:to>
    <xdr:graphicFrame macro="">
      <xdr:nvGraphicFramePr>
        <xdr:cNvPr id="15" name="Chart 14">
          <a:extLst>
            <a:ext uri="{FF2B5EF4-FFF2-40B4-BE49-F238E27FC236}">
              <a16:creationId xmlns:a16="http://schemas.microsoft.com/office/drawing/2014/main" id="{24F12DDB-4A5D-4E51-A82D-75B3DF83D9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48</xdr:col>
      <xdr:colOff>236220</xdr:colOff>
      <xdr:row>0</xdr:row>
      <xdr:rowOff>0</xdr:rowOff>
    </xdr:from>
    <xdr:to>
      <xdr:col>63</xdr:col>
      <xdr:colOff>257737</xdr:colOff>
      <xdr:row>23</xdr:row>
      <xdr:rowOff>95290</xdr:rowOff>
    </xdr:to>
    <xdr:graphicFrame macro="">
      <xdr:nvGraphicFramePr>
        <xdr:cNvPr id="16" name="Chart 15">
          <a:extLst>
            <a:ext uri="{FF2B5EF4-FFF2-40B4-BE49-F238E27FC236}">
              <a16:creationId xmlns:a16="http://schemas.microsoft.com/office/drawing/2014/main" id="{4774E6B0-8DEB-44BD-BC06-4E2B7769D2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40</xdr:col>
      <xdr:colOff>0</xdr:colOff>
      <xdr:row>49</xdr:row>
      <xdr:rowOff>0</xdr:rowOff>
    </xdr:from>
    <xdr:to>
      <xdr:col>52</xdr:col>
      <xdr:colOff>541020</xdr:colOff>
      <xdr:row>77</xdr:row>
      <xdr:rowOff>152400</xdr:rowOff>
    </xdr:to>
    <xdr:pic>
      <xdr:nvPicPr>
        <xdr:cNvPr id="18" name="Picture 17">
          <a:extLst>
            <a:ext uri="{FF2B5EF4-FFF2-40B4-BE49-F238E27FC236}">
              <a16:creationId xmlns:a16="http://schemas.microsoft.com/office/drawing/2014/main" id="{0FE5A799-869D-4CAE-B6C9-A716B46E897C}"/>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5212020" y="8961120"/>
          <a:ext cx="8435340" cy="5273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38100</xdr:colOff>
      <xdr:row>0</xdr:row>
      <xdr:rowOff>0</xdr:rowOff>
    </xdr:from>
    <xdr:to>
      <xdr:col>34</xdr:col>
      <xdr:colOff>240030</xdr:colOff>
      <xdr:row>27</xdr:row>
      <xdr:rowOff>77627</xdr:rowOff>
    </xdr:to>
    <xdr:pic>
      <xdr:nvPicPr>
        <xdr:cNvPr id="19" name="Picture 18">
          <a:extLst>
            <a:ext uri="{FF2B5EF4-FFF2-40B4-BE49-F238E27FC236}">
              <a16:creationId xmlns:a16="http://schemas.microsoft.com/office/drawing/2014/main" id="{97362D39-3551-421A-BC23-06C755D0590F}"/>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7264360" y="0"/>
          <a:ext cx="7901940" cy="5015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c:userShapes xmlns:c="http://schemas.openxmlformats.org/drawingml/2006/chart">
  <cdr:relSizeAnchor xmlns:cdr="http://schemas.openxmlformats.org/drawingml/2006/chartDrawing">
    <cdr:from>
      <cdr:x>0.19364</cdr:x>
      <cdr:y>0.03249</cdr:y>
    </cdr:from>
    <cdr:to>
      <cdr:x>0.45285</cdr:x>
      <cdr:y>0.26314</cdr:y>
    </cdr:to>
    <cdr:sp macro="" textlink="">
      <cdr:nvSpPr>
        <cdr:cNvPr id="2" name="TextBox 1">
          <a:extLst xmlns:a="http://schemas.openxmlformats.org/drawingml/2006/main">
            <a:ext uri="{FF2B5EF4-FFF2-40B4-BE49-F238E27FC236}">
              <a16:creationId xmlns:a16="http://schemas.microsoft.com/office/drawing/2014/main" id="{6CCBFB3F-E641-4AE9-BE70-867F883CCB6E}"/>
            </a:ext>
          </a:extLst>
        </cdr:cNvPr>
        <cdr:cNvSpPr txBox="1"/>
      </cdr:nvSpPr>
      <cdr:spPr>
        <a:xfrm xmlns:a="http://schemas.openxmlformats.org/drawingml/2006/main">
          <a:off x="1584326" y="146051"/>
          <a:ext cx="2120900" cy="1036956"/>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SERFS</a:t>
          </a:r>
          <a:r>
            <a:rPr lang="en-US" sz="1100" baseline="0"/>
            <a:t> trend increasing since 2006. Landings trends generally similar, larger magnitude and variability from 1999 to 2008. No concerns. SSC concurs with workgroup.</a:t>
          </a:r>
          <a:endParaRPr lang="en-US" sz="1100"/>
        </a:p>
      </cdr:txBody>
    </cdr:sp>
  </cdr:relSizeAnchor>
</c:userShapes>
</file>

<file path=xl/drawings/drawing29.xml><?xml version="1.0" encoding="utf-8"?>
<c:userShapes xmlns:c="http://schemas.openxmlformats.org/drawingml/2006/chart">
  <cdr:relSizeAnchor xmlns:cdr="http://schemas.openxmlformats.org/drawingml/2006/chartDrawing">
    <cdr:from>
      <cdr:x>0.64674</cdr:x>
      <cdr:y>0.09413</cdr:y>
    </cdr:from>
    <cdr:to>
      <cdr:x>0.93883</cdr:x>
      <cdr:y>0.37792</cdr:y>
    </cdr:to>
    <cdr:sp macro="" textlink="">
      <cdr:nvSpPr>
        <cdr:cNvPr id="2" name="TextBox 1">
          <a:extLst xmlns:a="http://schemas.openxmlformats.org/drawingml/2006/main">
            <a:ext uri="{FF2B5EF4-FFF2-40B4-BE49-F238E27FC236}">
              <a16:creationId xmlns:a16="http://schemas.microsoft.com/office/drawing/2014/main" id="{28BB9C9B-F832-49A9-AE78-5AEAF7154B64}"/>
            </a:ext>
          </a:extLst>
        </cdr:cNvPr>
        <cdr:cNvSpPr txBox="1"/>
      </cdr:nvSpPr>
      <cdr:spPr>
        <a:xfrm xmlns:a="http://schemas.openxmlformats.org/drawingml/2006/main">
          <a:off x="5927725" y="422275"/>
          <a:ext cx="2677160" cy="1273176"/>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May be ID issue. Large landings could just be an artifact of the large variance</a:t>
          </a:r>
          <a:r>
            <a:rPr lang="en-US" sz="1100" baseline="0"/>
            <a:t> in the estimates due to lack of intercept data during those time periods or random chance of when they occured. SSC concurs with workgroup. Recommend for Ecosystem Component species.</a:t>
          </a:r>
          <a:endParaRPr lang="en-US" sz="1100"/>
        </a:p>
      </cdr:txBody>
    </cdr:sp>
  </cdr:relSizeAnchor>
</c:userShapes>
</file>

<file path=xl/drawings/drawing3.xml><?xml version="1.0" encoding="utf-8"?>
<xdr:wsDr xmlns:xdr="http://schemas.openxmlformats.org/drawingml/2006/spreadsheetDrawing" xmlns:a="http://schemas.openxmlformats.org/drawingml/2006/main">
  <xdr:twoCellAnchor>
    <xdr:from>
      <xdr:col>6</xdr:col>
      <xdr:colOff>295274</xdr:colOff>
      <xdr:row>0</xdr:row>
      <xdr:rowOff>0</xdr:rowOff>
    </xdr:from>
    <xdr:to>
      <xdr:col>19</xdr:col>
      <xdr:colOff>352425</xdr:colOff>
      <xdr:row>31</xdr:row>
      <xdr:rowOff>48895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0</xdr:colOff>
      <xdr:row>0</xdr:row>
      <xdr:rowOff>0</xdr:rowOff>
    </xdr:from>
    <xdr:to>
      <xdr:col>34</xdr:col>
      <xdr:colOff>581026</xdr:colOff>
      <xdr:row>31</xdr:row>
      <xdr:rowOff>48895</xdr:rowOff>
    </xdr:to>
    <xdr:graphicFrame macro="">
      <xdr:nvGraphicFramePr>
        <xdr:cNvPr id="3" name="Chart 2">
          <a:extLst>
            <a:ext uri="{FF2B5EF4-FFF2-40B4-BE49-F238E27FC236}">
              <a16:creationId xmlns:a16="http://schemas.microsoft.com/office/drawing/2014/main" id="{D473D34B-0BDF-4EEF-9223-0A343936C4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c:userShapes xmlns:c="http://schemas.openxmlformats.org/drawingml/2006/chart">
  <cdr:relSizeAnchor xmlns:cdr="http://schemas.openxmlformats.org/drawingml/2006/chartDrawing">
    <cdr:from>
      <cdr:x>0.43811</cdr:x>
      <cdr:y>0.10474</cdr:y>
    </cdr:from>
    <cdr:to>
      <cdr:x>0.79394</cdr:x>
      <cdr:y>0.33121</cdr:y>
    </cdr:to>
    <cdr:sp macro="" textlink="">
      <cdr:nvSpPr>
        <cdr:cNvPr id="2" name="TextBox 1">
          <a:extLst xmlns:a="http://schemas.openxmlformats.org/drawingml/2006/main">
            <a:ext uri="{FF2B5EF4-FFF2-40B4-BE49-F238E27FC236}">
              <a16:creationId xmlns:a16="http://schemas.microsoft.com/office/drawing/2014/main" id="{E833DBEF-32B5-4A59-BFD3-CAAE34DDF08C}"/>
            </a:ext>
          </a:extLst>
        </cdr:cNvPr>
        <cdr:cNvSpPr txBox="1"/>
      </cdr:nvSpPr>
      <cdr:spPr>
        <a:xfrm xmlns:a="http://schemas.openxmlformats.org/drawingml/2006/main">
          <a:off x="3584575" y="469901"/>
          <a:ext cx="2911457" cy="1016000"/>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Trend similar,</a:t>
          </a:r>
          <a:r>
            <a:rPr lang="en-US" sz="1100" baseline="0"/>
            <a:t> magnitude somewhat higher. Increasing SERFS trend in later part of time series. Most likely has northern and southern population. Concur with workgroup.</a:t>
          </a:r>
          <a:endParaRPr lang="en-US" sz="1100"/>
        </a:p>
      </cdr:txBody>
    </cdr:sp>
  </cdr:relSizeAnchor>
</c:userShapes>
</file>

<file path=xl/drawings/drawing31.xml><?xml version="1.0" encoding="utf-8"?>
<c:userShapes xmlns:c="http://schemas.openxmlformats.org/drawingml/2006/chart">
  <cdr:relSizeAnchor xmlns:cdr="http://schemas.openxmlformats.org/drawingml/2006/chartDrawing">
    <cdr:from>
      <cdr:x>0.44617</cdr:x>
      <cdr:y>0.1539</cdr:y>
    </cdr:from>
    <cdr:to>
      <cdr:x>0.71727</cdr:x>
      <cdr:y>0.37446</cdr:y>
    </cdr:to>
    <cdr:sp macro="" textlink="">
      <cdr:nvSpPr>
        <cdr:cNvPr id="2" name="TextBox 1">
          <a:extLst xmlns:a="http://schemas.openxmlformats.org/drawingml/2006/main">
            <a:ext uri="{FF2B5EF4-FFF2-40B4-BE49-F238E27FC236}">
              <a16:creationId xmlns:a16="http://schemas.microsoft.com/office/drawing/2014/main" id="{800DC71E-1561-401B-B556-A822F96E3355}"/>
            </a:ext>
          </a:extLst>
        </cdr:cNvPr>
        <cdr:cNvSpPr txBox="1"/>
      </cdr:nvSpPr>
      <cdr:spPr>
        <a:xfrm xmlns:a="http://schemas.openxmlformats.org/drawingml/2006/main">
          <a:off x="4089400" y="688975"/>
          <a:ext cx="2484755" cy="987425"/>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New rec data adds variability.</a:t>
          </a:r>
          <a:r>
            <a:rPr lang="en-US" sz="1100" baseline="0"/>
            <a:t> No trend. Consider for Ecosystem Component. SSC concurs with workgroup. Recommend reevaluating the relaibility of the catch data.</a:t>
          </a:r>
          <a:endParaRPr lang="en-US" sz="1100"/>
        </a:p>
      </cdr:txBody>
    </cdr:sp>
  </cdr:relSizeAnchor>
</c:userShapes>
</file>

<file path=xl/drawings/drawing32.xml><?xml version="1.0" encoding="utf-8"?>
<xdr:wsDr xmlns:xdr="http://schemas.openxmlformats.org/drawingml/2006/spreadsheetDrawing" xmlns:a="http://schemas.openxmlformats.org/drawingml/2006/main">
  <xdr:twoCellAnchor>
    <xdr:from>
      <xdr:col>0</xdr:col>
      <xdr:colOff>0</xdr:colOff>
      <xdr:row>58</xdr:row>
      <xdr:rowOff>190499</xdr:rowOff>
    </xdr:from>
    <xdr:to>
      <xdr:col>13</xdr:col>
      <xdr:colOff>0</xdr:colOff>
      <xdr:row>88</xdr:row>
      <xdr:rowOff>47624</xdr:rowOff>
    </xdr:to>
    <xdr:graphicFrame macro="">
      <xdr:nvGraphicFramePr>
        <xdr:cNvPr id="2" name="Chart 1">
          <a:extLst>
            <a:ext uri="{FF2B5EF4-FFF2-40B4-BE49-F238E27FC236}">
              <a16:creationId xmlns:a16="http://schemas.microsoft.com/office/drawing/2014/main" id="{00000000-0008-0000-1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20320</xdr:colOff>
      <xdr:row>51</xdr:row>
      <xdr:rowOff>171450</xdr:rowOff>
    </xdr:from>
    <xdr:to>
      <xdr:col>24</xdr:col>
      <xdr:colOff>45720</xdr:colOff>
      <xdr:row>75</xdr:row>
      <xdr:rowOff>187758</xdr:rowOff>
    </xdr:to>
    <xdr:graphicFrame macro="">
      <xdr:nvGraphicFramePr>
        <xdr:cNvPr id="3" name="Chart 2">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0</xdr:colOff>
      <xdr:row>51</xdr:row>
      <xdr:rowOff>170968</xdr:rowOff>
    </xdr:from>
    <xdr:to>
      <xdr:col>35</xdr:col>
      <xdr:colOff>170180</xdr:colOff>
      <xdr:row>76</xdr:row>
      <xdr:rowOff>11430</xdr:rowOff>
    </xdr:to>
    <xdr:graphicFrame macro="">
      <xdr:nvGraphicFramePr>
        <xdr:cNvPr id="10" name="Chart 9">
          <a:extLst>
            <a:ext uri="{FF2B5EF4-FFF2-40B4-BE49-F238E27FC236}">
              <a16:creationId xmlns:a16="http://schemas.microsoft.com/office/drawing/2014/main" id="{CF6B7F07-7C45-40B7-9021-34BD1E3FF9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36</xdr:col>
      <xdr:colOff>0</xdr:colOff>
      <xdr:row>51</xdr:row>
      <xdr:rowOff>170968</xdr:rowOff>
    </xdr:from>
    <xdr:to>
      <xdr:col>46</xdr:col>
      <xdr:colOff>60960</xdr:colOff>
      <xdr:row>76</xdr:row>
      <xdr:rowOff>11430</xdr:rowOff>
    </xdr:to>
    <xdr:graphicFrame macro="">
      <xdr:nvGraphicFramePr>
        <xdr:cNvPr id="11" name="Chart 10">
          <a:extLst>
            <a:ext uri="{FF2B5EF4-FFF2-40B4-BE49-F238E27FC236}">
              <a16:creationId xmlns:a16="http://schemas.microsoft.com/office/drawing/2014/main" id="{86F2697D-AA83-4869-8D27-739BB4CE5B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0</xdr:colOff>
      <xdr:row>77</xdr:row>
      <xdr:rowOff>133350</xdr:rowOff>
    </xdr:from>
    <xdr:to>
      <xdr:col>24</xdr:col>
      <xdr:colOff>25400</xdr:colOff>
      <xdr:row>102</xdr:row>
      <xdr:rowOff>3810</xdr:rowOff>
    </xdr:to>
    <xdr:graphicFrame macro="">
      <xdr:nvGraphicFramePr>
        <xdr:cNvPr id="12" name="Chart 11">
          <a:extLst>
            <a:ext uri="{FF2B5EF4-FFF2-40B4-BE49-F238E27FC236}">
              <a16:creationId xmlns:a16="http://schemas.microsoft.com/office/drawing/2014/main" id="{79DE8EA1-11E4-4897-8E4F-729C7471CF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25</xdr:col>
      <xdr:colOff>0</xdr:colOff>
      <xdr:row>77</xdr:row>
      <xdr:rowOff>133350</xdr:rowOff>
    </xdr:from>
    <xdr:to>
      <xdr:col>35</xdr:col>
      <xdr:colOff>170180</xdr:colOff>
      <xdr:row>102</xdr:row>
      <xdr:rowOff>3810</xdr:rowOff>
    </xdr:to>
    <xdr:graphicFrame macro="">
      <xdr:nvGraphicFramePr>
        <xdr:cNvPr id="13" name="Chart 12">
          <a:extLst>
            <a:ext uri="{FF2B5EF4-FFF2-40B4-BE49-F238E27FC236}">
              <a16:creationId xmlns:a16="http://schemas.microsoft.com/office/drawing/2014/main" id="{EBB2F669-6092-4158-BB06-A3235959FB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36</xdr:col>
      <xdr:colOff>0</xdr:colOff>
      <xdr:row>77</xdr:row>
      <xdr:rowOff>133350</xdr:rowOff>
    </xdr:from>
    <xdr:to>
      <xdr:col>46</xdr:col>
      <xdr:colOff>60960</xdr:colOff>
      <xdr:row>102</xdr:row>
      <xdr:rowOff>3810</xdr:rowOff>
    </xdr:to>
    <xdr:graphicFrame macro="">
      <xdr:nvGraphicFramePr>
        <xdr:cNvPr id="14" name="Chart 13">
          <a:extLst>
            <a:ext uri="{FF2B5EF4-FFF2-40B4-BE49-F238E27FC236}">
              <a16:creationId xmlns:a16="http://schemas.microsoft.com/office/drawing/2014/main" id="{84B9C856-F370-46A9-ACB7-E60A4177D1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29</xdr:col>
      <xdr:colOff>20320</xdr:colOff>
      <xdr:row>0</xdr:row>
      <xdr:rowOff>482</xdr:rowOff>
    </xdr:from>
    <xdr:to>
      <xdr:col>41</xdr:col>
      <xdr:colOff>213360</xdr:colOff>
      <xdr:row>24</xdr:row>
      <xdr:rowOff>16790</xdr:rowOff>
    </xdr:to>
    <xdr:graphicFrame macro="">
      <xdr:nvGraphicFramePr>
        <xdr:cNvPr id="15" name="Chart 14">
          <a:extLst>
            <a:ext uri="{FF2B5EF4-FFF2-40B4-BE49-F238E27FC236}">
              <a16:creationId xmlns:a16="http://schemas.microsoft.com/office/drawing/2014/main" id="{3F317843-F1F1-429F-966B-F80615FFFB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42</xdr:col>
      <xdr:colOff>396240</xdr:colOff>
      <xdr:row>0</xdr:row>
      <xdr:rowOff>0</xdr:rowOff>
    </xdr:from>
    <xdr:to>
      <xdr:col>56</xdr:col>
      <xdr:colOff>223520</xdr:colOff>
      <xdr:row>24</xdr:row>
      <xdr:rowOff>30962</xdr:rowOff>
    </xdr:to>
    <xdr:graphicFrame macro="">
      <xdr:nvGraphicFramePr>
        <xdr:cNvPr id="16" name="Chart 15">
          <a:extLst>
            <a:ext uri="{FF2B5EF4-FFF2-40B4-BE49-F238E27FC236}">
              <a16:creationId xmlns:a16="http://schemas.microsoft.com/office/drawing/2014/main" id="{F82D5F57-896A-4E96-96DA-97E04AC72C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57</xdr:col>
      <xdr:colOff>53338</xdr:colOff>
      <xdr:row>0</xdr:row>
      <xdr:rowOff>0</xdr:rowOff>
    </xdr:from>
    <xdr:to>
      <xdr:col>70</xdr:col>
      <xdr:colOff>476249</xdr:colOff>
      <xdr:row>24</xdr:row>
      <xdr:rowOff>30962</xdr:rowOff>
    </xdr:to>
    <xdr:graphicFrame macro="">
      <xdr:nvGraphicFramePr>
        <xdr:cNvPr id="17" name="Chart 16">
          <a:extLst>
            <a:ext uri="{FF2B5EF4-FFF2-40B4-BE49-F238E27FC236}">
              <a16:creationId xmlns:a16="http://schemas.microsoft.com/office/drawing/2014/main" id="{A20A39F8-1784-4C41-B286-68EF43E2D4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29</xdr:col>
      <xdr:colOff>0</xdr:colOff>
      <xdr:row>25</xdr:row>
      <xdr:rowOff>145262</xdr:rowOff>
    </xdr:from>
    <xdr:to>
      <xdr:col>41</xdr:col>
      <xdr:colOff>193040</xdr:colOff>
      <xdr:row>50</xdr:row>
      <xdr:rowOff>23342</xdr:rowOff>
    </xdr:to>
    <xdr:graphicFrame macro="">
      <xdr:nvGraphicFramePr>
        <xdr:cNvPr id="18" name="Chart 17">
          <a:extLst>
            <a:ext uri="{FF2B5EF4-FFF2-40B4-BE49-F238E27FC236}">
              <a16:creationId xmlns:a16="http://schemas.microsoft.com/office/drawing/2014/main" id="{1629822E-A29B-4CC8-8FBC-62660DD5F6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42</xdr:col>
      <xdr:colOff>396240</xdr:colOff>
      <xdr:row>25</xdr:row>
      <xdr:rowOff>145262</xdr:rowOff>
    </xdr:from>
    <xdr:to>
      <xdr:col>56</xdr:col>
      <xdr:colOff>223520</xdr:colOff>
      <xdr:row>50</xdr:row>
      <xdr:rowOff>23342</xdr:rowOff>
    </xdr:to>
    <xdr:graphicFrame macro="">
      <xdr:nvGraphicFramePr>
        <xdr:cNvPr id="19" name="Chart 18">
          <a:extLst>
            <a:ext uri="{FF2B5EF4-FFF2-40B4-BE49-F238E27FC236}">
              <a16:creationId xmlns:a16="http://schemas.microsoft.com/office/drawing/2014/main" id="{94DD5684-BE11-45A1-9567-265838AD7C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57</xdr:col>
      <xdr:colOff>53338</xdr:colOff>
      <xdr:row>25</xdr:row>
      <xdr:rowOff>145262</xdr:rowOff>
    </xdr:from>
    <xdr:to>
      <xdr:col>70</xdr:col>
      <xdr:colOff>476249</xdr:colOff>
      <xdr:row>50</xdr:row>
      <xdr:rowOff>23342</xdr:rowOff>
    </xdr:to>
    <xdr:graphicFrame macro="">
      <xdr:nvGraphicFramePr>
        <xdr:cNvPr id="20" name="Chart 19">
          <a:extLst>
            <a:ext uri="{FF2B5EF4-FFF2-40B4-BE49-F238E27FC236}">
              <a16:creationId xmlns:a16="http://schemas.microsoft.com/office/drawing/2014/main" id="{E1EA2D32-6B26-4CD5-9784-9287442E93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drawings/drawing33.xml><?xml version="1.0" encoding="utf-8"?>
<c:userShapes xmlns:c="http://schemas.openxmlformats.org/drawingml/2006/chart">
  <cdr:relSizeAnchor xmlns:cdr="http://schemas.openxmlformats.org/drawingml/2006/chartDrawing">
    <cdr:from>
      <cdr:x>0.51938</cdr:x>
      <cdr:y>0.10449</cdr:y>
    </cdr:from>
    <cdr:to>
      <cdr:x>0.78166</cdr:x>
      <cdr:y>0.34035</cdr:y>
    </cdr:to>
    <cdr:sp macro="" textlink="">
      <cdr:nvSpPr>
        <cdr:cNvPr id="2" name="TextBox 4">
          <a:extLst xmlns:a="http://schemas.openxmlformats.org/drawingml/2006/main">
            <a:ext uri="{FF2B5EF4-FFF2-40B4-BE49-F238E27FC236}">
              <a16:creationId xmlns:a16="http://schemas.microsoft.com/office/drawing/2014/main" id="{BC6F0A2D-3F54-4321-BEDD-A89E22724FA6}"/>
            </a:ext>
          </a:extLst>
        </cdr:cNvPr>
        <cdr:cNvSpPr txBox="1"/>
      </cdr:nvSpPr>
      <cdr:spPr>
        <a:xfrm xmlns:a="http://schemas.openxmlformats.org/drawingml/2006/main">
          <a:off x="4518025" y="479425"/>
          <a:ext cx="2281555" cy="1082193"/>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Check on differfence in exploitation category between Red and Rock Hind. Trends generally the same between new and old. SSC concurs with workgroup.</a:t>
          </a:r>
        </a:p>
      </cdr:txBody>
    </cdr:sp>
  </cdr:relSizeAnchor>
</c:userShapes>
</file>

<file path=xl/drawings/drawing34.xml><?xml version="1.0" encoding="utf-8"?>
<c:userShapes xmlns:c="http://schemas.openxmlformats.org/drawingml/2006/chart">
  <cdr:relSizeAnchor xmlns:cdr="http://schemas.openxmlformats.org/drawingml/2006/chartDrawing">
    <cdr:from>
      <cdr:x>0.1291</cdr:x>
      <cdr:y>0.10623</cdr:y>
    </cdr:from>
    <cdr:to>
      <cdr:x>0.39573</cdr:x>
      <cdr:y>0.30969</cdr:y>
    </cdr:to>
    <cdr:sp macro="" textlink="">
      <cdr:nvSpPr>
        <cdr:cNvPr id="2" name="TextBox 4">
          <a:extLst xmlns:a="http://schemas.openxmlformats.org/drawingml/2006/main">
            <a:ext uri="{FF2B5EF4-FFF2-40B4-BE49-F238E27FC236}">
              <a16:creationId xmlns:a16="http://schemas.microsoft.com/office/drawing/2014/main" id="{709076EE-FE19-4604-8CD6-429137F894F0}"/>
            </a:ext>
          </a:extLst>
        </cdr:cNvPr>
        <cdr:cNvSpPr txBox="1"/>
      </cdr:nvSpPr>
      <cdr:spPr>
        <a:xfrm xmlns:a="http://schemas.openxmlformats.org/drawingml/2006/main">
          <a:off x="1079499" y="488950"/>
          <a:ext cx="2229485" cy="936538"/>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Check on differfence in exploitation category between Red and Rock Hind. Trends generally the same between new and old. </a:t>
          </a:r>
          <a:r>
            <a:rPr lang="en-US" sz="1100">
              <a:solidFill>
                <a:schemeClr val="dk1"/>
              </a:solidFill>
              <a:effectLst/>
              <a:latin typeface="+mn-lt"/>
              <a:ea typeface="+mn-ea"/>
              <a:cs typeface="+mn-cs"/>
            </a:rPr>
            <a:t>SSC concurs with workgroup.</a:t>
          </a:r>
          <a:endParaRPr lang="en-US" sz="1100"/>
        </a:p>
      </cdr:txBody>
    </cdr:sp>
  </cdr:relSizeAnchor>
</c:userShapes>
</file>

<file path=xl/drawings/drawing35.xml><?xml version="1.0" encoding="utf-8"?>
<c:userShapes xmlns:c="http://schemas.openxmlformats.org/drawingml/2006/chart">
  <cdr:relSizeAnchor xmlns:cdr="http://schemas.openxmlformats.org/drawingml/2006/chartDrawing">
    <cdr:from>
      <cdr:x>0.12019</cdr:x>
      <cdr:y>0.12278</cdr:y>
    </cdr:from>
    <cdr:to>
      <cdr:x>0.39639</cdr:x>
      <cdr:y>0.30212</cdr:y>
    </cdr:to>
    <cdr:sp macro="" textlink="">
      <cdr:nvSpPr>
        <cdr:cNvPr id="2" name="TextBox 1">
          <a:extLst xmlns:a="http://schemas.openxmlformats.org/drawingml/2006/main">
            <a:ext uri="{FF2B5EF4-FFF2-40B4-BE49-F238E27FC236}">
              <a16:creationId xmlns:a16="http://schemas.microsoft.com/office/drawing/2014/main" id="{DBE87D75-7165-4F39-BB41-268241F57136}"/>
            </a:ext>
          </a:extLst>
        </cdr:cNvPr>
        <cdr:cNvSpPr txBox="1"/>
      </cdr:nvSpPr>
      <cdr:spPr>
        <a:xfrm xmlns:a="http://schemas.openxmlformats.org/drawingml/2006/main">
          <a:off x="1003300" y="565150"/>
          <a:ext cx="2305687" cy="825500"/>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Trend and magnitude of</a:t>
          </a:r>
          <a:r>
            <a:rPr lang="en-US" sz="1100" baseline="0"/>
            <a:t> landings generally unchanged. ID issue with Scamp. Currently in Research </a:t>
          </a:r>
          <a:r>
            <a:rPr lang="en-US" sz="1100" baseline="0">
              <a:effectLst/>
              <a:latin typeface="+mn-lt"/>
              <a:ea typeface="+mn-ea"/>
              <a:cs typeface="+mn-cs"/>
            </a:rPr>
            <a:t>Track.</a:t>
          </a:r>
          <a:r>
            <a:rPr lang="en-US" sz="1100" baseline="0"/>
            <a:t> </a:t>
          </a:r>
          <a:r>
            <a:rPr lang="en-US" sz="1100">
              <a:effectLst/>
              <a:latin typeface="+mn-lt"/>
              <a:ea typeface="+mn-ea"/>
              <a:cs typeface="+mn-cs"/>
            </a:rPr>
            <a:t>SSC concurs with workgroup.</a:t>
          </a:r>
          <a:endParaRPr lang="en-US" sz="1100"/>
        </a:p>
      </cdr:txBody>
    </cdr:sp>
  </cdr:relSizeAnchor>
</c:userShapes>
</file>

<file path=xl/drawings/drawing36.xml><?xml version="1.0" encoding="utf-8"?>
<c:userShapes xmlns:c="http://schemas.openxmlformats.org/drawingml/2006/chart">
  <cdr:relSizeAnchor xmlns:cdr="http://schemas.openxmlformats.org/drawingml/2006/chartDrawing">
    <cdr:from>
      <cdr:x>0.26973</cdr:x>
      <cdr:y>0.11152</cdr:y>
    </cdr:from>
    <cdr:to>
      <cdr:x>0.54749</cdr:x>
      <cdr:y>0.32584</cdr:y>
    </cdr:to>
    <cdr:sp macro="" textlink="">
      <cdr:nvSpPr>
        <cdr:cNvPr id="2" name="TextBox 1">
          <a:extLst xmlns:a="http://schemas.openxmlformats.org/drawingml/2006/main">
            <a:ext uri="{FF2B5EF4-FFF2-40B4-BE49-F238E27FC236}">
              <a16:creationId xmlns:a16="http://schemas.microsoft.com/office/drawing/2014/main" id="{F92CCEAD-17E8-4E5F-9015-BA465113DD21}"/>
            </a:ext>
          </a:extLst>
        </cdr:cNvPr>
        <cdr:cNvSpPr txBox="1"/>
      </cdr:nvSpPr>
      <cdr:spPr>
        <a:xfrm xmlns:a="http://schemas.openxmlformats.org/drawingml/2006/main">
          <a:off x="2346325" y="517525"/>
          <a:ext cx="2416175" cy="994563"/>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Trend and magnitude of</a:t>
          </a:r>
          <a:r>
            <a:rPr lang="en-US" sz="1100" baseline="0"/>
            <a:t> landings generally unchanged. Recommend for Ecosystem Species. Check on species ID issues and potential to target. </a:t>
          </a:r>
          <a:r>
            <a:rPr lang="en-US" sz="1100">
              <a:effectLst/>
              <a:latin typeface="+mn-lt"/>
              <a:ea typeface="+mn-ea"/>
              <a:cs typeface="+mn-cs"/>
            </a:rPr>
            <a:t>SSC concurs with workgroup.</a:t>
          </a:r>
          <a:endParaRPr lang="en-US" sz="1100"/>
        </a:p>
      </cdr:txBody>
    </cdr:sp>
  </cdr:relSizeAnchor>
</c:userShapes>
</file>

<file path=xl/drawings/drawing37.xml><?xml version="1.0" encoding="utf-8"?>
<c:userShapes xmlns:c="http://schemas.openxmlformats.org/drawingml/2006/chart">
  <cdr:relSizeAnchor xmlns:cdr="http://schemas.openxmlformats.org/drawingml/2006/chartDrawing">
    <cdr:from>
      <cdr:x>0.47881</cdr:x>
      <cdr:y>0.1382</cdr:y>
    </cdr:from>
    <cdr:to>
      <cdr:x>0.78652</cdr:x>
      <cdr:y>0.41142</cdr:y>
    </cdr:to>
    <cdr:sp macro="" textlink="">
      <cdr:nvSpPr>
        <cdr:cNvPr id="2" name="TextBox 1">
          <a:extLst xmlns:a="http://schemas.openxmlformats.org/drawingml/2006/main">
            <a:ext uri="{FF2B5EF4-FFF2-40B4-BE49-F238E27FC236}">
              <a16:creationId xmlns:a16="http://schemas.microsoft.com/office/drawing/2014/main" id="{C2C2D604-32C7-4D01-B36D-ABC2958FE86C}"/>
            </a:ext>
          </a:extLst>
        </cdr:cNvPr>
        <cdr:cNvSpPr txBox="1"/>
      </cdr:nvSpPr>
      <cdr:spPr>
        <a:xfrm xmlns:a="http://schemas.openxmlformats.org/drawingml/2006/main">
          <a:off x="4003675" y="641350"/>
          <a:ext cx="2572968" cy="1267878"/>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Trend and magnitude generally unchanged. High variability among years. Most liekly not going to become</a:t>
          </a:r>
          <a:r>
            <a:rPr lang="en-US" sz="1100" baseline="0"/>
            <a:t> a directed fishery. Recommend for Ecosystem Component. </a:t>
          </a:r>
          <a:r>
            <a:rPr lang="en-US" sz="1100">
              <a:effectLst/>
              <a:latin typeface="+mn-lt"/>
              <a:ea typeface="+mn-ea"/>
              <a:cs typeface="+mn-cs"/>
            </a:rPr>
            <a:t>SSC concurs with workgroup.</a:t>
          </a:r>
          <a:endParaRPr lang="en-US" sz="1100"/>
        </a:p>
      </cdr:txBody>
    </cdr:sp>
  </cdr:relSizeAnchor>
</c:userShapes>
</file>

<file path=xl/drawings/drawing38.xml><?xml version="1.0" encoding="utf-8"?>
<c:userShapes xmlns:c="http://schemas.openxmlformats.org/drawingml/2006/chart">
  <cdr:relSizeAnchor xmlns:cdr="http://schemas.openxmlformats.org/drawingml/2006/chartDrawing">
    <cdr:from>
      <cdr:x>0.12818</cdr:x>
      <cdr:y>0.11973</cdr:y>
    </cdr:from>
    <cdr:to>
      <cdr:x>0.39411</cdr:x>
      <cdr:y>0.35663</cdr:y>
    </cdr:to>
    <cdr:sp macro="" textlink="">
      <cdr:nvSpPr>
        <cdr:cNvPr id="2" name="TextBox 3">
          <a:extLst xmlns:a="http://schemas.openxmlformats.org/drawingml/2006/main">
            <a:ext uri="{FF2B5EF4-FFF2-40B4-BE49-F238E27FC236}">
              <a16:creationId xmlns:a16="http://schemas.microsoft.com/office/drawing/2014/main" id="{D335E0C7-2F70-4F78-A15F-7799C8D6164B}"/>
            </a:ext>
          </a:extLst>
        </cdr:cNvPr>
        <cdr:cNvSpPr txBox="1"/>
      </cdr:nvSpPr>
      <cdr:spPr>
        <a:xfrm xmlns:a="http://schemas.openxmlformats.org/drawingml/2006/main">
          <a:off x="1069975" y="555625"/>
          <a:ext cx="2219962" cy="1099338"/>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Trend generally the same. Large increase in landings at end of time series</a:t>
          </a:r>
          <a:r>
            <a:rPr lang="en-US" sz="1100" baseline="0"/>
            <a:t> in new relative to the old. May want to look into changes in distribution. </a:t>
          </a:r>
          <a:r>
            <a:rPr lang="en-US" sz="1100">
              <a:solidFill>
                <a:schemeClr val="dk1"/>
              </a:solidFill>
              <a:effectLst/>
              <a:latin typeface="+mn-lt"/>
              <a:ea typeface="+mn-ea"/>
              <a:cs typeface="+mn-cs"/>
            </a:rPr>
            <a:t>SSC concurs with workgroup.</a:t>
          </a:r>
          <a:endParaRPr lang="en-US" sz="1100"/>
        </a:p>
      </cdr:txBody>
    </cdr:sp>
  </cdr:relSizeAnchor>
</c:userShapes>
</file>

<file path=xl/drawings/drawing39.xml><?xml version="1.0" encoding="utf-8"?>
<xdr:wsDr xmlns:xdr="http://schemas.openxmlformats.org/drawingml/2006/spreadsheetDrawing" xmlns:a="http://schemas.openxmlformats.org/drawingml/2006/main">
  <xdr:twoCellAnchor>
    <xdr:from>
      <xdr:col>0</xdr:col>
      <xdr:colOff>0</xdr:colOff>
      <xdr:row>47</xdr:row>
      <xdr:rowOff>12700</xdr:rowOff>
    </xdr:from>
    <xdr:to>
      <xdr:col>11</xdr:col>
      <xdr:colOff>98426</xdr:colOff>
      <xdr:row>76</xdr:row>
      <xdr:rowOff>38100</xdr:rowOff>
    </xdr:to>
    <xdr:graphicFrame macro="">
      <xdr:nvGraphicFramePr>
        <xdr:cNvPr id="3" name="Chart 2">
          <a:extLst>
            <a:ext uri="{FF2B5EF4-FFF2-40B4-BE49-F238E27FC236}">
              <a16:creationId xmlns:a16="http://schemas.microsoft.com/office/drawing/2014/main" id="{00000000-0008-0000-1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19050</xdr:colOff>
      <xdr:row>55</xdr:row>
      <xdr:rowOff>17145</xdr:rowOff>
    </xdr:from>
    <xdr:to>
      <xdr:col>22</xdr:col>
      <xdr:colOff>17145</xdr:colOff>
      <xdr:row>80</xdr:row>
      <xdr:rowOff>17145</xdr:rowOff>
    </xdr:to>
    <xdr:graphicFrame macro="">
      <xdr:nvGraphicFramePr>
        <xdr:cNvPr id="4" name="Chart 3">
          <a:extLst>
            <a:ext uri="{FF2B5EF4-FFF2-40B4-BE49-F238E27FC236}">
              <a16:creationId xmlns:a16="http://schemas.microsoft.com/office/drawing/2014/main" id="{00000000-0008-0000-1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9525</xdr:colOff>
      <xdr:row>55</xdr:row>
      <xdr:rowOff>9525</xdr:rowOff>
    </xdr:from>
    <xdr:to>
      <xdr:col>33</xdr:col>
      <xdr:colOff>251460</xdr:colOff>
      <xdr:row>80</xdr:row>
      <xdr:rowOff>9525</xdr:rowOff>
    </xdr:to>
    <xdr:graphicFrame macro="">
      <xdr:nvGraphicFramePr>
        <xdr:cNvPr id="10" name="Chart 9">
          <a:extLst>
            <a:ext uri="{FF2B5EF4-FFF2-40B4-BE49-F238E27FC236}">
              <a16:creationId xmlns:a16="http://schemas.microsoft.com/office/drawing/2014/main" id="{41C03CC8-6A42-4138-A269-68BD4BA267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34</xdr:col>
      <xdr:colOff>9525</xdr:colOff>
      <xdr:row>55</xdr:row>
      <xdr:rowOff>0</xdr:rowOff>
    </xdr:from>
    <xdr:to>
      <xdr:col>43</xdr:col>
      <xdr:colOff>969645</xdr:colOff>
      <xdr:row>80</xdr:row>
      <xdr:rowOff>0</xdr:rowOff>
    </xdr:to>
    <xdr:graphicFrame macro="">
      <xdr:nvGraphicFramePr>
        <xdr:cNvPr id="11" name="Chart 10">
          <a:extLst>
            <a:ext uri="{FF2B5EF4-FFF2-40B4-BE49-F238E27FC236}">
              <a16:creationId xmlns:a16="http://schemas.microsoft.com/office/drawing/2014/main" id="{E10214D9-D40D-40E0-978F-9BB5B75FDF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9525</xdr:colOff>
      <xdr:row>82</xdr:row>
      <xdr:rowOff>9525</xdr:rowOff>
    </xdr:from>
    <xdr:to>
      <xdr:col>21</xdr:col>
      <xdr:colOff>937260</xdr:colOff>
      <xdr:row>107</xdr:row>
      <xdr:rowOff>9525</xdr:rowOff>
    </xdr:to>
    <xdr:graphicFrame macro="">
      <xdr:nvGraphicFramePr>
        <xdr:cNvPr id="12" name="Chart 11">
          <a:extLst>
            <a:ext uri="{FF2B5EF4-FFF2-40B4-BE49-F238E27FC236}">
              <a16:creationId xmlns:a16="http://schemas.microsoft.com/office/drawing/2014/main" id="{E31EB2C6-F343-4241-9E04-A51998DEA3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23</xdr:col>
      <xdr:colOff>9525</xdr:colOff>
      <xdr:row>82</xdr:row>
      <xdr:rowOff>9525</xdr:rowOff>
    </xdr:from>
    <xdr:to>
      <xdr:col>33</xdr:col>
      <xdr:colOff>251460</xdr:colOff>
      <xdr:row>107</xdr:row>
      <xdr:rowOff>9525</xdr:rowOff>
    </xdr:to>
    <xdr:graphicFrame macro="">
      <xdr:nvGraphicFramePr>
        <xdr:cNvPr id="13" name="Chart 12">
          <a:extLst>
            <a:ext uri="{FF2B5EF4-FFF2-40B4-BE49-F238E27FC236}">
              <a16:creationId xmlns:a16="http://schemas.microsoft.com/office/drawing/2014/main" id="{73DC026D-C677-4BC5-BB84-E1AAE5B654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35</xdr:col>
      <xdr:colOff>9525</xdr:colOff>
      <xdr:row>0</xdr:row>
      <xdr:rowOff>7620</xdr:rowOff>
    </xdr:from>
    <xdr:to>
      <xdr:col>44</xdr:col>
      <xdr:colOff>45720</xdr:colOff>
      <xdr:row>25</xdr:row>
      <xdr:rowOff>7620</xdr:rowOff>
    </xdr:to>
    <xdr:graphicFrame macro="">
      <xdr:nvGraphicFramePr>
        <xdr:cNvPr id="14" name="Chart 13">
          <a:extLst>
            <a:ext uri="{FF2B5EF4-FFF2-40B4-BE49-F238E27FC236}">
              <a16:creationId xmlns:a16="http://schemas.microsoft.com/office/drawing/2014/main" id="{C195BCC6-FADF-4779-8F51-61E9A0B8E4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45</xdr:col>
      <xdr:colOff>464820</xdr:colOff>
      <xdr:row>0</xdr:row>
      <xdr:rowOff>0</xdr:rowOff>
    </xdr:from>
    <xdr:to>
      <xdr:col>56</xdr:col>
      <xdr:colOff>561975</xdr:colOff>
      <xdr:row>25</xdr:row>
      <xdr:rowOff>0</xdr:rowOff>
    </xdr:to>
    <xdr:graphicFrame macro="">
      <xdr:nvGraphicFramePr>
        <xdr:cNvPr id="15" name="Chart 14">
          <a:extLst>
            <a:ext uri="{FF2B5EF4-FFF2-40B4-BE49-F238E27FC236}">
              <a16:creationId xmlns:a16="http://schemas.microsoft.com/office/drawing/2014/main" id="{1CB71DE7-A4B1-44FE-85EB-4978265115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58</xdr:col>
      <xdr:colOff>68580</xdr:colOff>
      <xdr:row>0</xdr:row>
      <xdr:rowOff>0</xdr:rowOff>
    </xdr:from>
    <xdr:to>
      <xdr:col>73</xdr:col>
      <xdr:colOff>434340</xdr:colOff>
      <xdr:row>25</xdr:row>
      <xdr:rowOff>0</xdr:rowOff>
    </xdr:to>
    <xdr:graphicFrame macro="">
      <xdr:nvGraphicFramePr>
        <xdr:cNvPr id="16" name="Chart 15">
          <a:extLst>
            <a:ext uri="{FF2B5EF4-FFF2-40B4-BE49-F238E27FC236}">
              <a16:creationId xmlns:a16="http://schemas.microsoft.com/office/drawing/2014/main" id="{1EB2EC31-677C-4D64-8330-895D82FB02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26</xdr:col>
      <xdr:colOff>0</xdr:colOff>
      <xdr:row>27</xdr:row>
      <xdr:rowOff>0</xdr:rowOff>
    </xdr:from>
    <xdr:to>
      <xdr:col>34</xdr:col>
      <xdr:colOff>1141095</xdr:colOff>
      <xdr:row>52</xdr:row>
      <xdr:rowOff>0</xdr:rowOff>
    </xdr:to>
    <xdr:graphicFrame macro="">
      <xdr:nvGraphicFramePr>
        <xdr:cNvPr id="17" name="Chart 16">
          <a:extLst>
            <a:ext uri="{FF2B5EF4-FFF2-40B4-BE49-F238E27FC236}">
              <a16:creationId xmlns:a16="http://schemas.microsoft.com/office/drawing/2014/main" id="{5B1A15EF-C385-4D52-85A0-A65D740452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36</xdr:col>
      <xdr:colOff>464820</xdr:colOff>
      <xdr:row>27</xdr:row>
      <xdr:rowOff>0</xdr:rowOff>
    </xdr:from>
    <xdr:to>
      <xdr:col>47</xdr:col>
      <xdr:colOff>561975</xdr:colOff>
      <xdr:row>52</xdr:row>
      <xdr:rowOff>0</xdr:rowOff>
    </xdr:to>
    <xdr:graphicFrame macro="">
      <xdr:nvGraphicFramePr>
        <xdr:cNvPr id="18" name="Chart 17">
          <a:extLst>
            <a:ext uri="{FF2B5EF4-FFF2-40B4-BE49-F238E27FC236}">
              <a16:creationId xmlns:a16="http://schemas.microsoft.com/office/drawing/2014/main" id="{62A10299-46B8-4489-8915-7CB796CC34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49</xdr:col>
      <xdr:colOff>0</xdr:colOff>
      <xdr:row>27</xdr:row>
      <xdr:rowOff>0</xdr:rowOff>
    </xdr:from>
    <xdr:to>
      <xdr:col>58</xdr:col>
      <xdr:colOff>916305</xdr:colOff>
      <xdr:row>56</xdr:row>
      <xdr:rowOff>45720</xdr:rowOff>
    </xdr:to>
    <xdr:pic>
      <xdr:nvPicPr>
        <xdr:cNvPr id="19" name="Picture 18">
          <a:extLst>
            <a:ext uri="{FF2B5EF4-FFF2-40B4-BE49-F238E27FC236}">
              <a16:creationId xmlns:a16="http://schemas.microsoft.com/office/drawing/2014/main" id="{C26688C0-B1E3-4019-9E84-C065449C6759}"/>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59794140" y="4937760"/>
          <a:ext cx="8374380" cy="5349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35</xdr:col>
      <xdr:colOff>914400</xdr:colOff>
      <xdr:row>53</xdr:row>
      <xdr:rowOff>171450</xdr:rowOff>
    </xdr:from>
    <xdr:to>
      <xdr:col>44</xdr:col>
      <xdr:colOff>177165</xdr:colOff>
      <xdr:row>81</xdr:row>
      <xdr:rowOff>87630</xdr:rowOff>
    </xdr:to>
    <xdr:pic>
      <xdr:nvPicPr>
        <xdr:cNvPr id="20" name="Picture 19">
          <a:extLst>
            <a:ext uri="{FF2B5EF4-FFF2-40B4-BE49-F238E27FC236}">
              <a16:creationId xmlns:a16="http://schemas.microsoft.com/office/drawing/2014/main" id="{E441E8FB-6D2D-49AA-8734-76EAF3B78321}"/>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9766875" y="10267950"/>
          <a:ext cx="7968615" cy="5250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c:userShapes xmlns:c="http://schemas.openxmlformats.org/drawingml/2006/chart">
  <cdr:relSizeAnchor xmlns:cdr="http://schemas.openxmlformats.org/drawingml/2006/chartDrawing">
    <cdr:from>
      <cdr:x>0.26054</cdr:x>
      <cdr:y>0.09491</cdr:y>
    </cdr:from>
    <cdr:to>
      <cdr:x>0.52386</cdr:x>
      <cdr:y>0.31887</cdr:y>
    </cdr:to>
    <cdr:sp macro="" textlink="">
      <cdr:nvSpPr>
        <cdr:cNvPr id="2" name="TextBox 3">
          <a:extLst xmlns:a="http://schemas.openxmlformats.org/drawingml/2006/main">
            <a:ext uri="{FF2B5EF4-FFF2-40B4-BE49-F238E27FC236}">
              <a16:creationId xmlns:a16="http://schemas.microsoft.com/office/drawing/2014/main" id="{759080A3-51D3-42BC-A1DA-3BB065EFF14C}"/>
            </a:ext>
          </a:extLst>
        </cdr:cNvPr>
        <cdr:cNvSpPr txBox="1"/>
      </cdr:nvSpPr>
      <cdr:spPr>
        <a:xfrm xmlns:a="http://schemas.openxmlformats.org/drawingml/2006/main">
          <a:off x="2374900" y="565150"/>
          <a:ext cx="2400300" cy="1333500"/>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Trend generally the same. No concerns. large variability indicates this is most likely rarely encountered.</a:t>
          </a:r>
        </a:p>
        <a:p xmlns:a="http://schemas.openxmlformats.org/drawingml/2006/main">
          <a:r>
            <a:rPr lang="en-US" sz="1100"/>
            <a:t>SSC concurs with the ABC Workgroup.</a:t>
          </a:r>
        </a:p>
      </cdr:txBody>
    </cdr:sp>
  </cdr:relSizeAnchor>
</c:userShapes>
</file>

<file path=xl/drawings/drawing40.xml><?xml version="1.0" encoding="utf-8"?>
<c:userShapes xmlns:c="http://schemas.openxmlformats.org/drawingml/2006/chart">
  <cdr:relSizeAnchor xmlns:cdr="http://schemas.openxmlformats.org/drawingml/2006/chartDrawing">
    <cdr:from>
      <cdr:x>0.17297</cdr:x>
      <cdr:y>0.10667</cdr:y>
    </cdr:from>
    <cdr:to>
      <cdr:x>0.61075</cdr:x>
      <cdr:y>0.4684</cdr:y>
    </cdr:to>
    <cdr:sp macro="" textlink="">
      <cdr:nvSpPr>
        <cdr:cNvPr id="2" name="TextBox 1">
          <a:extLst xmlns:a="http://schemas.openxmlformats.org/drawingml/2006/main">
            <a:ext uri="{FF2B5EF4-FFF2-40B4-BE49-F238E27FC236}">
              <a16:creationId xmlns:a16="http://schemas.microsoft.com/office/drawing/2014/main" id="{0356ACFA-F94B-4F30-808D-6F02876A6CC4}"/>
            </a:ext>
          </a:extLst>
        </cdr:cNvPr>
        <cdr:cNvSpPr txBox="1"/>
      </cdr:nvSpPr>
      <cdr:spPr>
        <a:xfrm xmlns:a="http://schemas.openxmlformats.org/drawingml/2006/main">
          <a:off x="1489046" y="508015"/>
          <a:ext cx="3768754" cy="1722739"/>
        </a:xfrm>
        <a:prstGeom xmlns:a="http://schemas.openxmlformats.org/drawingml/2006/main" prst="rect">
          <a:avLst/>
        </a:prstGeom>
        <a:solidFill xmlns:a="http://schemas.openxmlformats.org/drawingml/2006/main">
          <a:schemeClr val="lt1"/>
        </a:solidFill>
        <a:ln xmlns:a="http://schemas.openxmlformats.org/drawingml/2006/main">
          <a:solidFill>
            <a:schemeClr val="lt1">
              <a:shade val="50000"/>
            </a:schemeClr>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Trend similar,</a:t>
          </a:r>
          <a:r>
            <a:rPr lang="en-US" sz="1100" baseline="0"/>
            <a:t> magnitude changes at the end of the time series. Large increasing trend from 2012 to 2016. Need to look further into the change in trend. May be due to change in distribution. Typically a southern species (off FL). SSC recommends consideration jolthead and knobbed porgy for SEDAR.</a:t>
          </a:r>
          <a:endParaRPr lang="en-US" sz="1100"/>
        </a:p>
      </cdr:txBody>
    </cdr:sp>
  </cdr:relSizeAnchor>
</c:userShapes>
</file>

<file path=xl/drawings/drawing41.xml><?xml version="1.0" encoding="utf-8"?>
<c:userShapes xmlns:c="http://schemas.openxmlformats.org/drawingml/2006/chart">
  <cdr:relSizeAnchor xmlns:cdr="http://schemas.openxmlformats.org/drawingml/2006/chartDrawing">
    <cdr:from>
      <cdr:x>0.53073</cdr:x>
      <cdr:y>0.10867</cdr:y>
    </cdr:from>
    <cdr:to>
      <cdr:x>0.92891</cdr:x>
      <cdr:y>0.39067</cdr:y>
    </cdr:to>
    <cdr:sp macro="" textlink="">
      <cdr:nvSpPr>
        <cdr:cNvPr id="2" name="TextBox 1">
          <a:extLst xmlns:a="http://schemas.openxmlformats.org/drawingml/2006/main">
            <a:ext uri="{FF2B5EF4-FFF2-40B4-BE49-F238E27FC236}">
              <a16:creationId xmlns:a16="http://schemas.microsoft.com/office/drawing/2014/main" id="{7A6867E9-0B88-46C6-8AB5-ED579786B966}"/>
            </a:ext>
          </a:extLst>
        </cdr:cNvPr>
        <cdr:cNvSpPr txBox="1"/>
      </cdr:nvSpPr>
      <cdr:spPr>
        <a:xfrm xmlns:a="http://schemas.openxmlformats.org/drawingml/2006/main">
          <a:off x="4479921" y="517541"/>
          <a:ext cx="3361059" cy="1343025"/>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SERFS trend shows a decrease, even more dramatic than the decrease in landings. Trend between old and new MRIP are generally the same. Recommend being conservative due to decline in SERFS data. Similar concerns to</a:t>
          </a:r>
          <a:r>
            <a:rPr lang="en-US" sz="1100" baseline="0"/>
            <a:t> Scamp.  Treat same as Scamp, use 15-17. SERFS index and landings both decreasing over entire time series.</a:t>
          </a:r>
          <a:endParaRPr lang="en-US" sz="1100"/>
        </a:p>
      </cdr:txBody>
    </cdr:sp>
  </cdr:relSizeAnchor>
</c:userShapes>
</file>

<file path=xl/drawings/drawing42.xml><?xml version="1.0" encoding="utf-8"?>
<c:userShapes xmlns:c="http://schemas.openxmlformats.org/drawingml/2006/chart">
  <cdr:relSizeAnchor xmlns:cdr="http://schemas.openxmlformats.org/drawingml/2006/chartDrawing">
    <cdr:from>
      <cdr:x>0.56023</cdr:x>
      <cdr:y>0.12067</cdr:y>
    </cdr:from>
    <cdr:to>
      <cdr:x>0.80409</cdr:x>
      <cdr:y>0.302</cdr:y>
    </cdr:to>
    <cdr:sp macro="" textlink="">
      <cdr:nvSpPr>
        <cdr:cNvPr id="2" name="TextBox 1">
          <a:extLst xmlns:a="http://schemas.openxmlformats.org/drawingml/2006/main">
            <a:ext uri="{FF2B5EF4-FFF2-40B4-BE49-F238E27FC236}">
              <a16:creationId xmlns:a16="http://schemas.microsoft.com/office/drawing/2014/main" id="{B3985BE1-F5BB-4FF1-9572-80231421A1C7}"/>
            </a:ext>
          </a:extLst>
        </cdr:cNvPr>
        <cdr:cNvSpPr txBox="1"/>
      </cdr:nvSpPr>
      <cdr:spPr>
        <a:xfrm xmlns:a="http://schemas.openxmlformats.org/drawingml/2006/main">
          <a:off x="5327650" y="574675"/>
          <a:ext cx="2319020" cy="863600"/>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Trend generally</a:t>
          </a:r>
          <a:r>
            <a:rPr lang="en-US" sz="1100" baseline="0"/>
            <a:t> unchanged. Most likely species ID issues. Recommend for Ecosystem Component.</a:t>
          </a:r>
          <a:endParaRPr lang="en-US" sz="1100"/>
        </a:p>
      </cdr:txBody>
    </cdr:sp>
  </cdr:relSizeAnchor>
</c:userShapes>
</file>

<file path=xl/drawings/drawing43.xml><?xml version="1.0" encoding="utf-8"?>
<c:userShapes xmlns:c="http://schemas.openxmlformats.org/drawingml/2006/chart">
  <cdr:relSizeAnchor xmlns:cdr="http://schemas.openxmlformats.org/drawingml/2006/chartDrawing">
    <cdr:from>
      <cdr:x>0.52715</cdr:x>
      <cdr:y>0.12867</cdr:y>
    </cdr:from>
    <cdr:to>
      <cdr:x>0.8739</cdr:x>
      <cdr:y>0.43467</cdr:y>
    </cdr:to>
    <cdr:sp macro="" textlink="">
      <cdr:nvSpPr>
        <cdr:cNvPr id="2" name="TextBox 1">
          <a:extLst xmlns:a="http://schemas.openxmlformats.org/drawingml/2006/main">
            <a:ext uri="{FF2B5EF4-FFF2-40B4-BE49-F238E27FC236}">
              <a16:creationId xmlns:a16="http://schemas.microsoft.com/office/drawing/2014/main" id="{0CB5FB08-2DEF-4358-90F6-9E8A8EF0C57E}"/>
            </a:ext>
          </a:extLst>
        </cdr:cNvPr>
        <cdr:cNvSpPr txBox="1"/>
      </cdr:nvSpPr>
      <cdr:spPr>
        <a:xfrm xmlns:a="http://schemas.openxmlformats.org/drawingml/2006/main">
          <a:off x="4518025" y="612775"/>
          <a:ext cx="2971777" cy="1457325"/>
        </a:xfrm>
        <a:prstGeom xmlns:a="http://schemas.openxmlformats.org/drawingml/2006/main" prst="rect">
          <a:avLst/>
        </a:prstGeom>
        <a:solidFill xmlns:a="http://schemas.openxmlformats.org/drawingml/2006/main">
          <a:schemeClr val="lt1"/>
        </a:solidFill>
        <a:ln xmlns:a="http://schemas.openxmlformats.org/drawingml/2006/main">
          <a:solidFill>
            <a:schemeClr val="lt1">
              <a:shade val="50000"/>
            </a:schemeClr>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Trend generally the same. SERFS data show a steep decline since 2005. Trend in landings does not follow the SERFS</a:t>
          </a:r>
          <a:r>
            <a:rPr lang="en-US" sz="1100" baseline="0"/>
            <a:t> trend. SERFS data refer to both Scup and Longspine Porgy. Species ID issues with Longspine. Based on SERFS data, recommend being more conservative (median).</a:t>
          </a:r>
          <a:endParaRPr lang="en-US" sz="1100"/>
        </a:p>
      </cdr:txBody>
    </cdr:sp>
  </cdr:relSizeAnchor>
</c:userShapes>
</file>

<file path=xl/drawings/drawing44.xml><?xml version="1.0" encoding="utf-8"?>
<c:userShapes xmlns:c="http://schemas.openxmlformats.org/drawingml/2006/chart">
  <cdr:relSizeAnchor xmlns:cdr="http://schemas.openxmlformats.org/drawingml/2006/chartDrawing">
    <cdr:from>
      <cdr:x>0.49011</cdr:x>
      <cdr:y>0.11867</cdr:y>
    </cdr:from>
    <cdr:to>
      <cdr:x>0.74047</cdr:x>
      <cdr:y>0.26</cdr:y>
    </cdr:to>
    <cdr:sp macro="" textlink="">
      <cdr:nvSpPr>
        <cdr:cNvPr id="2" name="TextBox 1">
          <a:extLst xmlns:a="http://schemas.openxmlformats.org/drawingml/2006/main">
            <a:ext uri="{FF2B5EF4-FFF2-40B4-BE49-F238E27FC236}">
              <a16:creationId xmlns:a16="http://schemas.microsoft.com/office/drawing/2014/main" id="{49029B2E-BBFF-4A1E-AAF8-CAE3DB56535F}"/>
            </a:ext>
          </a:extLst>
        </cdr:cNvPr>
        <cdr:cNvSpPr txBox="1"/>
      </cdr:nvSpPr>
      <cdr:spPr>
        <a:xfrm xmlns:a="http://schemas.openxmlformats.org/drawingml/2006/main">
          <a:off x="4137026" y="565151"/>
          <a:ext cx="2113280" cy="673100"/>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Trend generally the same, magnitude higher in new MRIP.</a:t>
          </a:r>
        </a:p>
      </cdr:txBody>
    </cdr:sp>
  </cdr:relSizeAnchor>
</c:userShapes>
</file>

<file path=xl/drawings/drawing45.xml><?xml version="1.0" encoding="utf-8"?>
<xdr:wsDr xmlns:xdr="http://schemas.openxmlformats.org/drawingml/2006/spreadsheetDrawing" xmlns:a="http://schemas.openxmlformats.org/drawingml/2006/main">
  <xdr:twoCellAnchor>
    <xdr:from>
      <xdr:col>6</xdr:col>
      <xdr:colOff>323849</xdr:colOff>
      <xdr:row>0</xdr:row>
      <xdr:rowOff>0</xdr:rowOff>
    </xdr:from>
    <xdr:to>
      <xdr:col>22</xdr:col>
      <xdr:colOff>504825</xdr:colOff>
      <xdr:row>26</xdr:row>
      <xdr:rowOff>68580</xdr:rowOff>
    </xdr:to>
    <xdr:graphicFrame macro="">
      <xdr:nvGraphicFramePr>
        <xdr:cNvPr id="2" name="Chart 1">
          <a:extLst>
            <a:ext uri="{FF2B5EF4-FFF2-40B4-BE49-F238E27FC236}">
              <a16:creationId xmlns:a16="http://schemas.microsoft.com/office/drawing/2014/main" id="{00000000-0008-0000-1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323850</xdr:colOff>
      <xdr:row>27</xdr:row>
      <xdr:rowOff>104775</xdr:rowOff>
    </xdr:from>
    <xdr:to>
      <xdr:col>22</xdr:col>
      <xdr:colOff>496485</xdr:colOff>
      <xdr:row>53</xdr:row>
      <xdr:rowOff>106680</xdr:rowOff>
    </xdr:to>
    <xdr:graphicFrame macro="">
      <xdr:nvGraphicFramePr>
        <xdr:cNvPr id="4" name="Chart 3">
          <a:extLst>
            <a:ext uri="{FF2B5EF4-FFF2-40B4-BE49-F238E27FC236}">
              <a16:creationId xmlns:a16="http://schemas.microsoft.com/office/drawing/2014/main" id="{86A677E0-F6D5-4C5E-A62E-51178FDFED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314325</xdr:colOff>
      <xdr:row>0</xdr:row>
      <xdr:rowOff>0</xdr:rowOff>
    </xdr:from>
    <xdr:to>
      <xdr:col>29</xdr:col>
      <xdr:colOff>390525</xdr:colOff>
      <xdr:row>11</xdr:row>
      <xdr:rowOff>161925</xdr:rowOff>
    </xdr:to>
    <xdr:sp macro="" textlink="">
      <xdr:nvSpPr>
        <xdr:cNvPr id="5" name="TextBox 4">
          <a:extLst>
            <a:ext uri="{FF2B5EF4-FFF2-40B4-BE49-F238E27FC236}">
              <a16:creationId xmlns:a16="http://schemas.microsoft.com/office/drawing/2014/main" id="{BEAE762F-1AE9-4DBB-A0EF-FB1C65716450}"/>
            </a:ext>
          </a:extLst>
        </xdr:cNvPr>
        <xdr:cNvSpPr txBox="1"/>
      </xdr:nvSpPr>
      <xdr:spPr>
        <a:xfrm>
          <a:off x="15382875" y="0"/>
          <a:ext cx="3981450" cy="2257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Further research into a decreasing trend in CPUE or percieved</a:t>
          </a:r>
          <a:r>
            <a:rPr lang="en-US" sz="1100" baseline="0"/>
            <a:t> abundance has shown this not to be the case throughout the South Atlantic. Off of southern FL Dolphin are staying further offshore in recent years and are not being seen in their traditional fishing grounds. This may be due to changes in water temperature and changes in prey distribution. Anecdotal evidence suggests traditional Dolphin prey species are not being seen in the same abundance as they have been  in the areas they are usually encountered.</a:t>
          </a:r>
          <a:endParaRPr lang="en-US" sz="1100"/>
        </a:p>
      </xdr:txBody>
    </xdr:sp>
    <xdr:clientData/>
  </xdr:twoCellAnchor>
</xdr:wsDr>
</file>

<file path=xl/drawings/drawing46.xml><?xml version="1.0" encoding="utf-8"?>
<c:userShapes xmlns:c="http://schemas.openxmlformats.org/drawingml/2006/chart">
  <cdr:relSizeAnchor xmlns:cdr="http://schemas.openxmlformats.org/drawingml/2006/chartDrawing">
    <cdr:from>
      <cdr:x>0.4259</cdr:x>
      <cdr:y>0.00632</cdr:y>
    </cdr:from>
    <cdr:to>
      <cdr:x>0.95916</cdr:x>
      <cdr:y>0.2891</cdr:y>
    </cdr:to>
    <cdr:sp macro="" textlink="">
      <cdr:nvSpPr>
        <cdr:cNvPr id="2" name="TextBox 4">
          <a:extLst xmlns:a="http://schemas.openxmlformats.org/drawingml/2006/main">
            <a:ext uri="{FF2B5EF4-FFF2-40B4-BE49-F238E27FC236}">
              <a16:creationId xmlns:a16="http://schemas.microsoft.com/office/drawing/2014/main" id="{21D7ED97-1B8E-4241-A774-761FB0E0EA0C}"/>
            </a:ext>
          </a:extLst>
        </cdr:cNvPr>
        <cdr:cNvSpPr txBox="1"/>
      </cdr:nvSpPr>
      <cdr:spPr>
        <a:xfrm xmlns:a="http://schemas.openxmlformats.org/drawingml/2006/main">
          <a:off x="4231135" y="30485"/>
          <a:ext cx="5297675" cy="1363976"/>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No concerning trends in</a:t>
          </a:r>
          <a:r>
            <a:rPr lang="en-US" sz="1100" baseline="0"/>
            <a:t> the new rec data. looks like can sustain the current landings long-term. May be concerns about decreasing CPUE. Discuss up front. Clarify how Monroe County landings are divided. Recommend including Monroe County landings in the ABC and tracking. Paper suggests CPUE of longlines has declined. Rec effort has increased over the later part of the time series yet landings are flat.  The SSC concurs with the ABC Workgroup Recommendation. The SSC agrees to including Monroe County landings  in the ABC and tracking.</a:t>
          </a:r>
          <a:endParaRPr lang="en-US" sz="1100"/>
        </a:p>
      </cdr:txBody>
    </cdr:sp>
  </cdr:relSizeAnchor>
</c:userShapes>
</file>

<file path=xl/drawings/drawing47.xml><?xml version="1.0" encoding="utf-8"?>
<xdr:wsDr xmlns:xdr="http://schemas.openxmlformats.org/drawingml/2006/spreadsheetDrawing" xmlns:a="http://schemas.openxmlformats.org/drawingml/2006/main">
  <xdr:twoCellAnchor>
    <xdr:from>
      <xdr:col>6</xdr:col>
      <xdr:colOff>196215</xdr:colOff>
      <xdr:row>0</xdr:row>
      <xdr:rowOff>0</xdr:rowOff>
    </xdr:from>
    <xdr:to>
      <xdr:col>21</xdr:col>
      <xdr:colOff>533400</xdr:colOff>
      <xdr:row>26</xdr:row>
      <xdr:rowOff>68580</xdr:rowOff>
    </xdr:to>
    <xdr:graphicFrame macro="">
      <xdr:nvGraphicFramePr>
        <xdr:cNvPr id="4" name="Chart 3">
          <a:extLst>
            <a:ext uri="{FF2B5EF4-FFF2-40B4-BE49-F238E27FC236}">
              <a16:creationId xmlns:a16="http://schemas.microsoft.com/office/drawing/2014/main" id="{68EEADC5-BF53-4023-ADC9-2C2FCCE7BF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209550</xdr:colOff>
      <xdr:row>27</xdr:row>
      <xdr:rowOff>0</xdr:rowOff>
    </xdr:from>
    <xdr:to>
      <xdr:col>21</xdr:col>
      <xdr:colOff>411480</xdr:colOff>
      <xdr:row>53</xdr:row>
      <xdr:rowOff>1905</xdr:rowOff>
    </xdr:to>
    <xdr:graphicFrame macro="">
      <xdr:nvGraphicFramePr>
        <xdr:cNvPr id="3" name="Chart 2">
          <a:extLst>
            <a:ext uri="{FF2B5EF4-FFF2-40B4-BE49-F238E27FC236}">
              <a16:creationId xmlns:a16="http://schemas.microsoft.com/office/drawing/2014/main" id="{7ED0DDA0-4D24-4F8A-8A32-6F7B3B3A08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8.xml><?xml version="1.0" encoding="utf-8"?>
<c:userShapes xmlns:c="http://schemas.openxmlformats.org/drawingml/2006/chart">
  <cdr:relSizeAnchor xmlns:cdr="http://schemas.openxmlformats.org/drawingml/2006/chartDrawing">
    <cdr:from>
      <cdr:x>0.082</cdr:x>
      <cdr:y>0.11002</cdr:y>
    </cdr:from>
    <cdr:to>
      <cdr:x>0.51124</cdr:x>
      <cdr:y>0.45599</cdr:y>
    </cdr:to>
    <cdr:sp macro="" textlink="">
      <cdr:nvSpPr>
        <cdr:cNvPr id="2" name="TextBox 1">
          <a:extLst xmlns:a="http://schemas.openxmlformats.org/drawingml/2006/main">
            <a:ext uri="{FF2B5EF4-FFF2-40B4-BE49-F238E27FC236}">
              <a16:creationId xmlns:a16="http://schemas.microsoft.com/office/drawing/2014/main" id="{C24679E9-6C0C-48B5-8EBC-8645CE5F1615}"/>
            </a:ext>
          </a:extLst>
        </cdr:cNvPr>
        <cdr:cNvSpPr txBox="1"/>
      </cdr:nvSpPr>
      <cdr:spPr>
        <a:xfrm xmlns:a="http://schemas.openxmlformats.org/drawingml/2006/main">
          <a:off x="777428" y="552451"/>
          <a:ext cx="4069704" cy="173731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Some</a:t>
          </a:r>
          <a:r>
            <a:rPr lang="en-US" sz="1100" baseline="0"/>
            <a:t> of the large landings at the end of the time series are due to SEFSC weight methodology. Makes this a little wacky. Look into 2016 spike. As with Dolphin, recommend including Monroe County landings. SSC recommends using Monroe County landings and calculating the ABC using the 3rd highest  94-03. Recommend The SEFSC and MRIP come to reconciliation on a method to impute weights.</a:t>
          </a:r>
          <a:endParaRPr lang="en-US" sz="1100"/>
        </a:p>
      </cdr:txBody>
    </cdr:sp>
  </cdr:relSizeAnchor>
</c:userShapes>
</file>

<file path=xl/drawings/drawing5.xml><?xml version="1.0" encoding="utf-8"?>
<xdr:wsDr xmlns:xdr="http://schemas.openxmlformats.org/drawingml/2006/spreadsheetDrawing" xmlns:a="http://schemas.openxmlformats.org/drawingml/2006/main">
  <xdr:twoCellAnchor>
    <xdr:from>
      <xdr:col>9</xdr:col>
      <xdr:colOff>408940</xdr:colOff>
      <xdr:row>0</xdr:row>
      <xdr:rowOff>0</xdr:rowOff>
    </xdr:from>
    <xdr:to>
      <xdr:col>26</xdr:col>
      <xdr:colOff>198120</xdr:colOff>
      <xdr:row>32</xdr:row>
      <xdr:rowOff>152400</xdr:rowOff>
    </xdr:to>
    <xdr:graphicFrame macro="">
      <xdr:nvGraphicFramePr>
        <xdr:cNvPr id="2" name="Chart 1">
          <a:extLst>
            <a:ext uri="{FF2B5EF4-FFF2-40B4-BE49-F238E27FC236}">
              <a16:creationId xmlns:a16="http://schemas.microsoft.com/office/drawing/2014/main" id="{421D6B02-CDAC-4FEA-B14F-DAA25667D8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7620</xdr:colOff>
      <xdr:row>35</xdr:row>
      <xdr:rowOff>0</xdr:rowOff>
    </xdr:from>
    <xdr:to>
      <xdr:col>27</xdr:col>
      <xdr:colOff>109220</xdr:colOff>
      <xdr:row>67</xdr:row>
      <xdr:rowOff>152400</xdr:rowOff>
    </xdr:to>
    <xdr:graphicFrame macro="">
      <xdr:nvGraphicFramePr>
        <xdr:cNvPr id="3" name="Chart 2">
          <a:extLst>
            <a:ext uri="{FF2B5EF4-FFF2-40B4-BE49-F238E27FC236}">
              <a16:creationId xmlns:a16="http://schemas.microsoft.com/office/drawing/2014/main" id="{8C154014-2604-438E-849F-C6CEC7CBE2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27</xdr:col>
      <xdr:colOff>0</xdr:colOff>
      <xdr:row>0</xdr:row>
      <xdr:rowOff>0</xdr:rowOff>
    </xdr:from>
    <xdr:to>
      <xdr:col>42</xdr:col>
      <xdr:colOff>314325</xdr:colOff>
      <xdr:row>27</xdr:row>
      <xdr:rowOff>161925</xdr:rowOff>
    </xdr:to>
    <xdr:pic>
      <xdr:nvPicPr>
        <xdr:cNvPr id="4" name="Picture 3">
          <a:extLst>
            <a:ext uri="{FF2B5EF4-FFF2-40B4-BE49-F238E27FC236}">
              <a16:creationId xmlns:a16="http://schemas.microsoft.com/office/drawing/2014/main" id="{B362B0DA-FAF9-4F5D-A33F-32F85221236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726275" y="0"/>
          <a:ext cx="9172575" cy="5305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34</xdr:col>
      <xdr:colOff>457200</xdr:colOff>
      <xdr:row>0</xdr:row>
      <xdr:rowOff>28575</xdr:rowOff>
    </xdr:from>
    <xdr:to>
      <xdr:col>42</xdr:col>
      <xdr:colOff>247650</xdr:colOff>
      <xdr:row>4</xdr:row>
      <xdr:rowOff>152400</xdr:rowOff>
    </xdr:to>
    <xdr:sp macro="" textlink="">
      <xdr:nvSpPr>
        <xdr:cNvPr id="5" name="TextBox 4">
          <a:extLst>
            <a:ext uri="{FF2B5EF4-FFF2-40B4-BE49-F238E27FC236}">
              <a16:creationId xmlns:a16="http://schemas.microsoft.com/office/drawing/2014/main" id="{FF497F55-C971-42D0-9CFD-8758B409FA9A}"/>
            </a:ext>
          </a:extLst>
        </xdr:cNvPr>
        <xdr:cNvSpPr txBox="1"/>
      </xdr:nvSpPr>
      <xdr:spPr>
        <a:xfrm>
          <a:off x="24317325" y="28575"/>
          <a:ext cx="4514850" cy="885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t>FL Reef Fish Visual Census. This is conducted near shore and only indexes sub-adults.</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0.5593</cdr:x>
      <cdr:y>0.0063</cdr:y>
    </cdr:from>
    <cdr:to>
      <cdr:x>0.98979</cdr:x>
      <cdr:y>0.23929</cdr:y>
    </cdr:to>
    <cdr:sp macro="" textlink="">
      <cdr:nvSpPr>
        <cdr:cNvPr id="2" name="TextBox 3">
          <a:extLst xmlns:a="http://schemas.openxmlformats.org/drawingml/2006/main">
            <a:ext uri="{FF2B5EF4-FFF2-40B4-BE49-F238E27FC236}">
              <a16:creationId xmlns:a16="http://schemas.microsoft.com/office/drawing/2014/main" id="{16BDDB1B-9B53-4FAA-8F68-ACDAF05BB66A}"/>
            </a:ext>
          </a:extLst>
        </cdr:cNvPr>
        <cdr:cNvSpPr txBox="1"/>
      </cdr:nvSpPr>
      <cdr:spPr>
        <a:xfrm xmlns:a="http://schemas.openxmlformats.org/drawingml/2006/main">
          <a:off x="5678262" y="38101"/>
          <a:ext cx="4370499" cy="1409699"/>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a:t>Due to species ID issues,</a:t>
          </a:r>
          <a:r>
            <a:rPr lang="en-US" sz="1400" baseline="0"/>
            <a:t> this species failed its assessment. FL has said there is no concern with this stock and that status quo would be sufficient. Therefore, recommend using third highest. Concur with use of 3rd highest. Look if there are any fishery independent survey data.</a:t>
          </a:r>
          <a:endParaRPr lang="en-US" sz="1400"/>
        </a:p>
      </cdr:txBody>
    </cdr:sp>
  </cdr:relSizeAnchor>
</c:userShapes>
</file>

<file path=xl/drawings/drawing7.xml><?xml version="1.0" encoding="utf-8"?>
<xdr:wsDr xmlns:xdr="http://schemas.openxmlformats.org/drawingml/2006/spreadsheetDrawing" xmlns:a="http://schemas.openxmlformats.org/drawingml/2006/main">
  <xdr:twoCellAnchor>
    <xdr:from>
      <xdr:col>6</xdr:col>
      <xdr:colOff>233681</xdr:colOff>
      <xdr:row>0</xdr:row>
      <xdr:rowOff>0</xdr:rowOff>
    </xdr:from>
    <xdr:to>
      <xdr:col>20</xdr:col>
      <xdr:colOff>276226</xdr:colOff>
      <xdr:row>31</xdr:row>
      <xdr:rowOff>152400</xdr:rowOff>
    </xdr:to>
    <xdr:graphicFrame macro="">
      <xdr:nvGraphicFramePr>
        <xdr:cNvPr id="5" name="Chart 4">
          <a:extLst>
            <a:ext uri="{FF2B5EF4-FFF2-40B4-BE49-F238E27FC236}">
              <a16:creationId xmlns:a16="http://schemas.microsoft.com/office/drawing/2014/main" id="{00000000-0008-0000-08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0</xdr:colOff>
      <xdr:row>0</xdr:row>
      <xdr:rowOff>0</xdr:rowOff>
    </xdr:from>
    <xdr:to>
      <xdr:col>36</xdr:col>
      <xdr:colOff>566420</xdr:colOff>
      <xdr:row>31</xdr:row>
      <xdr:rowOff>152400</xdr:rowOff>
    </xdr:to>
    <xdr:graphicFrame macro="">
      <xdr:nvGraphicFramePr>
        <xdr:cNvPr id="3" name="Chart 2">
          <a:extLst>
            <a:ext uri="{FF2B5EF4-FFF2-40B4-BE49-F238E27FC236}">
              <a16:creationId xmlns:a16="http://schemas.microsoft.com/office/drawing/2014/main" id="{0507B1F1-3B15-426C-BE97-D58E3C8F70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19050</xdr:colOff>
      <xdr:row>32</xdr:row>
      <xdr:rowOff>28574</xdr:rowOff>
    </xdr:from>
    <xdr:to>
      <xdr:col>29</xdr:col>
      <xdr:colOff>95250</xdr:colOff>
      <xdr:row>43</xdr:row>
      <xdr:rowOff>66674</xdr:rowOff>
    </xdr:to>
    <xdr:sp macro="" textlink="">
      <xdr:nvSpPr>
        <xdr:cNvPr id="2" name="TextBox 1">
          <a:extLst>
            <a:ext uri="{FF2B5EF4-FFF2-40B4-BE49-F238E27FC236}">
              <a16:creationId xmlns:a16="http://schemas.microsoft.com/office/drawing/2014/main" id="{DEC02D9F-BA5C-4022-8219-EA36FF092633}"/>
            </a:ext>
          </a:extLst>
        </xdr:cNvPr>
        <xdr:cNvSpPr txBox="1"/>
      </xdr:nvSpPr>
      <xdr:spPr>
        <a:xfrm>
          <a:off x="13839825" y="6124574"/>
          <a:ext cx="12192000" cy="2105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tables below are MRIP intercepts with Gray Triggerfish from</a:t>
          </a:r>
          <a:r>
            <a:rPr lang="en-US" sz="1100" baseline="0"/>
            <a:t> 1991, 2014, and 2016. As can be seen from the graphs above, in those years the FES calibrated estimates diverge significantly more from the CHTS estimates than in most other years. The percent change from CHTS to FES is 82%, 81%, and 160% respectively in those years. All other years were at or below a 60% difference between the two datasets. The columns with an "Exp" in them refer to the effort expansion factor applied to that intercepted trip. The columns with "lbs" in them refer to the expanded pounds of fish landed from that intercepted trip. Those trips with a very high percent difference between the weighted average effort expansion from the CHTS and the FES estimates have the "Exp" columns highlighted in yellow. If the difference was moderate it was highlighted in blue. The same is true for the "lbs" columns. A large percent difference between the total poundage from the CHTS and the trip FES poundage is highlighted in yellow, a moderate difference in blue. One thing I noticed while analyzing this data was that the trips with large increases in their epansion factors when going from CHTS to FES didn't always have a large effect on the landed pounds. I also observed trips with a relatively smaller increase in their expansion factors going from CHTS to FES can have a significant impact on the landed pounds. This has to do with the number of triggerfish intercepted on that trip. If there was only 1 triggerfish on a trip, it will most likely have a smaller impact on the landed pounds than a trip with 40 triggerfish on it (all other things being equal). For these three years, the reasons for such a large divergence between the CHTS and FES estimates are due to a combination of factors. The highlighted trips, which make up between 1% and 10% of the total number of trips intercepted, accounted for between 41% and 92% of the difference in the landed pounds between the CHTS and FES estimates. So the bulk of the difference is coming frm just a few trips in each year. Those trips either have a large number of triggerfish on board, a large increase in their effort expansion factors, or a combination of the two. The cause of the large increases in the expansion factors is not clear from this data. There is no discernable pattern. Many of the highlighted trips are Shore Mode, but not all, and there are no highlighted Shore Mode trips in 2016. Also, most of the highlighted trips took place in Florida, but again not all of them.</a:t>
          </a:r>
          <a:endParaRPr lang="en-US" sz="1100"/>
        </a:p>
      </xdr:txBody>
    </xdr:sp>
    <xdr:clientData/>
  </xdr:twoCellAnchor>
  <xdr:twoCellAnchor editAs="oneCell">
    <xdr:from>
      <xdr:col>29</xdr:col>
      <xdr:colOff>15432</xdr:colOff>
      <xdr:row>32</xdr:row>
      <xdr:rowOff>137161</xdr:rowOff>
    </xdr:from>
    <xdr:to>
      <xdr:col>41</xdr:col>
      <xdr:colOff>473186</xdr:colOff>
      <xdr:row>58</xdr:row>
      <xdr:rowOff>22860</xdr:rowOff>
    </xdr:to>
    <xdr:pic>
      <xdr:nvPicPr>
        <xdr:cNvPr id="6" name="Picture 5">
          <a:extLst>
            <a:ext uri="{FF2B5EF4-FFF2-40B4-BE49-F238E27FC236}">
              <a16:creationId xmlns:a16="http://schemas.microsoft.com/office/drawing/2014/main" id="{78CC91E6-7BC6-4208-9E0C-308A51DEBA1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308492" y="5989321"/>
          <a:ext cx="8729264" cy="46405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c:userShapes xmlns:c="http://schemas.openxmlformats.org/drawingml/2006/chart">
  <cdr:relSizeAnchor xmlns:cdr="http://schemas.openxmlformats.org/drawingml/2006/chartDrawing">
    <cdr:from>
      <cdr:x>0.31966</cdr:x>
      <cdr:y>0.07128</cdr:y>
    </cdr:from>
    <cdr:to>
      <cdr:x>0.60034</cdr:x>
      <cdr:y>0.34906</cdr:y>
    </cdr:to>
    <cdr:sp macro="" textlink="">
      <cdr:nvSpPr>
        <cdr:cNvPr id="2" name="TextBox 3">
          <a:extLst xmlns:a="http://schemas.openxmlformats.org/drawingml/2006/main">
            <a:ext uri="{FF2B5EF4-FFF2-40B4-BE49-F238E27FC236}">
              <a16:creationId xmlns:a16="http://schemas.microsoft.com/office/drawing/2014/main" id="{4A36FB68-DDE0-4160-B0F7-3DE440A4B992}"/>
            </a:ext>
          </a:extLst>
        </cdr:cNvPr>
        <cdr:cNvSpPr txBox="1"/>
      </cdr:nvSpPr>
      <cdr:spPr>
        <a:xfrm xmlns:a="http://schemas.openxmlformats.org/drawingml/2006/main">
          <a:off x="3451171" y="431789"/>
          <a:ext cx="3030273" cy="1682761"/>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SERFS trends relatively stable since 2012. Should compare with landings to help formulate a recommendation. Recommend SSC to discuss due to the importance of this species to the fishery. Perhaps consider for a higher</a:t>
          </a:r>
          <a:r>
            <a:rPr lang="en-US" sz="1100" baseline="0"/>
            <a:t> tier assessment. SSC recommends using ORCS from 99-07 to set the ABC. SSC also recommends using higher tier assessment methodologies to assess Gray Triggerfish (or other data-limited approaches)..</a:t>
          </a:r>
          <a:endParaRPr lang="en-US" sz="1100"/>
        </a:p>
      </cdr:txBody>
    </cdr:sp>
  </cdr:relSizeAnchor>
</c:userShapes>
</file>

<file path=xl/drawings/drawing9.xml><?xml version="1.0" encoding="utf-8"?>
<xdr:wsDr xmlns:xdr="http://schemas.openxmlformats.org/drawingml/2006/spreadsheetDrawing" xmlns:a="http://schemas.openxmlformats.org/drawingml/2006/main">
  <xdr:twoCellAnchor>
    <xdr:from>
      <xdr:col>6</xdr:col>
      <xdr:colOff>264794</xdr:colOff>
      <xdr:row>0</xdr:row>
      <xdr:rowOff>0</xdr:rowOff>
    </xdr:from>
    <xdr:to>
      <xdr:col>19</xdr:col>
      <xdr:colOff>222885</xdr:colOff>
      <xdr:row>29</xdr:row>
      <xdr:rowOff>19050</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0</xdr:colOff>
      <xdr:row>0</xdr:row>
      <xdr:rowOff>0</xdr:rowOff>
    </xdr:from>
    <xdr:to>
      <xdr:col>36</xdr:col>
      <xdr:colOff>5716</xdr:colOff>
      <xdr:row>29</xdr:row>
      <xdr:rowOff>19050</xdr:rowOff>
    </xdr:to>
    <xdr:graphicFrame macro="">
      <xdr:nvGraphicFramePr>
        <xdr:cNvPr id="3" name="Chart 2">
          <a:extLst>
            <a:ext uri="{FF2B5EF4-FFF2-40B4-BE49-F238E27FC236}">
              <a16:creationId xmlns:a16="http://schemas.microsoft.com/office/drawing/2014/main" id="{A49E6217-AF18-432A-9E33-78D8C6FAD6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323850</xdr:colOff>
      <xdr:row>31</xdr:row>
      <xdr:rowOff>95250</xdr:rowOff>
    </xdr:from>
    <xdr:to>
      <xdr:col>19</xdr:col>
      <xdr:colOff>28575</xdr:colOff>
      <xdr:row>45</xdr:row>
      <xdr:rowOff>66675</xdr:rowOff>
    </xdr:to>
    <xdr:sp macro="" textlink="">
      <xdr:nvSpPr>
        <xdr:cNvPr id="4" name="TextBox 3">
          <a:extLst>
            <a:ext uri="{FF2B5EF4-FFF2-40B4-BE49-F238E27FC236}">
              <a16:creationId xmlns:a16="http://schemas.microsoft.com/office/drawing/2014/main" id="{27B6A42D-5899-4AD7-A558-CD304B501B02}"/>
            </a:ext>
          </a:extLst>
        </xdr:cNvPr>
        <xdr:cNvSpPr txBox="1"/>
      </xdr:nvSpPr>
      <xdr:spPr>
        <a:xfrm>
          <a:off x="14668500" y="5991225"/>
          <a:ext cx="4429125" cy="2638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 the large change  in the original ORCS ABC (black) and the one I</a:t>
          </a:r>
          <a:r>
            <a:rPr lang="en-US" sz="1100" baseline="0"/>
            <a:t> calculated using the old MRIP data from this year (green). Because Hogfish are so poorly sampled in both the MRIP data and the commercial TIP data, the estimate of average weight is very uncertain. For recreational average weights, the Science Center has to pool weights across years to get enough data to meet their minimum sample requirements for  calculating an average weight. This means that every new year of data added to the time series will change the average weight for almost all previous years, making this time series of landings  dynamic rather than static. This happens to some degree in most of our fisheries. I point it out here because although the new and old estimates appear to be almost identical, the old ABC is significantly higher than the new ORCS ABC. That's because at the time the average weight of Hogfish was much higher and therefore the entire landings stream was higher.</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46C5D-1F57-45B2-9ACD-940E80513BB1}">
  <dimension ref="A1"/>
  <sheetViews>
    <sheetView tabSelected="1" workbookViewId="0"/>
  </sheetViews>
  <sheetFormatPr defaultRowHeight="15" x14ac:dyDescent="0.25"/>
  <sheetData>
    <row r="1" spans="1:1" s="17" customFormat="1" ht="15.75" x14ac:dyDescent="0.25">
      <c r="A1" s="286" t="s">
        <v>294</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O128"/>
  <sheetViews>
    <sheetView workbookViewId="0">
      <selection activeCell="J41" sqref="J41"/>
    </sheetView>
  </sheetViews>
  <sheetFormatPr defaultRowHeight="15" x14ac:dyDescent="0.25"/>
  <cols>
    <col min="1" max="1" width="11.5703125" customWidth="1"/>
    <col min="2" max="2" width="12.7109375" bestFit="1" customWidth="1"/>
    <col min="3" max="3" width="12.85546875" bestFit="1" customWidth="1"/>
    <col min="4" max="4" width="15.140625" bestFit="1" customWidth="1"/>
    <col min="5" max="5" width="12" bestFit="1" customWidth="1"/>
    <col min="6" max="6" width="11.85546875" customWidth="1"/>
    <col min="7" max="7" width="13.28515625" style="17" customWidth="1"/>
    <col min="8" max="8" width="12.85546875" bestFit="1" customWidth="1"/>
    <col min="9" max="9" width="15.5703125" customWidth="1"/>
    <col min="10" max="10" width="12.7109375" bestFit="1" customWidth="1"/>
    <col min="11" max="11" width="14.5703125" bestFit="1" customWidth="1"/>
    <col min="12" max="12" width="15.140625" bestFit="1" customWidth="1"/>
    <col min="13" max="13" width="12.7109375" bestFit="1" customWidth="1"/>
    <col min="16" max="17" width="12.85546875" bestFit="1" customWidth="1"/>
    <col min="18" max="18" width="15.140625" bestFit="1" customWidth="1"/>
    <col min="19" max="19" width="14.5703125" bestFit="1" customWidth="1"/>
    <col min="23" max="23" width="12.28515625" bestFit="1" customWidth="1"/>
    <col min="24" max="24" width="12.42578125" bestFit="1" customWidth="1"/>
    <col min="25" max="25" width="14.5703125" bestFit="1" customWidth="1"/>
    <col min="26" max="26" width="9.42578125" customWidth="1"/>
    <col min="27" max="27" width="12.85546875" bestFit="1" customWidth="1"/>
    <col min="28" max="28" width="15.140625" bestFit="1" customWidth="1"/>
    <col min="29" max="29" width="12.28515625" style="17" bestFit="1" customWidth="1"/>
    <col min="30" max="30" width="12.42578125" bestFit="1" customWidth="1"/>
    <col min="31" max="31" width="14.5703125" bestFit="1" customWidth="1"/>
    <col min="32" max="32" width="10.42578125" customWidth="1"/>
    <col min="33" max="35" width="9.7109375" customWidth="1"/>
    <col min="36" max="36" width="10.85546875" bestFit="1" customWidth="1"/>
    <col min="37" max="37" width="10" style="17" bestFit="1" customWidth="1"/>
    <col min="38" max="40" width="9.7109375" style="17" customWidth="1"/>
    <col min="41" max="41" width="10.85546875" style="17" bestFit="1" customWidth="1"/>
    <col min="42" max="42" width="10" bestFit="1" customWidth="1"/>
    <col min="43" max="46" width="9.7109375" customWidth="1"/>
    <col min="47" max="47" width="10.85546875" bestFit="1" customWidth="1"/>
    <col min="48" max="48" width="10" bestFit="1" customWidth="1"/>
  </cols>
  <sheetData>
    <row r="1" spans="1:41" x14ac:dyDescent="0.25">
      <c r="A1" t="s">
        <v>34</v>
      </c>
      <c r="H1" s="5"/>
      <c r="I1" t="s">
        <v>44</v>
      </c>
      <c r="M1" s="17"/>
      <c r="O1" s="17" t="s">
        <v>291</v>
      </c>
      <c r="P1" s="17"/>
      <c r="Q1" s="17"/>
      <c r="R1" s="17"/>
      <c r="T1" s="17"/>
      <c r="AC1"/>
      <c r="AK1"/>
      <c r="AL1"/>
      <c r="AM1"/>
      <c r="AN1"/>
      <c r="AO1"/>
    </row>
    <row r="2" spans="1:41" s="17" customFormat="1" x14ac:dyDescent="0.25">
      <c r="B2" s="12" t="s">
        <v>6</v>
      </c>
      <c r="C2" s="12" t="s">
        <v>10</v>
      </c>
      <c r="D2" s="12" t="s">
        <v>4</v>
      </c>
      <c r="H2" s="5"/>
      <c r="J2" s="36" t="s">
        <v>6</v>
      </c>
      <c r="K2" s="36" t="s">
        <v>10</v>
      </c>
      <c r="L2" s="36" t="s">
        <v>4</v>
      </c>
      <c r="M2" s="36"/>
      <c r="N2"/>
      <c r="P2" s="36" t="s">
        <v>6</v>
      </c>
      <c r="Q2" s="36" t="s">
        <v>10</v>
      </c>
      <c r="R2" s="36" t="s">
        <v>4</v>
      </c>
      <c r="S2"/>
      <c r="U2"/>
      <c r="V2"/>
      <c r="W2"/>
      <c r="X2"/>
      <c r="Y2"/>
      <c r="Z2"/>
      <c r="AA2"/>
      <c r="AB2"/>
    </row>
    <row r="3" spans="1:41" x14ac:dyDescent="0.25">
      <c r="A3" s="12" t="s">
        <v>20</v>
      </c>
      <c r="B3" s="12" t="s">
        <v>89</v>
      </c>
      <c r="C3" s="12" t="s">
        <v>89</v>
      </c>
      <c r="D3" s="12" t="s">
        <v>89</v>
      </c>
      <c r="E3" s="12" t="s">
        <v>5</v>
      </c>
      <c r="F3" s="4" t="s">
        <v>290</v>
      </c>
      <c r="G3" s="30"/>
      <c r="H3" s="5"/>
      <c r="I3" s="36" t="s">
        <v>20</v>
      </c>
      <c r="J3" s="43" t="s">
        <v>1</v>
      </c>
      <c r="K3" s="43" t="s">
        <v>1</v>
      </c>
      <c r="L3" s="43" t="s">
        <v>1</v>
      </c>
      <c r="M3" s="43"/>
      <c r="O3" s="36" t="s">
        <v>20</v>
      </c>
      <c r="P3" s="43" t="s">
        <v>289</v>
      </c>
      <c r="Q3" s="94" t="s">
        <v>289</v>
      </c>
      <c r="R3" s="94" t="s">
        <v>289</v>
      </c>
      <c r="T3" s="17"/>
      <c r="AC3"/>
      <c r="AK3"/>
      <c r="AL3"/>
      <c r="AM3"/>
      <c r="AN3"/>
      <c r="AO3"/>
    </row>
    <row r="4" spans="1:41" x14ac:dyDescent="0.25">
      <c r="A4" s="16">
        <v>1986</v>
      </c>
      <c r="B4" s="15">
        <f>J4+P4</f>
        <v>967650.46417845995</v>
      </c>
      <c r="C4" s="15">
        <f>K4+Q4</f>
        <v>98338.986927499995</v>
      </c>
      <c r="D4" s="15">
        <f>L4+R4</f>
        <v>927104.62942410004</v>
      </c>
      <c r="E4" s="15">
        <f t="shared" ref="E4:E33" si="0">SUM(B4:D4)</f>
        <v>1993094.08053006</v>
      </c>
      <c r="F4" s="5"/>
      <c r="G4" s="5"/>
      <c r="H4" s="5"/>
      <c r="I4" s="30">
        <v>1986</v>
      </c>
      <c r="J4" s="5">
        <v>338889</v>
      </c>
      <c r="K4" s="5">
        <v>27828</v>
      </c>
      <c r="L4" s="5">
        <v>3436</v>
      </c>
      <c r="M4" s="5"/>
      <c r="O4" s="30">
        <v>1986</v>
      </c>
      <c r="P4" s="5">
        <v>628761.46417845995</v>
      </c>
      <c r="Q4" s="5">
        <v>70510.986927499995</v>
      </c>
      <c r="R4" s="5">
        <v>923668.62942410004</v>
      </c>
      <c r="T4" s="17"/>
      <c r="AC4"/>
      <c r="AK4"/>
      <c r="AL4"/>
      <c r="AM4"/>
      <c r="AN4"/>
      <c r="AO4"/>
    </row>
    <row r="5" spans="1:41" x14ac:dyDescent="0.25">
      <c r="A5" s="16">
        <v>1987</v>
      </c>
      <c r="B5" s="15">
        <f t="shared" ref="B5:B35" si="1">J5+P5</f>
        <v>999349.83747475804</v>
      </c>
      <c r="C5" s="15">
        <f t="shared" ref="C5:C35" si="2">K5+Q5</f>
        <v>220620.74456900003</v>
      </c>
      <c r="D5" s="15">
        <f t="shared" ref="D5:D35" si="3">L5+R5</f>
        <v>3058.9894020000002</v>
      </c>
      <c r="E5" s="15">
        <f t="shared" si="0"/>
        <v>1223029.5714457582</v>
      </c>
      <c r="F5" s="5"/>
      <c r="G5" s="5"/>
      <c r="H5" s="5"/>
      <c r="I5" s="30">
        <v>1987</v>
      </c>
      <c r="J5" s="5">
        <v>444573</v>
      </c>
      <c r="K5" s="5">
        <v>44692</v>
      </c>
      <c r="L5" s="5">
        <v>2927</v>
      </c>
      <c r="M5" s="5"/>
      <c r="O5" s="30">
        <v>1987</v>
      </c>
      <c r="P5" s="5">
        <v>554776.83747475804</v>
      </c>
      <c r="Q5" s="5">
        <v>175928.74456900003</v>
      </c>
      <c r="R5" s="5">
        <v>131.98940200000001</v>
      </c>
      <c r="T5" s="17"/>
      <c r="AC5"/>
      <c r="AK5"/>
      <c r="AL5"/>
      <c r="AM5"/>
      <c r="AN5"/>
      <c r="AO5"/>
    </row>
    <row r="6" spans="1:41" x14ac:dyDescent="0.25">
      <c r="A6" s="16">
        <v>1988</v>
      </c>
      <c r="B6" s="15">
        <f t="shared" si="1"/>
        <v>1524769.7122941103</v>
      </c>
      <c r="C6" s="15">
        <f t="shared" si="2"/>
        <v>259163.53684817994</v>
      </c>
      <c r="D6" s="15">
        <f t="shared" si="3"/>
        <v>206280.04873039998</v>
      </c>
      <c r="E6" s="15">
        <f t="shared" si="0"/>
        <v>1990213.2978726903</v>
      </c>
      <c r="F6" s="5"/>
      <c r="G6" s="5"/>
      <c r="H6" s="5"/>
      <c r="I6" s="30">
        <v>1988</v>
      </c>
      <c r="J6" s="5">
        <v>298108</v>
      </c>
      <c r="K6" s="5">
        <v>40564</v>
      </c>
      <c r="L6" s="5">
        <v>9382</v>
      </c>
      <c r="M6" s="5"/>
      <c r="O6" s="30">
        <v>1988</v>
      </c>
      <c r="P6" s="5">
        <v>1226661.7122941103</v>
      </c>
      <c r="Q6" s="5">
        <v>218599.53684817994</v>
      </c>
      <c r="R6" s="5">
        <v>196898.04873039998</v>
      </c>
      <c r="T6" s="17"/>
      <c r="AC6"/>
      <c r="AK6"/>
      <c r="AL6"/>
      <c r="AM6"/>
      <c r="AN6"/>
      <c r="AO6"/>
    </row>
    <row r="7" spans="1:41" x14ac:dyDescent="0.25">
      <c r="A7" s="16">
        <v>1989</v>
      </c>
      <c r="B7" s="15">
        <f t="shared" si="1"/>
        <v>1069854.6742414902</v>
      </c>
      <c r="C7" s="15">
        <f t="shared" si="2"/>
        <v>279830.34755339992</v>
      </c>
      <c r="D7" s="15">
        <f t="shared" si="3"/>
        <v>12057.7458623</v>
      </c>
      <c r="E7" s="15">
        <f t="shared" si="0"/>
        <v>1361742.7676571901</v>
      </c>
      <c r="F7" s="5"/>
      <c r="G7" s="5"/>
      <c r="H7" s="5"/>
      <c r="I7" s="30">
        <v>1989</v>
      </c>
      <c r="J7" s="5">
        <v>249597</v>
      </c>
      <c r="K7" s="5">
        <v>23563</v>
      </c>
      <c r="L7" s="5">
        <v>10842</v>
      </c>
      <c r="M7" s="5"/>
      <c r="O7" s="30">
        <v>1989</v>
      </c>
      <c r="P7" s="5">
        <v>820257.67424149008</v>
      </c>
      <c r="Q7" s="5">
        <v>256267.34755339992</v>
      </c>
      <c r="R7" s="5">
        <v>1215.7458623000005</v>
      </c>
      <c r="T7" s="17"/>
      <c r="AC7"/>
      <c r="AK7"/>
      <c r="AL7"/>
      <c r="AM7"/>
      <c r="AN7"/>
      <c r="AO7"/>
    </row>
    <row r="8" spans="1:41" x14ac:dyDescent="0.25">
      <c r="A8" s="16">
        <v>1990</v>
      </c>
      <c r="B8" s="15">
        <f t="shared" si="1"/>
        <v>1100066.5389773399</v>
      </c>
      <c r="C8" s="15">
        <f t="shared" si="2"/>
        <v>109635.04716607997</v>
      </c>
      <c r="D8" s="15">
        <f t="shared" si="3"/>
        <v>55667.104298000027</v>
      </c>
      <c r="E8" s="15">
        <f t="shared" si="0"/>
        <v>1265368.6904414198</v>
      </c>
      <c r="F8" s="5"/>
      <c r="G8" s="5"/>
      <c r="H8" s="5"/>
      <c r="I8" s="30">
        <v>1990</v>
      </c>
      <c r="J8" s="5">
        <v>239947</v>
      </c>
      <c r="K8" s="5">
        <v>12062</v>
      </c>
      <c r="L8" s="5">
        <v>9032</v>
      </c>
      <c r="M8" s="5"/>
      <c r="O8" s="30">
        <v>1990</v>
      </c>
      <c r="P8" s="5">
        <v>860119.53897733998</v>
      </c>
      <c r="Q8" s="5">
        <v>97573.047166079967</v>
      </c>
      <c r="R8" s="5">
        <v>46635.104298000027</v>
      </c>
      <c r="T8" s="17"/>
      <c r="AC8"/>
      <c r="AK8"/>
      <c r="AL8"/>
      <c r="AM8"/>
      <c r="AN8"/>
      <c r="AO8"/>
    </row>
    <row r="9" spans="1:41" x14ac:dyDescent="0.25">
      <c r="A9" s="16">
        <v>1991</v>
      </c>
      <c r="B9" s="15">
        <f t="shared" si="1"/>
        <v>1705210.3491591997</v>
      </c>
      <c r="C9" s="15">
        <f t="shared" si="2"/>
        <v>169038.47001900006</v>
      </c>
      <c r="D9" s="15">
        <f t="shared" si="3"/>
        <v>245573.21299250005</v>
      </c>
      <c r="E9" s="15">
        <f t="shared" si="0"/>
        <v>2119822.0321706999</v>
      </c>
      <c r="F9" s="5"/>
      <c r="G9" s="5"/>
      <c r="H9" s="5"/>
      <c r="I9" s="30">
        <v>1991</v>
      </c>
      <c r="J9" s="5">
        <v>283165</v>
      </c>
      <c r="K9" s="5">
        <v>34296</v>
      </c>
      <c r="L9" s="5">
        <v>9015</v>
      </c>
      <c r="M9" s="5"/>
      <c r="O9" s="30">
        <v>1991</v>
      </c>
      <c r="P9" s="5">
        <v>1422045.3491591997</v>
      </c>
      <c r="Q9" s="5">
        <v>134742.47001900006</v>
      </c>
      <c r="R9" s="5">
        <v>236558.21299250005</v>
      </c>
      <c r="T9" s="17"/>
      <c r="AC9"/>
      <c r="AK9"/>
      <c r="AL9"/>
      <c r="AM9"/>
      <c r="AN9"/>
      <c r="AO9"/>
    </row>
    <row r="10" spans="1:41" x14ac:dyDescent="0.25">
      <c r="A10" s="16">
        <v>1992</v>
      </c>
      <c r="B10" s="15">
        <f t="shared" si="1"/>
        <v>1527278.49547126</v>
      </c>
      <c r="C10" s="15">
        <f t="shared" si="2"/>
        <v>151385.50396001001</v>
      </c>
      <c r="D10" s="15">
        <f t="shared" si="3"/>
        <v>12405.91462</v>
      </c>
      <c r="E10" s="15">
        <f t="shared" si="0"/>
        <v>1691069.9140512701</v>
      </c>
      <c r="F10" s="5"/>
      <c r="G10" s="5"/>
      <c r="H10" s="5"/>
      <c r="I10" s="30">
        <v>1992</v>
      </c>
      <c r="J10" s="5">
        <v>220645</v>
      </c>
      <c r="K10" s="5">
        <v>28401</v>
      </c>
      <c r="L10" s="5">
        <v>11172</v>
      </c>
      <c r="M10" s="5"/>
      <c r="O10" s="30">
        <v>1992</v>
      </c>
      <c r="P10" s="5">
        <v>1306633.49547126</v>
      </c>
      <c r="Q10" s="5">
        <v>122984.50396001001</v>
      </c>
      <c r="R10" s="5">
        <v>1233.91462</v>
      </c>
      <c r="T10" s="17"/>
      <c r="AC10"/>
      <c r="AK10"/>
      <c r="AL10"/>
      <c r="AM10"/>
      <c r="AN10"/>
      <c r="AO10"/>
    </row>
    <row r="11" spans="1:41" x14ac:dyDescent="0.25">
      <c r="A11" s="16">
        <v>1993</v>
      </c>
      <c r="B11" s="15">
        <f t="shared" si="1"/>
        <v>919031.76216041378</v>
      </c>
      <c r="C11" s="15">
        <f t="shared" si="2"/>
        <v>196759.20734440995</v>
      </c>
      <c r="D11" s="15">
        <f t="shared" si="3"/>
        <v>104217.45838079996</v>
      </c>
      <c r="E11" s="15">
        <f t="shared" si="0"/>
        <v>1220008.4278856236</v>
      </c>
      <c r="F11" s="5"/>
      <c r="G11" s="5"/>
      <c r="H11" s="5"/>
      <c r="I11" s="30">
        <v>1993</v>
      </c>
      <c r="J11" s="5">
        <v>219215</v>
      </c>
      <c r="K11" s="5">
        <v>27530</v>
      </c>
      <c r="L11" s="5">
        <v>7612</v>
      </c>
      <c r="M11" s="5"/>
      <c r="O11" s="30">
        <v>1993</v>
      </c>
      <c r="P11" s="5">
        <v>699816.76216041378</v>
      </c>
      <c r="Q11" s="5">
        <v>169229.20734440995</v>
      </c>
      <c r="R11" s="5">
        <v>96605.458380799959</v>
      </c>
      <c r="T11" s="17"/>
      <c r="AC11"/>
      <c r="AK11"/>
      <c r="AL11"/>
      <c r="AM11"/>
      <c r="AN11"/>
      <c r="AO11"/>
    </row>
    <row r="12" spans="1:41" x14ac:dyDescent="0.25">
      <c r="A12" s="16">
        <v>1994</v>
      </c>
      <c r="B12" s="15">
        <f t="shared" si="1"/>
        <v>1008885.7458979397</v>
      </c>
      <c r="C12" s="15">
        <f t="shared" si="2"/>
        <v>131606.25837222004</v>
      </c>
      <c r="D12" s="15">
        <f t="shared" si="3"/>
        <v>54432.855012</v>
      </c>
      <c r="E12" s="15">
        <f t="shared" si="0"/>
        <v>1194924.8592821597</v>
      </c>
      <c r="F12" s="5"/>
      <c r="G12" s="5"/>
      <c r="H12" s="5"/>
      <c r="I12" s="30">
        <v>1994</v>
      </c>
      <c r="J12" s="5">
        <v>296381</v>
      </c>
      <c r="K12" s="5">
        <v>30120</v>
      </c>
      <c r="L12" s="5">
        <v>3409</v>
      </c>
      <c r="M12" s="5"/>
      <c r="O12" s="30">
        <v>1994</v>
      </c>
      <c r="P12" s="5">
        <v>712504.74589793966</v>
      </c>
      <c r="Q12" s="5">
        <v>101486.25837222002</v>
      </c>
      <c r="R12" s="5">
        <v>51023.855012</v>
      </c>
      <c r="T12" s="17"/>
      <c r="AC12"/>
      <c r="AK12"/>
      <c r="AL12"/>
      <c r="AM12"/>
      <c r="AN12"/>
      <c r="AO12"/>
    </row>
    <row r="13" spans="1:41" x14ac:dyDescent="0.25">
      <c r="A13" s="16">
        <v>1995</v>
      </c>
      <c r="B13" s="15">
        <f t="shared" si="1"/>
        <v>1185080.0558816902</v>
      </c>
      <c r="C13" s="15">
        <f t="shared" si="2"/>
        <v>108343.510384188</v>
      </c>
      <c r="D13" s="15">
        <f t="shared" si="3"/>
        <v>655211.32142600033</v>
      </c>
      <c r="E13" s="15">
        <f t="shared" si="0"/>
        <v>1948634.8876918787</v>
      </c>
      <c r="F13" s="5"/>
      <c r="G13" s="5"/>
      <c r="H13" s="5"/>
      <c r="I13" s="30">
        <v>1995</v>
      </c>
      <c r="J13" s="5">
        <v>328835</v>
      </c>
      <c r="K13" s="5">
        <v>23178</v>
      </c>
      <c r="L13" s="5">
        <v>7852</v>
      </c>
      <c r="M13" s="5"/>
      <c r="O13" s="30">
        <v>1995</v>
      </c>
      <c r="P13" s="5">
        <v>856245.05588169035</v>
      </c>
      <c r="Q13" s="5">
        <v>85165.510384188005</v>
      </c>
      <c r="R13" s="5">
        <v>647359.32142600033</v>
      </c>
      <c r="T13" s="17"/>
      <c r="AC13"/>
      <c r="AK13"/>
      <c r="AL13"/>
      <c r="AM13"/>
      <c r="AN13"/>
      <c r="AO13"/>
    </row>
    <row r="14" spans="1:41" x14ac:dyDescent="0.25">
      <c r="A14" s="16">
        <v>1996</v>
      </c>
      <c r="B14" s="15">
        <f t="shared" si="1"/>
        <v>883558.45021639601</v>
      </c>
      <c r="C14" s="15">
        <f t="shared" si="2"/>
        <v>108684.90697527002</v>
      </c>
      <c r="D14" s="15">
        <f t="shared" si="3"/>
        <v>25059.854034700005</v>
      </c>
      <c r="E14" s="15">
        <f t="shared" si="0"/>
        <v>1017303.211226366</v>
      </c>
      <c r="F14" s="5"/>
      <c r="G14" s="5"/>
      <c r="H14" s="5"/>
      <c r="I14" s="30">
        <v>1996</v>
      </c>
      <c r="J14" s="5">
        <v>268774</v>
      </c>
      <c r="K14" s="5">
        <v>31618</v>
      </c>
      <c r="L14" s="5">
        <v>5944</v>
      </c>
      <c r="M14" s="5"/>
      <c r="O14" s="30">
        <v>1996</v>
      </c>
      <c r="P14" s="5">
        <v>614784.45021639601</v>
      </c>
      <c r="Q14" s="5">
        <v>77066.906975270016</v>
      </c>
      <c r="R14" s="5">
        <v>19115.854034700005</v>
      </c>
      <c r="T14" s="17"/>
      <c r="AC14"/>
      <c r="AK14"/>
      <c r="AL14"/>
      <c r="AM14"/>
      <c r="AN14"/>
      <c r="AO14"/>
    </row>
    <row r="15" spans="1:41" x14ac:dyDescent="0.25">
      <c r="A15" s="16">
        <v>1997</v>
      </c>
      <c r="B15" s="15">
        <f t="shared" si="1"/>
        <v>951052.13712240907</v>
      </c>
      <c r="C15" s="15">
        <f t="shared" si="2"/>
        <v>149958.94457294999</v>
      </c>
      <c r="D15" s="15">
        <f t="shared" si="3"/>
        <v>15482.0763726</v>
      </c>
      <c r="E15" s="15">
        <f t="shared" si="0"/>
        <v>1116493.1580679589</v>
      </c>
      <c r="F15" s="5"/>
      <c r="G15" s="5"/>
      <c r="H15" s="5"/>
      <c r="I15" s="30">
        <v>1997</v>
      </c>
      <c r="J15" s="5">
        <v>298645</v>
      </c>
      <c r="K15" s="5">
        <v>42934</v>
      </c>
      <c r="L15" s="5">
        <v>5327</v>
      </c>
      <c r="M15" s="5"/>
      <c r="O15" s="30">
        <v>1997</v>
      </c>
      <c r="P15" s="5">
        <v>652407.13712240907</v>
      </c>
      <c r="Q15" s="5">
        <v>107024.94457294999</v>
      </c>
      <c r="R15" s="5">
        <v>10155.0763726</v>
      </c>
      <c r="T15" s="17"/>
      <c r="AC15"/>
      <c r="AK15"/>
      <c r="AL15"/>
      <c r="AM15"/>
      <c r="AN15"/>
      <c r="AO15"/>
    </row>
    <row r="16" spans="1:41" x14ac:dyDescent="0.25">
      <c r="A16" s="16">
        <v>1998</v>
      </c>
      <c r="B16" s="15">
        <f t="shared" si="1"/>
        <v>894397.21560737002</v>
      </c>
      <c r="C16" s="15">
        <f t="shared" si="2"/>
        <v>120814.33820581202</v>
      </c>
      <c r="D16" s="15">
        <f t="shared" si="3"/>
        <v>26664.129780430001</v>
      </c>
      <c r="E16" s="15">
        <f t="shared" si="0"/>
        <v>1041875.683593612</v>
      </c>
      <c r="F16" s="5"/>
      <c r="G16" s="5"/>
      <c r="H16" s="5"/>
      <c r="I16" s="30">
        <v>1998</v>
      </c>
      <c r="J16" s="5">
        <v>222926</v>
      </c>
      <c r="K16" s="5">
        <v>23181</v>
      </c>
      <c r="L16" s="5">
        <v>7687</v>
      </c>
      <c r="M16" s="5"/>
      <c r="O16" s="30">
        <v>1998</v>
      </c>
      <c r="P16" s="5">
        <v>671471.21560737002</v>
      </c>
      <c r="Q16" s="5">
        <v>97633.338205812019</v>
      </c>
      <c r="R16" s="5">
        <v>18977.129780430001</v>
      </c>
      <c r="T16" s="17"/>
      <c r="AC16"/>
      <c r="AK16"/>
      <c r="AL16"/>
      <c r="AM16"/>
      <c r="AN16"/>
      <c r="AO16"/>
    </row>
    <row r="17" spans="1:41" x14ac:dyDescent="0.25">
      <c r="A17" s="16">
        <v>1999</v>
      </c>
      <c r="B17" s="15">
        <f t="shared" si="1"/>
        <v>1643943.5721044014</v>
      </c>
      <c r="C17" s="15">
        <f t="shared" si="2"/>
        <v>195417.37362071592</v>
      </c>
      <c r="D17" s="15">
        <f t="shared" si="3"/>
        <v>21498.340439999996</v>
      </c>
      <c r="E17" s="15">
        <f t="shared" si="0"/>
        <v>1860859.2861651173</v>
      </c>
      <c r="F17" s="5"/>
      <c r="G17" s="74"/>
      <c r="H17" s="5"/>
      <c r="I17" s="30">
        <v>1999</v>
      </c>
      <c r="J17" s="5">
        <v>146834</v>
      </c>
      <c r="K17" s="5">
        <v>20664</v>
      </c>
      <c r="L17" s="5">
        <v>4097</v>
      </c>
      <c r="M17" s="5"/>
      <c r="O17" s="30">
        <v>1999</v>
      </c>
      <c r="P17" s="5">
        <v>1497109.5721044014</v>
      </c>
      <c r="Q17" s="5">
        <v>174753.37362071592</v>
      </c>
      <c r="R17" s="5">
        <v>17401.340439999996</v>
      </c>
      <c r="T17" s="17"/>
      <c r="AC17"/>
      <c r="AK17"/>
      <c r="AL17"/>
      <c r="AM17"/>
      <c r="AN17"/>
      <c r="AO17"/>
    </row>
    <row r="18" spans="1:41" x14ac:dyDescent="0.25">
      <c r="A18" s="16">
        <v>2000</v>
      </c>
      <c r="B18" s="15">
        <f t="shared" si="1"/>
        <v>1947325.9672136747</v>
      </c>
      <c r="C18" s="15">
        <f t="shared" si="2"/>
        <v>324943.169827645</v>
      </c>
      <c r="D18" s="15">
        <f t="shared" si="3"/>
        <v>235330.46266142599</v>
      </c>
      <c r="E18" s="15">
        <f t="shared" si="0"/>
        <v>2507599.5997027457</v>
      </c>
      <c r="F18" s="5"/>
      <c r="G18" s="74"/>
      <c r="H18" s="5"/>
      <c r="I18" s="30">
        <v>2000</v>
      </c>
      <c r="J18" s="5">
        <v>176605</v>
      </c>
      <c r="K18" s="5">
        <v>16379</v>
      </c>
      <c r="L18" s="5">
        <v>4207</v>
      </c>
      <c r="M18" s="5"/>
      <c r="O18" s="30">
        <v>2000</v>
      </c>
      <c r="P18" s="5">
        <v>1770720.9672136747</v>
      </c>
      <c r="Q18" s="5">
        <v>308564.169827645</v>
      </c>
      <c r="R18" s="5">
        <v>231123.46266142599</v>
      </c>
      <c r="T18" s="17"/>
      <c r="AC18"/>
      <c r="AK18"/>
      <c r="AL18"/>
      <c r="AM18"/>
      <c r="AN18"/>
      <c r="AO18"/>
    </row>
    <row r="19" spans="1:41" x14ac:dyDescent="0.25">
      <c r="A19" s="16">
        <v>2001</v>
      </c>
      <c r="B19" s="15">
        <f t="shared" si="1"/>
        <v>1152120.4173221299</v>
      </c>
      <c r="C19" s="15">
        <f t="shared" si="2"/>
        <v>298956.78509271593</v>
      </c>
      <c r="D19" s="15">
        <f t="shared" si="3"/>
        <v>82362.265053620024</v>
      </c>
      <c r="E19" s="15">
        <f t="shared" si="0"/>
        <v>1533439.4674684659</v>
      </c>
      <c r="F19" s="5"/>
      <c r="G19" s="74"/>
      <c r="H19" s="5"/>
      <c r="I19" s="30">
        <v>2001</v>
      </c>
      <c r="J19" s="5">
        <v>180036</v>
      </c>
      <c r="K19" s="5">
        <v>21775</v>
      </c>
      <c r="L19" s="5">
        <v>2896</v>
      </c>
      <c r="M19" s="5"/>
      <c r="O19" s="30">
        <v>2001</v>
      </c>
      <c r="P19" s="5">
        <v>972084.41732212994</v>
      </c>
      <c r="Q19" s="5">
        <v>277181.78509271593</v>
      </c>
      <c r="R19" s="5">
        <v>79466.265053620024</v>
      </c>
      <c r="S19" s="17"/>
      <c r="T19" s="17"/>
      <c r="U19" s="17"/>
      <c r="V19" s="17"/>
      <c r="W19" s="17"/>
      <c r="X19" s="17"/>
      <c r="Y19" s="17"/>
      <c r="Z19" s="17"/>
      <c r="AA19" s="17"/>
      <c r="AB19" s="17"/>
      <c r="AC19"/>
      <c r="AK19"/>
      <c r="AL19"/>
      <c r="AM19"/>
      <c r="AN19"/>
      <c r="AO19"/>
    </row>
    <row r="20" spans="1:41" x14ac:dyDescent="0.25">
      <c r="A20" s="16">
        <v>2002</v>
      </c>
      <c r="B20" s="15">
        <f t="shared" si="1"/>
        <v>1707594.3791254496</v>
      </c>
      <c r="C20" s="15">
        <f t="shared" si="2"/>
        <v>244115.19369663898</v>
      </c>
      <c r="D20" s="15">
        <f t="shared" si="3"/>
        <v>37305.950465320006</v>
      </c>
      <c r="E20" s="15">
        <f t="shared" si="0"/>
        <v>1989015.5232874085</v>
      </c>
      <c r="F20" s="5"/>
      <c r="G20" s="74"/>
      <c r="H20" s="5"/>
      <c r="I20" s="30">
        <v>2002</v>
      </c>
      <c r="J20" s="5">
        <v>228835</v>
      </c>
      <c r="K20" s="5">
        <v>18689</v>
      </c>
      <c r="L20" s="5">
        <v>2800</v>
      </c>
      <c r="M20" s="5"/>
      <c r="O20" s="30">
        <v>2002</v>
      </c>
      <c r="P20" s="5">
        <v>1478759.3791254496</v>
      </c>
      <c r="Q20" s="5">
        <v>225426.19369663898</v>
      </c>
      <c r="R20" s="5">
        <v>34505.950465320006</v>
      </c>
      <c r="S20" s="17"/>
      <c r="T20" s="17"/>
      <c r="U20" s="17"/>
      <c r="V20" s="17"/>
      <c r="W20" s="17"/>
      <c r="X20" s="17"/>
      <c r="Y20" s="17"/>
      <c r="Z20" s="17"/>
      <c r="AA20" s="17"/>
      <c r="AB20" s="17"/>
      <c r="AC20"/>
      <c r="AK20"/>
      <c r="AL20"/>
      <c r="AM20"/>
      <c r="AN20"/>
      <c r="AO20"/>
    </row>
    <row r="21" spans="1:41" x14ac:dyDescent="0.25">
      <c r="A21" s="16">
        <v>2003</v>
      </c>
      <c r="B21" s="15">
        <f t="shared" si="1"/>
        <v>1817007.5251260486</v>
      </c>
      <c r="C21" s="15">
        <f t="shared" si="2"/>
        <v>344023.09093260486</v>
      </c>
      <c r="D21" s="15">
        <f t="shared" si="3"/>
        <v>53445.171013999992</v>
      </c>
      <c r="E21" s="15">
        <f t="shared" si="0"/>
        <v>2214475.7870726534</v>
      </c>
      <c r="F21" s="5"/>
      <c r="G21" s="74"/>
      <c r="I21" s="30">
        <v>2003</v>
      </c>
      <c r="J21" s="5">
        <v>188171</v>
      </c>
      <c r="K21" s="5">
        <v>13347</v>
      </c>
      <c r="L21" s="5">
        <v>3139</v>
      </c>
      <c r="M21" s="5"/>
      <c r="O21" s="30">
        <v>2003</v>
      </c>
      <c r="P21" s="5">
        <v>1628836.5251260486</v>
      </c>
      <c r="Q21" s="5">
        <v>330676.09093260486</v>
      </c>
      <c r="R21" s="5">
        <v>50306.171013999992</v>
      </c>
      <c r="T21" s="17"/>
      <c r="AC21"/>
      <c r="AK21"/>
      <c r="AL21"/>
      <c r="AM21"/>
      <c r="AN21"/>
      <c r="AO21"/>
    </row>
    <row r="22" spans="1:41" x14ac:dyDescent="0.25">
      <c r="A22" s="16">
        <v>2004</v>
      </c>
      <c r="B22" s="15">
        <f t="shared" si="1"/>
        <v>1003325.496350836</v>
      </c>
      <c r="C22" s="15">
        <f t="shared" si="2"/>
        <v>124864.40475688862</v>
      </c>
      <c r="D22" s="15">
        <f t="shared" si="3"/>
        <v>13569.864626299999</v>
      </c>
      <c r="E22" s="15">
        <f t="shared" si="0"/>
        <v>1141759.7657340246</v>
      </c>
      <c r="F22" s="5"/>
      <c r="G22" s="74"/>
      <c r="I22" s="30">
        <v>2004</v>
      </c>
      <c r="J22" s="5">
        <v>152417</v>
      </c>
      <c r="K22" s="5">
        <v>11621</v>
      </c>
      <c r="L22" s="5">
        <v>3022</v>
      </c>
      <c r="M22" s="5"/>
      <c r="O22" s="30">
        <v>2004</v>
      </c>
      <c r="P22" s="5">
        <v>850908.49635083601</v>
      </c>
      <c r="Q22" s="5">
        <v>113243.40475688862</v>
      </c>
      <c r="R22" s="5">
        <v>10547.864626299999</v>
      </c>
      <c r="T22" s="17"/>
      <c r="AC22"/>
      <c r="AK22"/>
      <c r="AL22"/>
      <c r="AM22"/>
      <c r="AN22"/>
      <c r="AO22"/>
    </row>
    <row r="23" spans="1:41" x14ac:dyDescent="0.25">
      <c r="A23" s="16">
        <v>2005</v>
      </c>
      <c r="B23" s="15">
        <f t="shared" si="1"/>
        <v>1093453.1233969796</v>
      </c>
      <c r="C23" s="15">
        <f t="shared" si="2"/>
        <v>204609.43768056307</v>
      </c>
      <c r="D23" s="15">
        <f t="shared" si="3"/>
        <v>4300.0670132000005</v>
      </c>
      <c r="E23" s="15">
        <f t="shared" si="0"/>
        <v>1302362.6280907425</v>
      </c>
      <c r="F23" s="5"/>
      <c r="G23" s="74"/>
      <c r="H23" s="17"/>
      <c r="I23" s="30">
        <v>2005</v>
      </c>
      <c r="J23" s="5">
        <v>123298</v>
      </c>
      <c r="K23" s="5">
        <v>8485</v>
      </c>
      <c r="L23" s="5">
        <v>1785</v>
      </c>
      <c r="M23" s="5"/>
      <c r="O23" s="30">
        <v>2005</v>
      </c>
      <c r="P23" s="5">
        <v>970155.12339697976</v>
      </c>
      <c r="Q23" s="5">
        <v>196124.43768056307</v>
      </c>
      <c r="R23" s="5">
        <v>2515.0670132000005</v>
      </c>
      <c r="S23" s="17"/>
      <c r="T23" s="17"/>
      <c r="U23" s="17"/>
      <c r="V23" s="17"/>
      <c r="W23" s="17"/>
      <c r="X23" s="17"/>
      <c r="Y23" s="17"/>
      <c r="Z23" s="17"/>
      <c r="AA23" s="17"/>
      <c r="AB23" s="17"/>
      <c r="AC23"/>
      <c r="AK23"/>
      <c r="AL23"/>
      <c r="AM23"/>
      <c r="AN23"/>
      <c r="AO23"/>
    </row>
    <row r="24" spans="1:41" x14ac:dyDescent="0.25">
      <c r="A24" s="16">
        <v>2006</v>
      </c>
      <c r="B24" s="15">
        <f t="shared" si="1"/>
        <v>1334059.9157837606</v>
      </c>
      <c r="C24" s="15">
        <f t="shared" si="2"/>
        <v>141123.54860109391</v>
      </c>
      <c r="D24" s="15">
        <f t="shared" si="3"/>
        <v>9253.9103844399997</v>
      </c>
      <c r="E24" s="15">
        <f t="shared" si="0"/>
        <v>1484437.3747692946</v>
      </c>
      <c r="F24" s="5"/>
      <c r="G24" s="74"/>
      <c r="H24" s="17"/>
      <c r="I24" s="30">
        <v>2006</v>
      </c>
      <c r="J24" s="5">
        <v>100935</v>
      </c>
      <c r="K24" s="5">
        <v>7389</v>
      </c>
      <c r="L24" s="5">
        <v>3755</v>
      </c>
      <c r="M24" s="5"/>
      <c r="O24" s="30">
        <v>2006</v>
      </c>
      <c r="P24" s="5">
        <v>1233124.9157837606</v>
      </c>
      <c r="Q24" s="5">
        <v>133734.54860109391</v>
      </c>
      <c r="R24" s="5">
        <v>5498.9103844399997</v>
      </c>
      <c r="S24" s="17"/>
      <c r="T24" s="17"/>
      <c r="U24" s="17"/>
      <c r="V24" s="17"/>
      <c r="W24" s="17"/>
      <c r="X24" s="17"/>
      <c r="Y24" s="17"/>
      <c r="Z24" s="17"/>
      <c r="AA24" s="17"/>
      <c r="AB24" s="17"/>
      <c r="AC24"/>
      <c r="AK24"/>
      <c r="AL24"/>
      <c r="AM24"/>
      <c r="AN24"/>
      <c r="AO24"/>
    </row>
    <row r="25" spans="1:41" x14ac:dyDescent="0.25">
      <c r="A25" s="16">
        <v>2007</v>
      </c>
      <c r="B25" s="15">
        <f t="shared" si="1"/>
        <v>1442291.9645564938</v>
      </c>
      <c r="C25" s="15">
        <f t="shared" si="2"/>
        <v>157420.68370025494</v>
      </c>
      <c r="D25" s="15">
        <f t="shared" si="3"/>
        <v>16748.899067800001</v>
      </c>
      <c r="E25" s="15">
        <f t="shared" si="0"/>
        <v>1616461.5473245487</v>
      </c>
      <c r="F25" s="5"/>
      <c r="G25" s="74"/>
      <c r="I25" s="30">
        <v>2007</v>
      </c>
      <c r="J25" s="5">
        <v>97198</v>
      </c>
      <c r="K25" s="5">
        <v>5311</v>
      </c>
      <c r="L25" s="5">
        <v>5048</v>
      </c>
      <c r="M25" s="5"/>
      <c r="O25" s="30">
        <v>2007</v>
      </c>
      <c r="P25" s="5">
        <v>1345093.9645564938</v>
      </c>
      <c r="Q25" s="5">
        <v>152109.68370025494</v>
      </c>
      <c r="R25" s="5">
        <v>11700.899067800001</v>
      </c>
      <c r="T25" s="17"/>
      <c r="AC25"/>
      <c r="AK25"/>
      <c r="AL25"/>
      <c r="AM25"/>
      <c r="AN25"/>
      <c r="AO25"/>
    </row>
    <row r="26" spans="1:41" x14ac:dyDescent="0.25">
      <c r="A26" s="16">
        <v>2008</v>
      </c>
      <c r="B26" s="15">
        <f t="shared" si="1"/>
        <v>918833.19192060304</v>
      </c>
      <c r="C26" s="15">
        <f t="shared" si="2"/>
        <v>149370.04143681895</v>
      </c>
      <c r="D26" s="15">
        <f t="shared" si="3"/>
        <v>65991.039220999999</v>
      </c>
      <c r="E26" s="15">
        <f t="shared" si="0"/>
        <v>1134194.272578422</v>
      </c>
      <c r="F26" s="5"/>
      <c r="G26" s="5"/>
      <c r="I26" s="30">
        <v>2008</v>
      </c>
      <c r="J26" s="5">
        <v>102953</v>
      </c>
      <c r="K26" s="5">
        <v>5654</v>
      </c>
      <c r="L26" s="5">
        <v>7675</v>
      </c>
      <c r="M26" s="5"/>
      <c r="O26" s="30">
        <v>2008</v>
      </c>
      <c r="P26" s="5">
        <v>815880.19192060304</v>
      </c>
      <c r="Q26" s="5">
        <v>143716.04143681895</v>
      </c>
      <c r="R26" s="5">
        <v>58316.039220999999</v>
      </c>
      <c r="T26" s="17"/>
      <c r="AC26"/>
      <c r="AK26"/>
      <c r="AL26"/>
      <c r="AM26"/>
      <c r="AN26"/>
      <c r="AO26"/>
    </row>
    <row r="27" spans="1:41" x14ac:dyDescent="0.25">
      <c r="A27" s="16">
        <v>2009</v>
      </c>
      <c r="B27" s="15">
        <f t="shared" si="1"/>
        <v>869182.23077449179</v>
      </c>
      <c r="C27" s="15">
        <f t="shared" si="2"/>
        <v>123561.04969450996</v>
      </c>
      <c r="D27" s="15">
        <f t="shared" si="3"/>
        <v>46861.552826830019</v>
      </c>
      <c r="E27" s="15">
        <f t="shared" si="0"/>
        <v>1039604.8332958318</v>
      </c>
      <c r="F27" s="5"/>
      <c r="G27" s="5"/>
      <c r="I27" s="30">
        <v>2009</v>
      </c>
      <c r="J27" s="5">
        <v>131742</v>
      </c>
      <c r="K27" s="5">
        <v>3926</v>
      </c>
      <c r="L27" s="5">
        <v>5953</v>
      </c>
      <c r="M27" s="5"/>
      <c r="O27" s="30">
        <v>2009</v>
      </c>
      <c r="P27" s="5">
        <v>737440.23077449179</v>
      </c>
      <c r="Q27" s="5">
        <v>119635.04969450996</v>
      </c>
      <c r="R27" s="5">
        <v>40908.552826830019</v>
      </c>
      <c r="T27" s="17"/>
      <c r="AC27"/>
      <c r="AK27"/>
      <c r="AL27"/>
      <c r="AM27"/>
      <c r="AN27"/>
      <c r="AO27"/>
    </row>
    <row r="28" spans="1:41" x14ac:dyDescent="0.25">
      <c r="A28" s="16">
        <v>2010</v>
      </c>
      <c r="B28" s="15">
        <f t="shared" si="1"/>
        <v>551213.58718027209</v>
      </c>
      <c r="C28" s="15">
        <f t="shared" si="2"/>
        <v>53406.190681373286</v>
      </c>
      <c r="D28" s="15">
        <f t="shared" si="3"/>
        <v>8257.1655974000005</v>
      </c>
      <c r="E28" s="15">
        <f t="shared" si="0"/>
        <v>612876.94345904537</v>
      </c>
      <c r="F28" s="5"/>
      <c r="G28" s="5"/>
      <c r="I28" s="30">
        <v>2010</v>
      </c>
      <c r="J28" s="5">
        <v>134062</v>
      </c>
      <c r="K28" s="5">
        <v>3733</v>
      </c>
      <c r="L28" s="5">
        <v>4589</v>
      </c>
      <c r="M28" s="5"/>
      <c r="O28" s="30">
        <v>2010</v>
      </c>
      <c r="P28" s="5">
        <v>417151.58718027209</v>
      </c>
      <c r="Q28" s="5">
        <v>49673.190681373286</v>
      </c>
      <c r="R28" s="5">
        <v>3668.1655974000005</v>
      </c>
      <c r="T28" s="17"/>
      <c r="AC28"/>
      <c r="AK28"/>
      <c r="AL28"/>
      <c r="AM28"/>
      <c r="AN28"/>
      <c r="AO28"/>
    </row>
    <row r="29" spans="1:41" x14ac:dyDescent="0.25">
      <c r="A29" s="16">
        <v>2011</v>
      </c>
      <c r="B29" s="15">
        <f t="shared" si="1"/>
        <v>625898.1571189079</v>
      </c>
      <c r="C29" s="15">
        <f t="shared" si="2"/>
        <v>67729.469726989977</v>
      </c>
      <c r="D29" s="15">
        <f t="shared" si="3"/>
        <v>112503.83203439999</v>
      </c>
      <c r="E29" s="15">
        <f t="shared" si="0"/>
        <v>806131.45888029784</v>
      </c>
      <c r="F29" s="5"/>
      <c r="G29" s="5"/>
      <c r="I29" s="30">
        <v>2011</v>
      </c>
      <c r="J29" s="5">
        <v>84020</v>
      </c>
      <c r="K29" s="5">
        <v>1921</v>
      </c>
      <c r="L29" s="5">
        <v>4293</v>
      </c>
      <c r="M29" s="5"/>
      <c r="O29" s="30">
        <v>2011</v>
      </c>
      <c r="P29" s="5">
        <v>541878.1571189079</v>
      </c>
      <c r="Q29" s="5">
        <v>65808.469726989977</v>
      </c>
      <c r="R29" s="5">
        <v>108210.83203439999</v>
      </c>
      <c r="T29" s="17"/>
      <c r="AC29"/>
      <c r="AK29"/>
      <c r="AL29"/>
      <c r="AM29"/>
      <c r="AN29"/>
      <c r="AO29"/>
    </row>
    <row r="30" spans="1:41" s="17" customFormat="1" x14ac:dyDescent="0.25">
      <c r="A30" s="16">
        <v>2012</v>
      </c>
      <c r="B30" s="15">
        <f t="shared" si="1"/>
        <v>558575.76632886869</v>
      </c>
      <c r="C30" s="15">
        <f t="shared" si="2"/>
        <v>95488.40036263199</v>
      </c>
      <c r="D30" s="15">
        <f t="shared" si="3"/>
        <v>42572.609763799992</v>
      </c>
      <c r="E30" s="15">
        <f t="shared" si="0"/>
        <v>696636.77645530063</v>
      </c>
      <c r="F30" s="5">
        <f t="shared" ref="F30:F35" si="4">SUM(B43:D43)</f>
        <v>2059996.3352321654</v>
      </c>
      <c r="G30" s="5"/>
      <c r="H30"/>
      <c r="I30" s="30">
        <v>2012</v>
      </c>
      <c r="J30" s="5">
        <v>118889</v>
      </c>
      <c r="K30" s="5">
        <v>2408</v>
      </c>
      <c r="L30" s="5">
        <v>2840</v>
      </c>
      <c r="M30" s="5"/>
      <c r="O30" s="30">
        <v>2012</v>
      </c>
      <c r="P30" s="5">
        <v>439686.76632886875</v>
      </c>
      <c r="Q30" s="5">
        <v>93080.40036263199</v>
      </c>
      <c r="R30" s="5">
        <v>39732.609763799992</v>
      </c>
      <c r="S30"/>
      <c r="U30"/>
      <c r="V30"/>
      <c r="W30"/>
      <c r="X30"/>
      <c r="Y30"/>
      <c r="Z30"/>
      <c r="AA30"/>
      <c r="AB30"/>
    </row>
    <row r="31" spans="1:41" s="17" customFormat="1" x14ac:dyDescent="0.25">
      <c r="A31" s="16">
        <v>2013</v>
      </c>
      <c r="B31" s="15">
        <f t="shared" si="1"/>
        <v>2215929.0408905493</v>
      </c>
      <c r="C31" s="15">
        <f t="shared" si="2"/>
        <v>193869.72169237808</v>
      </c>
      <c r="D31" s="15">
        <f t="shared" si="3"/>
        <v>15874.752743200006</v>
      </c>
      <c r="E31" s="15">
        <f t="shared" si="0"/>
        <v>2425673.5153261274</v>
      </c>
      <c r="F31" s="5">
        <f t="shared" si="4"/>
        <v>2059996.3352321654</v>
      </c>
      <c r="G31" s="5"/>
      <c r="H31"/>
      <c r="I31" s="30">
        <v>2013</v>
      </c>
      <c r="J31" s="5">
        <v>145737</v>
      </c>
      <c r="K31" s="5">
        <v>3317</v>
      </c>
      <c r="L31" s="5">
        <v>4531</v>
      </c>
      <c r="M31" s="5"/>
      <c r="O31" s="30">
        <v>2013</v>
      </c>
      <c r="P31" s="5">
        <v>2070192.0408905495</v>
      </c>
      <c r="Q31" s="5">
        <v>190552.72169237808</v>
      </c>
      <c r="R31" s="5">
        <v>11343.752743200006</v>
      </c>
      <c r="S31"/>
      <c r="U31"/>
      <c r="V31"/>
      <c r="W31"/>
      <c r="X31"/>
      <c r="Y31"/>
      <c r="Z31"/>
      <c r="AA31"/>
      <c r="AB31"/>
    </row>
    <row r="32" spans="1:41" x14ac:dyDescent="0.25">
      <c r="A32" s="16">
        <v>2014</v>
      </c>
      <c r="B32" s="15">
        <f t="shared" si="1"/>
        <v>2852226.9285807782</v>
      </c>
      <c r="C32" s="15">
        <f t="shared" si="2"/>
        <v>311029.48830796516</v>
      </c>
      <c r="D32" s="15">
        <f t="shared" si="3"/>
        <v>83815.302887999977</v>
      </c>
      <c r="E32" s="15">
        <f t="shared" si="0"/>
        <v>3247071.7197767431</v>
      </c>
      <c r="F32" s="5">
        <f t="shared" si="4"/>
        <v>2059996.3352321654</v>
      </c>
      <c r="G32" s="5"/>
      <c r="I32" s="30">
        <v>2014</v>
      </c>
      <c r="J32" s="5">
        <v>157754</v>
      </c>
      <c r="K32" s="5">
        <v>3900</v>
      </c>
      <c r="L32" s="5">
        <v>4017</v>
      </c>
      <c r="M32" s="5"/>
      <c r="O32" s="30">
        <v>2014</v>
      </c>
      <c r="P32" s="5">
        <v>2694472.9285807782</v>
      </c>
      <c r="Q32" s="5">
        <v>307129.48830796516</v>
      </c>
      <c r="R32" s="5">
        <v>79798.302887999977</v>
      </c>
      <c r="T32" s="17"/>
      <c r="AC32"/>
      <c r="AK32"/>
      <c r="AL32"/>
      <c r="AM32"/>
      <c r="AN32"/>
      <c r="AO32"/>
    </row>
    <row r="33" spans="1:41" x14ac:dyDescent="0.25">
      <c r="A33" s="16">
        <v>2015</v>
      </c>
      <c r="B33" s="15">
        <f t="shared" si="1"/>
        <v>1883337.6749337343</v>
      </c>
      <c r="C33" s="15">
        <f t="shared" si="2"/>
        <v>145484.61572458898</v>
      </c>
      <c r="D33" s="15">
        <f t="shared" si="3"/>
        <v>10215.4591048</v>
      </c>
      <c r="E33" s="15">
        <f t="shared" si="0"/>
        <v>2039037.7497631232</v>
      </c>
      <c r="F33" s="5">
        <f t="shared" si="4"/>
        <v>3032015.4249692466</v>
      </c>
      <c r="G33" s="5"/>
      <c r="H33" s="17"/>
      <c r="I33" s="30">
        <v>2015</v>
      </c>
      <c r="J33" s="5">
        <v>162603</v>
      </c>
      <c r="K33" s="5">
        <v>2454</v>
      </c>
      <c r="L33" s="5">
        <v>4663</v>
      </c>
      <c r="M33" s="5"/>
      <c r="O33" s="30">
        <v>2015</v>
      </c>
      <c r="P33" s="5">
        <v>1720734.6749337343</v>
      </c>
      <c r="Q33" s="5">
        <v>143030.61572458898</v>
      </c>
      <c r="R33" s="5">
        <v>5552.4591048000002</v>
      </c>
      <c r="T33" s="17"/>
      <c r="AC33"/>
      <c r="AK33"/>
      <c r="AL33"/>
      <c r="AM33"/>
      <c r="AN33"/>
      <c r="AO33"/>
    </row>
    <row r="34" spans="1:41" s="17" customFormat="1" x14ac:dyDescent="0.25">
      <c r="A34" s="16">
        <v>2016</v>
      </c>
      <c r="B34" s="15">
        <f t="shared" si="1"/>
        <v>3929485.7747039669</v>
      </c>
      <c r="C34" s="15">
        <f t="shared" si="2"/>
        <v>197574.90094490608</v>
      </c>
      <c r="D34" s="15">
        <f t="shared" si="3"/>
        <v>6491.1146678000005</v>
      </c>
      <c r="E34" s="15">
        <f t="shared" ref="E34:E35" si="5">SUM(B34:D34)</f>
        <v>4133551.790316673</v>
      </c>
      <c r="F34" s="5">
        <f t="shared" si="4"/>
        <v>3032015.4249692466</v>
      </c>
      <c r="G34" s="5"/>
      <c r="I34" s="30">
        <v>2016</v>
      </c>
      <c r="J34" s="5">
        <v>159825</v>
      </c>
      <c r="K34" s="5">
        <v>6712</v>
      </c>
      <c r="L34" s="5">
        <v>6285</v>
      </c>
      <c r="M34" s="5"/>
      <c r="O34" s="30">
        <v>2016</v>
      </c>
      <c r="P34" s="5">
        <v>3769660.7747039669</v>
      </c>
      <c r="Q34" s="5">
        <v>190862.90094490608</v>
      </c>
      <c r="R34" s="5">
        <v>206.11466780000001</v>
      </c>
      <c r="S34"/>
      <c r="U34"/>
      <c r="V34"/>
      <c r="W34"/>
      <c r="X34"/>
      <c r="Y34"/>
      <c r="Z34"/>
      <c r="AA34"/>
      <c r="AB34"/>
    </row>
    <row r="35" spans="1:41" s="17" customFormat="1" x14ac:dyDescent="0.25">
      <c r="A35" s="16">
        <v>2017</v>
      </c>
      <c r="B35" s="15">
        <f t="shared" si="1"/>
        <v>3181898.8476802609</v>
      </c>
      <c r="C35" s="15">
        <f t="shared" si="2"/>
        <v>156100.76674494802</v>
      </c>
      <c r="D35" s="15">
        <f t="shared" si="3"/>
        <v>613759.93731259997</v>
      </c>
      <c r="E35" s="15">
        <f t="shared" si="5"/>
        <v>3951759.5517378086</v>
      </c>
      <c r="F35" s="5">
        <f t="shared" si="4"/>
        <v>3032015.4249692466</v>
      </c>
      <c r="G35" s="5"/>
      <c r="I35" s="30">
        <v>2017</v>
      </c>
      <c r="J35" s="5">
        <v>102353</v>
      </c>
      <c r="K35" s="5">
        <v>4379</v>
      </c>
      <c r="L35" s="5">
        <v>2750</v>
      </c>
      <c r="M35" s="5"/>
      <c r="O35" s="30">
        <v>2017</v>
      </c>
      <c r="P35" s="5">
        <v>3079545.8476802609</v>
      </c>
      <c r="Q35" s="5">
        <v>151721.76674494802</v>
      </c>
      <c r="R35" s="5">
        <v>611009.93731259997</v>
      </c>
      <c r="S35"/>
      <c r="U35"/>
      <c r="V35"/>
      <c r="W35"/>
      <c r="X35"/>
      <c r="Y35"/>
      <c r="Z35"/>
      <c r="AA35"/>
      <c r="AB35"/>
    </row>
    <row r="36" spans="1:41" x14ac:dyDescent="0.25">
      <c r="A36" s="18" t="s">
        <v>59</v>
      </c>
      <c r="B36" s="5">
        <f>AVERAGE(B17:B25)</f>
        <v>1460124.7067755302</v>
      </c>
      <c r="C36" s="5">
        <f t="shared" ref="C36:D36" si="6">AVERAGE(C17:C25)</f>
        <v>226163.74310101348</v>
      </c>
      <c r="D36" s="5">
        <f t="shared" si="6"/>
        <v>52646.103414011792</v>
      </c>
      <c r="E36" s="55"/>
      <c r="F36" s="5"/>
      <c r="G36" s="5"/>
      <c r="H36" s="17"/>
      <c r="I36" s="18"/>
      <c r="J36" s="5"/>
      <c r="K36" s="5"/>
      <c r="L36" s="5"/>
      <c r="M36" s="17"/>
      <c r="T36" s="17"/>
      <c r="AC36"/>
      <c r="AK36"/>
      <c r="AL36"/>
      <c r="AM36"/>
      <c r="AN36"/>
      <c r="AO36"/>
    </row>
    <row r="37" spans="1:41" x14ac:dyDescent="0.25">
      <c r="A37" s="18" t="s">
        <v>45</v>
      </c>
      <c r="B37" s="5">
        <f>AVERAGE(B30:B32)</f>
        <v>1875577.2452667318</v>
      </c>
      <c r="C37" s="5">
        <f t="shared" ref="C37:D37" si="7">AVERAGE(C30:C32)</f>
        <v>200129.20345432506</v>
      </c>
      <c r="D37" s="5">
        <f t="shared" si="7"/>
        <v>47420.888464999989</v>
      </c>
      <c r="E37" s="55"/>
      <c r="F37" s="5"/>
      <c r="G37" s="5"/>
      <c r="H37" s="17"/>
      <c r="I37" s="18"/>
      <c r="J37" s="5"/>
      <c r="K37" s="5"/>
      <c r="L37" s="5"/>
      <c r="M37" s="17"/>
      <c r="T37" s="17"/>
      <c r="AC37"/>
      <c r="AK37"/>
      <c r="AL37"/>
      <c r="AM37"/>
      <c r="AN37"/>
      <c r="AO37"/>
    </row>
    <row r="38" spans="1:41" x14ac:dyDescent="0.25">
      <c r="A38" s="18" t="s">
        <v>70</v>
      </c>
      <c r="B38" s="69">
        <f>B37/B36</f>
        <v>1.2845322297221222</v>
      </c>
      <c r="C38" s="69">
        <f t="shared" ref="C38:D38" si="8">C37/C36</f>
        <v>0.8848863248824973</v>
      </c>
      <c r="D38" s="69">
        <f t="shared" si="8"/>
        <v>0.90074830594924693</v>
      </c>
      <c r="E38" s="55"/>
      <c r="J38" s="17"/>
      <c r="K38" s="17"/>
      <c r="L38" s="17"/>
      <c r="M38" s="17"/>
      <c r="N38" s="17"/>
      <c r="O38" s="17"/>
      <c r="P38" s="17"/>
      <c r="Q38" s="17"/>
      <c r="Y38" s="17"/>
      <c r="Z38" s="17"/>
      <c r="AA38" s="17"/>
      <c r="AB38" s="17"/>
      <c r="AC38"/>
      <c r="AK38"/>
      <c r="AL38"/>
      <c r="AM38"/>
      <c r="AN38"/>
      <c r="AO38"/>
    </row>
    <row r="39" spans="1:41" x14ac:dyDescent="0.25">
      <c r="A39" s="18" t="s">
        <v>56</v>
      </c>
      <c r="B39" s="5">
        <f>AVERAGE(B33:B35)</f>
        <v>2998240.7657726542</v>
      </c>
      <c r="C39" s="5">
        <f t="shared" ref="C39:D39" si="9">AVERAGE(C33:C35)</f>
        <v>166386.76113814767</v>
      </c>
      <c r="D39" s="5">
        <f t="shared" si="9"/>
        <v>210155.50369506667</v>
      </c>
      <c r="E39" s="55"/>
      <c r="V39" s="17"/>
      <c r="AC39"/>
      <c r="AD39" s="17"/>
      <c r="AE39" s="17"/>
      <c r="AF39" s="17"/>
      <c r="AG39" s="17"/>
      <c r="AK39"/>
      <c r="AL39"/>
      <c r="AM39"/>
      <c r="AN39"/>
      <c r="AO39"/>
    </row>
    <row r="40" spans="1:41" x14ac:dyDescent="0.25">
      <c r="A40" s="18" t="s">
        <v>292</v>
      </c>
      <c r="B40" s="69">
        <f>B39/B36</f>
        <v>2.0534141719948198</v>
      </c>
      <c r="C40" s="69">
        <f t="shared" ref="C40:D40" si="10">C39/C36</f>
        <v>0.73569157839695332</v>
      </c>
      <c r="D40" s="69">
        <f t="shared" si="10"/>
        <v>3.9918529590384395</v>
      </c>
      <c r="E40" s="55"/>
      <c r="F40" s="295" t="s">
        <v>62</v>
      </c>
      <c r="G40" s="295"/>
      <c r="H40" s="295"/>
      <c r="I40" s="295"/>
      <c r="V40" s="17"/>
      <c r="AC40"/>
      <c r="AD40" s="17"/>
      <c r="AE40" s="17"/>
      <c r="AF40" s="17"/>
      <c r="AG40" s="17"/>
      <c r="AK40"/>
      <c r="AL40"/>
      <c r="AM40"/>
      <c r="AN40"/>
      <c r="AO40"/>
    </row>
    <row r="41" spans="1:41" x14ac:dyDescent="0.25">
      <c r="F41" s="70" t="s">
        <v>50</v>
      </c>
      <c r="G41" s="73" t="s">
        <v>6</v>
      </c>
      <c r="H41" s="73" t="s">
        <v>10</v>
      </c>
      <c r="I41" s="73" t="s">
        <v>4</v>
      </c>
      <c r="V41" s="17"/>
      <c r="AC41"/>
      <c r="AD41" s="17"/>
      <c r="AE41" s="17"/>
      <c r="AF41" s="17"/>
      <c r="AG41" s="17"/>
      <c r="AH41" s="17"/>
      <c r="AK41"/>
      <c r="AL41"/>
      <c r="AM41"/>
      <c r="AN41"/>
      <c r="AO41"/>
    </row>
    <row r="42" spans="1:41" x14ac:dyDescent="0.25">
      <c r="A42" s="30" t="s">
        <v>20</v>
      </c>
      <c r="B42" s="30" t="s">
        <v>290</v>
      </c>
      <c r="C42" s="287" t="s">
        <v>290</v>
      </c>
      <c r="D42" s="287" t="s">
        <v>290</v>
      </c>
      <c r="F42" s="46" t="s">
        <v>65</v>
      </c>
      <c r="G42" s="46" t="s">
        <v>64</v>
      </c>
      <c r="H42" s="46" t="s">
        <v>64</v>
      </c>
      <c r="I42" s="46" t="s">
        <v>64</v>
      </c>
      <c r="V42" s="17"/>
      <c r="AC42"/>
      <c r="AD42" s="17"/>
      <c r="AE42" s="17"/>
      <c r="AF42" s="17"/>
      <c r="AG42" s="17"/>
      <c r="AH42" s="17"/>
      <c r="AK42"/>
      <c r="AL42"/>
      <c r="AM42"/>
      <c r="AN42"/>
      <c r="AO42"/>
    </row>
    <row r="43" spans="1:41" x14ac:dyDescent="0.25">
      <c r="A43" s="32">
        <v>2012</v>
      </c>
      <c r="B43" s="5">
        <f>VLOOKUP(VLOOKUP(3,$B$120:$E$128,4,FALSE),$A$17:$D$25,2,FALSE)</f>
        <v>1707594.3791254496</v>
      </c>
      <c r="C43" s="5">
        <f>VLOOKUP(VLOOKUP(3,$C$120:$E$128,3,FALSE),$A$17:$D$25,3,FALSE)</f>
        <v>298956.78509271593</v>
      </c>
      <c r="D43" s="5">
        <f>VLOOKUP(VLOOKUP(3,$D$120:$E$128,2,FALSE),$A$17:$D$25,4,FALSE)</f>
        <v>53445.171013999992</v>
      </c>
      <c r="F43" s="46" t="s">
        <v>66</v>
      </c>
      <c r="G43" s="46">
        <f>VLOOKUP(G42,'ORCS Categories'!$A$5:$C$9,2,FALSE)</f>
        <v>1.5</v>
      </c>
      <c r="H43" s="46">
        <f>VLOOKUP(H42,'ORCS Categories'!$A$5:$C$9,2,FALSE)</f>
        <v>1.5</v>
      </c>
      <c r="I43" s="46">
        <f>VLOOKUP(I42,'ORCS Categories'!$A$5:$C$9,2,FALSE)</f>
        <v>1.5</v>
      </c>
      <c r="V43" s="17"/>
      <c r="AC43"/>
      <c r="AD43" s="17"/>
      <c r="AE43" s="17"/>
      <c r="AF43" s="17"/>
      <c r="AG43" s="17"/>
      <c r="AH43" s="17"/>
      <c r="AK43"/>
      <c r="AL43"/>
      <c r="AM43"/>
      <c r="AN43"/>
      <c r="AO43"/>
    </row>
    <row r="44" spans="1:41" x14ac:dyDescent="0.25">
      <c r="A44" s="32">
        <v>2013</v>
      </c>
      <c r="B44" s="5">
        <f>VLOOKUP(VLOOKUP(3,$B$120:$E$128,4,FALSE),$A$17:$D$25,2,FALSE)</f>
        <v>1707594.3791254496</v>
      </c>
      <c r="C44" s="5">
        <f>VLOOKUP(VLOOKUP(3,$C$120:$E$128,3,FALSE),$A$17:$D$25,3,FALSE)</f>
        <v>298956.78509271593</v>
      </c>
      <c r="D44" s="5">
        <f>VLOOKUP(VLOOKUP(3,$D$120:$E$128,2,FALSE),$A$17:$D$25,4,FALSE)</f>
        <v>53445.171013999992</v>
      </c>
      <c r="F44" s="46" t="s">
        <v>67</v>
      </c>
      <c r="G44" s="46" t="s">
        <v>48</v>
      </c>
      <c r="H44" s="46" t="s">
        <v>48</v>
      </c>
      <c r="I44" s="46" t="s">
        <v>48</v>
      </c>
      <c r="V44" s="17"/>
      <c r="AC44"/>
      <c r="AD44" s="17"/>
      <c r="AE44" s="17"/>
      <c r="AF44" s="17"/>
      <c r="AG44" s="17"/>
      <c r="AH44" s="17"/>
      <c r="AK44"/>
      <c r="AL44"/>
      <c r="AM44"/>
      <c r="AN44"/>
      <c r="AO44"/>
    </row>
    <row r="45" spans="1:41" x14ac:dyDescent="0.25">
      <c r="A45" s="32">
        <v>2014</v>
      </c>
      <c r="B45" s="5">
        <f>VLOOKUP(VLOOKUP(3,$B$120:$E$128,4,FALSE),$A$17:$D$25,2,FALSE)</f>
        <v>1707594.3791254496</v>
      </c>
      <c r="C45" s="5">
        <f>VLOOKUP(VLOOKUP(3,$C$120:$E$128,3,FALSE),$A$17:$D$25,3,FALSE)</f>
        <v>298956.78509271593</v>
      </c>
      <c r="D45" s="5">
        <f>VLOOKUP(VLOOKUP(3,$D$120:$E$128,2,FALSE),$A$17:$D$25,4,FALSE)</f>
        <v>53445.171013999992</v>
      </c>
      <c r="F45" s="46" t="s">
        <v>68</v>
      </c>
      <c r="G45" s="46">
        <f>VLOOKUP(1,B120:$E$128,4,FALSE)</f>
        <v>2000</v>
      </c>
      <c r="H45" s="46">
        <f>VLOOKUP(1,C120:$E$128,3,FALSE)</f>
        <v>2003</v>
      </c>
      <c r="I45" s="46">
        <f>VLOOKUP(1,D120:$E$128,2,FALSE)</f>
        <v>2000</v>
      </c>
      <c r="V45" s="17"/>
      <c r="AC45"/>
      <c r="AD45" s="17"/>
      <c r="AE45" s="17"/>
      <c r="AF45" s="17"/>
      <c r="AG45" s="17"/>
      <c r="AH45" s="17"/>
      <c r="AK45"/>
      <c r="AL45"/>
      <c r="AM45"/>
      <c r="AN45"/>
      <c r="AO45"/>
    </row>
    <row r="46" spans="1:41" x14ac:dyDescent="0.25">
      <c r="A46" s="32">
        <v>2015</v>
      </c>
      <c r="B46" s="5">
        <f>$G$48</f>
        <v>2336791.1606564098</v>
      </c>
      <c r="C46" s="5">
        <f>$H$48</f>
        <v>412827.70911912585</v>
      </c>
      <c r="D46" s="5">
        <f>$I$48</f>
        <v>282396.55519371119</v>
      </c>
      <c r="F46" s="46" t="s">
        <v>69</v>
      </c>
      <c r="G46" s="24">
        <f>MAX(B17:B25)</f>
        <v>1947325.9672136747</v>
      </c>
      <c r="H46" s="24">
        <f>MAX(C17:C25)</f>
        <v>344023.09093260486</v>
      </c>
      <c r="I46" s="24">
        <f>MAX(D17:D25)</f>
        <v>235330.46266142599</v>
      </c>
      <c r="V46" s="17"/>
      <c r="AC46"/>
      <c r="AD46" s="17"/>
      <c r="AE46" s="17"/>
      <c r="AF46" s="17"/>
      <c r="AG46" s="17"/>
      <c r="AH46" s="17"/>
      <c r="AK46"/>
      <c r="AL46"/>
      <c r="AM46"/>
      <c r="AN46"/>
      <c r="AO46"/>
    </row>
    <row r="47" spans="1:41" x14ac:dyDescent="0.25">
      <c r="A47" s="32">
        <v>2016</v>
      </c>
      <c r="B47" s="5">
        <f>$G$48</f>
        <v>2336791.1606564098</v>
      </c>
      <c r="C47" s="5">
        <f>$H$48</f>
        <v>412827.70911912585</v>
      </c>
      <c r="D47" s="5">
        <f>$I$48</f>
        <v>282396.55519371119</v>
      </c>
      <c r="F47" s="46" t="s">
        <v>53</v>
      </c>
      <c r="G47" s="46">
        <f>VLOOKUP(G42,'ORCS Categories'!$A$5:$C$9,3,FALSE)</f>
        <v>0.8</v>
      </c>
      <c r="H47" s="46">
        <f>VLOOKUP(H42,'ORCS Categories'!$A$5:$C$9,3,FALSE)</f>
        <v>0.8</v>
      </c>
      <c r="I47" s="46">
        <f>VLOOKUP(I42,'ORCS Categories'!$A$5:$C$9,3,FALSE)</f>
        <v>0.8</v>
      </c>
      <c r="V47" s="17"/>
      <c r="AC47"/>
      <c r="AD47" s="17"/>
      <c r="AE47" s="17"/>
      <c r="AF47" s="17"/>
      <c r="AG47" s="17"/>
      <c r="AH47" s="17"/>
      <c r="AK47"/>
      <c r="AL47"/>
      <c r="AM47"/>
      <c r="AN47"/>
      <c r="AO47"/>
    </row>
    <row r="48" spans="1:41" x14ac:dyDescent="0.25">
      <c r="A48" s="32">
        <v>2017</v>
      </c>
      <c r="B48" s="5">
        <f>$G$48</f>
        <v>2336791.1606564098</v>
      </c>
      <c r="C48" s="5">
        <f>$H$48</f>
        <v>412827.70911912585</v>
      </c>
      <c r="D48" s="5">
        <f>$I$48</f>
        <v>282396.55519371119</v>
      </c>
      <c r="F48" s="46" t="s">
        <v>40</v>
      </c>
      <c r="G48" s="24">
        <f t="shared" ref="G48:I48" si="11">G46*G43*G47</f>
        <v>2336791.1606564098</v>
      </c>
      <c r="H48" s="24">
        <f t="shared" si="11"/>
        <v>412827.70911912585</v>
      </c>
      <c r="I48" s="24">
        <f t="shared" si="11"/>
        <v>282396.55519371119</v>
      </c>
      <c r="V48" s="17"/>
      <c r="AC48"/>
      <c r="AD48" s="17"/>
      <c r="AE48" s="17"/>
      <c r="AF48" s="17"/>
      <c r="AG48" s="17"/>
      <c r="AH48" s="17"/>
      <c r="AK48"/>
      <c r="AL48"/>
      <c r="AM48"/>
      <c r="AN48"/>
      <c r="AO48"/>
    </row>
    <row r="49" spans="1:41" x14ac:dyDescent="0.25">
      <c r="A49" s="32"/>
      <c r="B49" s="5"/>
      <c r="C49" s="5"/>
      <c r="D49" s="5"/>
      <c r="E49" s="17"/>
      <c r="F49" s="17"/>
      <c r="V49" s="17"/>
      <c r="AC49"/>
      <c r="AD49" s="17"/>
      <c r="AE49" s="17"/>
      <c r="AF49" s="17"/>
      <c r="AG49" s="17"/>
      <c r="AH49" s="17"/>
      <c r="AK49"/>
      <c r="AL49"/>
      <c r="AM49"/>
      <c r="AN49"/>
      <c r="AO49"/>
    </row>
    <row r="50" spans="1:41" x14ac:dyDescent="0.25">
      <c r="E50" s="17"/>
      <c r="F50" s="17"/>
      <c r="V50" s="17"/>
      <c r="AC50"/>
      <c r="AD50" s="17"/>
      <c r="AE50" s="17"/>
      <c r="AF50" s="17"/>
      <c r="AG50" s="17"/>
      <c r="AH50" s="17"/>
      <c r="AK50"/>
      <c r="AL50"/>
      <c r="AM50"/>
      <c r="AN50"/>
      <c r="AO50"/>
    </row>
    <row r="51" spans="1:41" x14ac:dyDescent="0.25">
      <c r="E51" s="17"/>
      <c r="F51" s="17"/>
      <c r="V51" s="17"/>
      <c r="AC51"/>
      <c r="AD51" s="17"/>
      <c r="AE51" s="17"/>
      <c r="AF51" s="17"/>
      <c r="AG51" s="17"/>
      <c r="AH51" s="17"/>
      <c r="AK51"/>
      <c r="AL51"/>
      <c r="AM51"/>
      <c r="AN51"/>
      <c r="AO51"/>
    </row>
    <row r="52" spans="1:41" x14ac:dyDescent="0.25">
      <c r="E52" s="17"/>
      <c r="F52" s="17"/>
      <c r="V52" s="17"/>
      <c r="AC52"/>
      <c r="AD52" s="17"/>
      <c r="AE52" s="17"/>
      <c r="AF52" s="17"/>
      <c r="AG52" s="17"/>
      <c r="AH52" s="17"/>
      <c r="AK52"/>
      <c r="AL52"/>
      <c r="AM52"/>
      <c r="AN52"/>
      <c r="AO52"/>
    </row>
    <row r="53" spans="1:41" x14ac:dyDescent="0.25">
      <c r="E53" s="17"/>
      <c r="F53" s="17"/>
      <c r="V53" s="17"/>
      <c r="AC53"/>
      <c r="AD53" s="17"/>
      <c r="AE53" s="17"/>
      <c r="AF53" s="17"/>
      <c r="AG53" s="17"/>
      <c r="AH53" s="17"/>
      <c r="AK53"/>
      <c r="AL53"/>
      <c r="AM53"/>
      <c r="AN53"/>
      <c r="AO53"/>
    </row>
    <row r="54" spans="1:41" x14ac:dyDescent="0.25">
      <c r="E54" s="17"/>
      <c r="F54" s="17"/>
      <c r="V54" s="17"/>
      <c r="AC54"/>
      <c r="AD54" s="17"/>
      <c r="AE54" s="17"/>
      <c r="AF54" s="17"/>
      <c r="AG54" s="17"/>
      <c r="AH54" s="17"/>
      <c r="AK54"/>
      <c r="AL54"/>
      <c r="AM54"/>
      <c r="AN54"/>
      <c r="AO54"/>
    </row>
    <row r="55" spans="1:41" x14ac:dyDescent="0.25">
      <c r="E55" s="17"/>
      <c r="F55" s="17"/>
      <c r="V55" s="17"/>
      <c r="AC55"/>
      <c r="AD55" s="17"/>
      <c r="AE55" s="17"/>
      <c r="AF55" s="17"/>
      <c r="AG55" s="17"/>
      <c r="AH55" s="17"/>
      <c r="AK55"/>
      <c r="AL55"/>
      <c r="AM55"/>
      <c r="AN55"/>
      <c r="AO55"/>
    </row>
    <row r="56" spans="1:41" x14ac:dyDescent="0.25">
      <c r="E56" s="17"/>
      <c r="F56" s="17"/>
      <c r="V56" s="17"/>
      <c r="AC56"/>
      <c r="AD56" s="17"/>
      <c r="AE56" s="17"/>
      <c r="AF56" s="17"/>
      <c r="AG56" s="17"/>
      <c r="AH56" s="17"/>
      <c r="AK56"/>
      <c r="AL56"/>
      <c r="AM56"/>
      <c r="AN56"/>
      <c r="AO56"/>
    </row>
    <row r="57" spans="1:41" x14ac:dyDescent="0.25">
      <c r="E57" s="17"/>
      <c r="F57" s="17"/>
      <c r="H57" s="50"/>
      <c r="I57" s="7"/>
      <c r="J57" s="7"/>
      <c r="K57" s="7"/>
      <c r="L57" s="25"/>
    </row>
    <row r="58" spans="1:41" x14ac:dyDescent="0.25">
      <c r="E58" s="17"/>
      <c r="F58" s="17"/>
      <c r="H58" s="50"/>
      <c r="I58" s="7"/>
      <c r="J58" s="7"/>
      <c r="K58" s="7"/>
      <c r="L58" s="25"/>
    </row>
    <row r="59" spans="1:41" x14ac:dyDescent="0.25">
      <c r="A59" s="32"/>
      <c r="B59" s="5"/>
      <c r="C59" s="5"/>
      <c r="D59" s="5"/>
      <c r="E59" s="17"/>
      <c r="F59" s="17"/>
      <c r="H59" s="50"/>
      <c r="I59" s="7"/>
      <c r="J59" s="7"/>
      <c r="K59" s="7"/>
      <c r="L59" s="25"/>
    </row>
    <row r="60" spans="1:41" x14ac:dyDescent="0.25">
      <c r="A60" s="32"/>
      <c r="B60" s="5"/>
      <c r="C60" s="5"/>
      <c r="D60" s="5"/>
      <c r="E60" s="17"/>
      <c r="F60" s="17"/>
      <c r="H60" s="50"/>
      <c r="I60" s="7"/>
      <c r="J60" s="7"/>
      <c r="K60" s="7"/>
      <c r="L60" s="25"/>
    </row>
    <row r="61" spans="1:41" x14ac:dyDescent="0.25">
      <c r="A61" s="32"/>
      <c r="B61" s="5"/>
      <c r="C61" s="5"/>
      <c r="D61" s="5"/>
      <c r="E61" s="17"/>
    </row>
    <row r="62" spans="1:41" x14ac:dyDescent="0.25">
      <c r="A62" s="32"/>
      <c r="B62" s="5"/>
      <c r="C62" s="5"/>
      <c r="D62" s="5"/>
      <c r="E62" s="17"/>
    </row>
    <row r="116" spans="2:41" x14ac:dyDescent="0.25">
      <c r="Y116" s="17"/>
      <c r="AC116"/>
      <c r="AG116" s="17"/>
      <c r="AH116" s="17"/>
      <c r="AI116" s="17"/>
      <c r="AJ116" s="17"/>
      <c r="AL116"/>
      <c r="AM116"/>
      <c r="AN116"/>
      <c r="AO116"/>
    </row>
    <row r="117" spans="2:41" x14ac:dyDescent="0.25">
      <c r="Y117" s="17"/>
      <c r="AC117"/>
      <c r="AG117" s="17"/>
      <c r="AH117" s="17"/>
      <c r="AI117" s="17"/>
      <c r="AJ117" s="17"/>
      <c r="AL117"/>
      <c r="AM117"/>
      <c r="AN117"/>
      <c r="AO117"/>
    </row>
    <row r="118" spans="2:41" x14ac:dyDescent="0.25">
      <c r="B118" s="293" t="s">
        <v>55</v>
      </c>
      <c r="C118" s="293"/>
      <c r="D118" s="293"/>
      <c r="E118" s="293"/>
      <c r="Y118" s="17"/>
      <c r="AC118"/>
      <c r="AG118" s="17"/>
      <c r="AH118" s="17"/>
      <c r="AI118" s="17"/>
      <c r="AJ118" s="17"/>
      <c r="AL118"/>
      <c r="AM118"/>
      <c r="AN118"/>
      <c r="AO118"/>
    </row>
    <row r="119" spans="2:41" x14ac:dyDescent="0.25">
      <c r="B119" s="280" t="s">
        <v>6</v>
      </c>
      <c r="C119" s="280" t="s">
        <v>10</v>
      </c>
      <c r="D119" s="280" t="s">
        <v>4</v>
      </c>
      <c r="E119" s="280" t="s">
        <v>20</v>
      </c>
      <c r="Y119" s="17"/>
      <c r="AC119"/>
      <c r="AG119" s="17"/>
      <c r="AH119" s="17"/>
      <c r="AI119" s="17"/>
      <c r="AJ119" s="17"/>
      <c r="AL119"/>
      <c r="AM119"/>
      <c r="AN119"/>
      <c r="AO119"/>
    </row>
    <row r="120" spans="2:41" x14ac:dyDescent="0.25">
      <c r="B120" s="5">
        <f>_xlfn.RANK.AVG(B17,B$17:B$25,0)</f>
        <v>4</v>
      </c>
      <c r="C120" s="5">
        <f>_xlfn.RANK.AVG(C17,C$17:C$25,0)</f>
        <v>6</v>
      </c>
      <c r="D120" s="5">
        <f>_xlfn.RANK.AVG(D17,D$17:D$25,0)</f>
        <v>5</v>
      </c>
      <c r="E120" s="94">
        <v>1999</v>
      </c>
      <c r="Y120" s="17"/>
      <c r="AC120"/>
      <c r="AG120" s="17"/>
      <c r="AH120" s="17"/>
      <c r="AI120" s="17"/>
      <c r="AJ120" s="17"/>
      <c r="AL120"/>
      <c r="AM120"/>
      <c r="AN120"/>
      <c r="AO120"/>
    </row>
    <row r="121" spans="2:41" x14ac:dyDescent="0.25">
      <c r="B121" s="5">
        <f t="shared" ref="B121:D121" si="12">_xlfn.RANK.AVG(B18,B$17:B$25,0)</f>
        <v>1</v>
      </c>
      <c r="C121" s="5">
        <f t="shared" si="12"/>
        <v>2</v>
      </c>
      <c r="D121" s="5">
        <f t="shared" si="12"/>
        <v>1</v>
      </c>
      <c r="E121" s="94">
        <v>2000</v>
      </c>
      <c r="Y121" s="17"/>
      <c r="AC121"/>
      <c r="AG121" s="17"/>
      <c r="AH121" s="17"/>
      <c r="AI121" s="17"/>
      <c r="AJ121" s="17"/>
      <c r="AL121"/>
      <c r="AM121"/>
      <c r="AN121"/>
      <c r="AO121"/>
    </row>
    <row r="122" spans="2:41" x14ac:dyDescent="0.25">
      <c r="B122" s="5">
        <f t="shared" ref="B122:D122" si="13">_xlfn.RANK.AVG(B19,B$17:B$25,0)</f>
        <v>7</v>
      </c>
      <c r="C122" s="5">
        <f t="shared" si="13"/>
        <v>3</v>
      </c>
      <c r="D122" s="5">
        <f t="shared" si="13"/>
        <v>2</v>
      </c>
      <c r="E122" s="94">
        <v>2001</v>
      </c>
      <c r="Y122" s="17"/>
      <c r="AC122"/>
      <c r="AG122" s="17"/>
      <c r="AH122" s="17"/>
      <c r="AI122" s="17"/>
      <c r="AJ122" s="17"/>
      <c r="AL122"/>
      <c r="AM122"/>
      <c r="AN122"/>
      <c r="AO122"/>
    </row>
    <row r="123" spans="2:41" x14ac:dyDescent="0.25">
      <c r="B123" s="5">
        <f t="shared" ref="B123:D123" si="14">_xlfn.RANK.AVG(B20,B$17:B$25,0)</f>
        <v>3</v>
      </c>
      <c r="C123" s="5">
        <f t="shared" si="14"/>
        <v>4</v>
      </c>
      <c r="D123" s="5">
        <f t="shared" si="14"/>
        <v>4</v>
      </c>
      <c r="E123" s="94">
        <v>2002</v>
      </c>
      <c r="Y123" s="17"/>
      <c r="AC123"/>
      <c r="AG123" s="17"/>
      <c r="AH123" s="17"/>
      <c r="AI123" s="17"/>
      <c r="AJ123" s="17"/>
      <c r="AL123"/>
      <c r="AM123"/>
      <c r="AN123"/>
      <c r="AO123"/>
    </row>
    <row r="124" spans="2:41" x14ac:dyDescent="0.25">
      <c r="B124" s="5">
        <f t="shared" ref="B124:D124" si="15">_xlfn.RANK.AVG(B21,B$17:B$25,0)</f>
        <v>2</v>
      </c>
      <c r="C124" s="5">
        <f t="shared" si="15"/>
        <v>1</v>
      </c>
      <c r="D124" s="5">
        <f t="shared" si="15"/>
        <v>3</v>
      </c>
      <c r="E124" s="94">
        <v>2003</v>
      </c>
      <c r="Y124" s="17"/>
      <c r="AC124"/>
      <c r="AG124" s="17"/>
      <c r="AH124" s="17"/>
      <c r="AI124" s="17"/>
      <c r="AJ124" s="17"/>
      <c r="AL124"/>
      <c r="AM124"/>
      <c r="AN124"/>
      <c r="AO124"/>
    </row>
    <row r="125" spans="2:41" x14ac:dyDescent="0.25">
      <c r="B125" s="5">
        <f t="shared" ref="B125:D125" si="16">_xlfn.RANK.AVG(B22,B$17:B$25,0)</f>
        <v>9</v>
      </c>
      <c r="C125" s="5">
        <f t="shared" si="16"/>
        <v>9</v>
      </c>
      <c r="D125" s="5">
        <f t="shared" si="16"/>
        <v>7</v>
      </c>
      <c r="E125" s="94">
        <v>2004</v>
      </c>
      <c r="Y125" s="17"/>
      <c r="AC125"/>
      <c r="AG125" s="17"/>
      <c r="AH125" s="17"/>
      <c r="AI125" s="17"/>
      <c r="AJ125" s="17"/>
      <c r="AL125"/>
      <c r="AM125"/>
      <c r="AN125"/>
      <c r="AO125"/>
    </row>
    <row r="126" spans="2:41" x14ac:dyDescent="0.25">
      <c r="B126" s="5">
        <f t="shared" ref="B126:D126" si="17">_xlfn.RANK.AVG(B23,B$17:B$25,0)</f>
        <v>8</v>
      </c>
      <c r="C126" s="5">
        <f t="shared" si="17"/>
        <v>5</v>
      </c>
      <c r="D126" s="5">
        <f t="shared" si="17"/>
        <v>9</v>
      </c>
      <c r="E126" s="94">
        <v>2005</v>
      </c>
      <c r="Y126" s="17"/>
      <c r="AC126"/>
      <c r="AG126" s="17"/>
      <c r="AH126" s="17"/>
      <c r="AI126" s="17"/>
      <c r="AJ126" s="17"/>
      <c r="AL126"/>
      <c r="AM126"/>
      <c r="AN126"/>
      <c r="AO126"/>
    </row>
    <row r="127" spans="2:41" x14ac:dyDescent="0.25">
      <c r="B127" s="5">
        <f t="shared" ref="B127:D127" si="18">_xlfn.RANK.AVG(B24,B$17:B$25,0)</f>
        <v>6</v>
      </c>
      <c r="C127" s="5">
        <f t="shared" si="18"/>
        <v>8</v>
      </c>
      <c r="D127" s="5">
        <f t="shared" si="18"/>
        <v>8</v>
      </c>
      <c r="E127" s="94">
        <v>2006</v>
      </c>
      <c r="I127" s="5"/>
      <c r="J127" s="5"/>
      <c r="K127" s="5"/>
      <c r="L127" s="51"/>
    </row>
    <row r="128" spans="2:41" x14ac:dyDescent="0.25">
      <c r="B128" s="5">
        <f t="shared" ref="B128:D128" si="19">_xlfn.RANK.AVG(B25,B$17:B$25,0)</f>
        <v>5</v>
      </c>
      <c r="C128" s="5">
        <f t="shared" si="19"/>
        <v>7</v>
      </c>
      <c r="D128" s="5">
        <f t="shared" si="19"/>
        <v>6</v>
      </c>
      <c r="E128" s="94">
        <v>2007</v>
      </c>
    </row>
  </sheetData>
  <mergeCells count="2">
    <mergeCell ref="F40:I40"/>
    <mergeCell ref="B118:E118"/>
  </mergeCells>
  <pageMargins left="0.7" right="0.7" top="0.75" bottom="0.75" header="0.3" footer="0.3"/>
  <pageSetup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T131"/>
  <sheetViews>
    <sheetView workbookViewId="0">
      <selection activeCell="D40" sqref="D40:E40"/>
    </sheetView>
  </sheetViews>
  <sheetFormatPr defaultRowHeight="15" x14ac:dyDescent="0.25"/>
  <cols>
    <col min="1" max="1" width="11.42578125" customWidth="1"/>
    <col min="2" max="2" width="12.140625" bestFit="1" customWidth="1"/>
    <col min="3" max="3" width="14" bestFit="1" customWidth="1"/>
    <col min="4" max="5" width="11.42578125" bestFit="1" customWidth="1"/>
    <col min="6" max="6" width="12" bestFit="1" customWidth="1"/>
    <col min="7" max="7" width="13.28515625" bestFit="1" customWidth="1"/>
    <col min="9" max="9" width="11.5703125" style="17" bestFit="1" customWidth="1"/>
    <col min="10" max="10" width="12.42578125" bestFit="1" customWidth="1"/>
    <col min="11" max="11" width="14" bestFit="1" customWidth="1"/>
    <col min="12" max="12" width="13.42578125" customWidth="1"/>
    <col min="13" max="13" width="12.42578125" bestFit="1" customWidth="1"/>
    <col min="15" max="15" width="12.7109375" bestFit="1" customWidth="1"/>
    <col min="19" max="19" width="11.28515625" bestFit="1" customWidth="1"/>
    <col min="20" max="20" width="13.140625" bestFit="1" customWidth="1"/>
    <col min="21" max="22" width="10.7109375" bestFit="1" customWidth="1"/>
    <col min="26" max="26" width="11.28515625" bestFit="1" customWidth="1"/>
    <col min="27" max="27" width="13.140625" bestFit="1" customWidth="1"/>
    <col min="28" max="29" width="9.42578125" customWidth="1"/>
    <col min="32" max="32" width="9.5703125" customWidth="1"/>
    <col min="33" max="33" width="11.28515625" bestFit="1" customWidth="1"/>
    <col min="34" max="34" width="13.140625" bestFit="1" customWidth="1"/>
    <col min="35" max="36" width="11.28515625" bestFit="1" customWidth="1"/>
    <col min="39" max="39" width="8.85546875" customWidth="1"/>
    <col min="40" max="40" width="11.28515625" bestFit="1" customWidth="1"/>
    <col min="41" max="41" width="13.140625" bestFit="1" customWidth="1"/>
    <col min="46" max="46" width="10.85546875" bestFit="1" customWidth="1"/>
    <col min="47" max="47" width="10" bestFit="1" customWidth="1"/>
    <col min="52" max="52" width="10.28515625" bestFit="1" customWidth="1"/>
    <col min="57" max="57" width="10.85546875" bestFit="1" customWidth="1"/>
    <col min="58" max="58" width="10" bestFit="1" customWidth="1"/>
  </cols>
  <sheetData>
    <row r="1" spans="1:32" x14ac:dyDescent="0.25">
      <c r="A1" t="s">
        <v>35</v>
      </c>
      <c r="I1"/>
      <c r="J1" t="s">
        <v>44</v>
      </c>
      <c r="Q1" s="17" t="s">
        <v>291</v>
      </c>
      <c r="R1" s="17"/>
      <c r="S1" s="17"/>
      <c r="T1" s="17"/>
      <c r="U1" s="17"/>
      <c r="X1" s="17"/>
    </row>
    <row r="2" spans="1:32" s="17" customFormat="1" x14ac:dyDescent="0.25">
      <c r="B2" s="53" t="s">
        <v>19</v>
      </c>
      <c r="C2" s="53" t="s">
        <v>36</v>
      </c>
      <c r="D2" s="53" t="s">
        <v>15</v>
      </c>
      <c r="E2" s="53" t="s">
        <v>23</v>
      </c>
      <c r="K2" s="36" t="s">
        <v>19</v>
      </c>
      <c r="L2" s="36" t="s">
        <v>36</v>
      </c>
      <c r="M2" s="36" t="s">
        <v>15</v>
      </c>
      <c r="N2" s="36" t="s">
        <v>23</v>
      </c>
      <c r="O2"/>
      <c r="P2"/>
      <c r="Q2"/>
      <c r="R2" s="36" t="s">
        <v>19</v>
      </c>
      <c r="S2" s="36" t="s">
        <v>36</v>
      </c>
      <c r="T2" s="36" t="s">
        <v>15</v>
      </c>
      <c r="U2" s="36" t="s">
        <v>23</v>
      </c>
      <c r="V2"/>
      <c r="W2"/>
      <c r="Y2"/>
      <c r="Z2"/>
      <c r="AA2"/>
      <c r="AB2"/>
      <c r="AC2"/>
      <c r="AD2"/>
      <c r="AE2"/>
      <c r="AF2"/>
    </row>
    <row r="3" spans="1:32" x14ac:dyDescent="0.25">
      <c r="A3" s="12" t="s">
        <v>20</v>
      </c>
      <c r="B3" s="12" t="s">
        <v>89</v>
      </c>
      <c r="C3" s="12" t="s">
        <v>89</v>
      </c>
      <c r="D3" s="12" t="s">
        <v>89</v>
      </c>
      <c r="E3" s="12" t="s">
        <v>89</v>
      </c>
      <c r="F3" s="12" t="s">
        <v>5</v>
      </c>
      <c r="G3" s="280" t="s">
        <v>290</v>
      </c>
      <c r="I3"/>
      <c r="J3" s="36" t="s">
        <v>20</v>
      </c>
      <c r="K3" s="45" t="s">
        <v>1</v>
      </c>
      <c r="L3" s="45" t="s">
        <v>1</v>
      </c>
      <c r="M3" s="45" t="s">
        <v>1</v>
      </c>
      <c r="N3" s="45" t="s">
        <v>1</v>
      </c>
      <c r="Q3" s="36" t="s">
        <v>20</v>
      </c>
      <c r="R3" s="45" t="s">
        <v>289</v>
      </c>
      <c r="S3" s="94" t="s">
        <v>289</v>
      </c>
      <c r="T3" s="94" t="s">
        <v>289</v>
      </c>
      <c r="U3" s="94" t="s">
        <v>289</v>
      </c>
      <c r="X3" s="17"/>
    </row>
    <row r="4" spans="1:32" x14ac:dyDescent="0.25">
      <c r="A4" s="16">
        <v>1986</v>
      </c>
      <c r="B4" s="15">
        <f>K4+R4</f>
        <v>683748.5893929</v>
      </c>
      <c r="C4" s="15">
        <f>L4+S4</f>
        <v>18421.29223721</v>
      </c>
      <c r="D4" s="15">
        <f>M4+T4</f>
        <v>121347.12749422601</v>
      </c>
      <c r="E4" s="15">
        <f>N4+U4</f>
        <v>14760.929453409999</v>
      </c>
      <c r="F4" s="15">
        <f>SUM(B4:E4)</f>
        <v>838277.93857774592</v>
      </c>
      <c r="G4" s="5"/>
      <c r="I4"/>
      <c r="J4" s="30">
        <v>1986</v>
      </c>
      <c r="K4" s="5">
        <v>230042</v>
      </c>
      <c r="L4" s="5">
        <v>0</v>
      </c>
      <c r="M4" s="5">
        <v>0</v>
      </c>
      <c r="N4" s="5">
        <v>0</v>
      </c>
      <c r="Q4" s="30">
        <v>1986</v>
      </c>
      <c r="R4" s="5">
        <v>453706.58939290006</v>
      </c>
      <c r="S4" s="5">
        <v>18421.29223721</v>
      </c>
      <c r="T4" s="5">
        <v>121347.12749422601</v>
      </c>
      <c r="U4" s="5">
        <v>14760.929453409999</v>
      </c>
      <c r="X4" s="17"/>
    </row>
    <row r="5" spans="1:32" x14ac:dyDescent="0.25">
      <c r="A5" s="16">
        <v>1987</v>
      </c>
      <c r="B5" s="15">
        <f t="shared" ref="B5:B35" si="0">K5+R5</f>
        <v>935838.52715354599</v>
      </c>
      <c r="C5" s="15">
        <f t="shared" ref="C5:C35" si="1">L5+S5</f>
        <v>67763.252662771003</v>
      </c>
      <c r="D5" s="15">
        <f t="shared" ref="D5:D35" si="2">M5+T5</f>
        <v>156072.58221820404</v>
      </c>
      <c r="E5" s="15">
        <f t="shared" ref="E5:E35" si="3">N5+U5</f>
        <v>12118.053479800001</v>
      </c>
      <c r="F5" s="15">
        <f t="shared" ref="F5:F27" si="4">SUM(B5:E5)</f>
        <v>1171792.4155143211</v>
      </c>
      <c r="G5" s="5"/>
      <c r="I5"/>
      <c r="J5" s="30">
        <v>1987</v>
      </c>
      <c r="K5" s="5">
        <v>366614</v>
      </c>
      <c r="L5" s="5">
        <v>0</v>
      </c>
      <c r="M5" s="5">
        <v>0</v>
      </c>
      <c r="N5" s="5">
        <v>0</v>
      </c>
      <c r="Q5" s="30">
        <v>1987</v>
      </c>
      <c r="R5" s="5">
        <v>569224.52715354599</v>
      </c>
      <c r="S5" s="5">
        <v>67763.252662771003</v>
      </c>
      <c r="T5" s="5">
        <v>156072.58221820404</v>
      </c>
      <c r="U5" s="5">
        <v>12118.053479800001</v>
      </c>
      <c r="X5" s="17"/>
    </row>
    <row r="6" spans="1:32" x14ac:dyDescent="0.25">
      <c r="A6" s="16">
        <v>1988</v>
      </c>
      <c r="B6" s="15">
        <f t="shared" si="0"/>
        <v>831784.04769530101</v>
      </c>
      <c r="C6" s="15">
        <f t="shared" si="1"/>
        <v>484783.15181320003</v>
      </c>
      <c r="D6" s="15">
        <f t="shared" si="2"/>
        <v>181240.24330458787</v>
      </c>
      <c r="E6" s="15">
        <f t="shared" si="3"/>
        <v>360842.33988430002</v>
      </c>
      <c r="F6" s="15">
        <f t="shared" si="4"/>
        <v>1858649.7826973889</v>
      </c>
      <c r="G6" s="5"/>
      <c r="I6"/>
      <c r="J6" s="30">
        <v>1988</v>
      </c>
      <c r="K6" s="5">
        <v>356464</v>
      </c>
      <c r="L6" s="5">
        <v>0</v>
      </c>
      <c r="M6" s="5">
        <v>0</v>
      </c>
      <c r="N6" s="5">
        <v>0</v>
      </c>
      <c r="Q6" s="30">
        <v>1988</v>
      </c>
      <c r="R6" s="5">
        <v>475320.04769530101</v>
      </c>
      <c r="S6" s="5">
        <v>484783.15181320003</v>
      </c>
      <c r="T6" s="5">
        <v>181240.24330458787</v>
      </c>
      <c r="U6" s="5">
        <v>360842.33988430002</v>
      </c>
      <c r="X6" s="17"/>
    </row>
    <row r="7" spans="1:32" x14ac:dyDescent="0.25">
      <c r="A7" s="16">
        <v>1989</v>
      </c>
      <c r="B7" s="15">
        <f t="shared" si="0"/>
        <v>892750.34765706793</v>
      </c>
      <c r="C7" s="15">
        <f t="shared" si="1"/>
        <v>360971.04252739</v>
      </c>
      <c r="D7" s="15">
        <f t="shared" si="2"/>
        <v>137692.20931362896</v>
      </c>
      <c r="E7" s="15">
        <f t="shared" si="3"/>
        <v>15130.572430999997</v>
      </c>
      <c r="F7" s="15">
        <f t="shared" si="4"/>
        <v>1406544.1719290868</v>
      </c>
      <c r="G7" s="5"/>
      <c r="I7"/>
      <c r="J7" s="30">
        <v>1989</v>
      </c>
      <c r="K7" s="5">
        <v>360406</v>
      </c>
      <c r="L7" s="5">
        <v>0</v>
      </c>
      <c r="M7" s="5">
        <v>0</v>
      </c>
      <c r="N7" s="5">
        <v>0</v>
      </c>
      <c r="Q7" s="30">
        <v>1989</v>
      </c>
      <c r="R7" s="5">
        <v>532344.34765706793</v>
      </c>
      <c r="S7" s="5">
        <v>360971.04252739</v>
      </c>
      <c r="T7" s="5">
        <v>137692.20931362896</v>
      </c>
      <c r="U7" s="5">
        <v>15130.572430999997</v>
      </c>
      <c r="X7" s="17"/>
    </row>
    <row r="8" spans="1:32" x14ac:dyDescent="0.25">
      <c r="A8" s="16">
        <v>1990</v>
      </c>
      <c r="B8" s="15">
        <f t="shared" si="0"/>
        <v>2043327.7761729783</v>
      </c>
      <c r="C8" s="15">
        <f t="shared" si="1"/>
        <v>66132.181876899995</v>
      </c>
      <c r="D8" s="15">
        <f t="shared" si="2"/>
        <v>89153.108473609958</v>
      </c>
      <c r="E8" s="15">
        <f t="shared" si="3"/>
        <v>51775.557473000001</v>
      </c>
      <c r="F8" s="15">
        <f t="shared" si="4"/>
        <v>2250388.6239964887</v>
      </c>
      <c r="G8" s="5"/>
      <c r="I8"/>
      <c r="J8" s="30">
        <v>1990</v>
      </c>
      <c r="K8" s="5">
        <v>441871</v>
      </c>
      <c r="L8" s="5">
        <v>0</v>
      </c>
      <c r="M8" s="5">
        <v>0</v>
      </c>
      <c r="N8" s="5">
        <v>0</v>
      </c>
      <c r="Q8" s="30">
        <v>1990</v>
      </c>
      <c r="R8" s="5">
        <v>1601456.7761729783</v>
      </c>
      <c r="S8" s="5">
        <v>66132.181876899995</v>
      </c>
      <c r="T8" s="5">
        <v>89153.108473609958</v>
      </c>
      <c r="U8" s="5">
        <v>51775.557473000001</v>
      </c>
      <c r="X8" s="17"/>
    </row>
    <row r="9" spans="1:32" x14ac:dyDescent="0.25">
      <c r="A9" s="16">
        <v>1991</v>
      </c>
      <c r="B9" s="15">
        <f t="shared" si="0"/>
        <v>1453981.955765221</v>
      </c>
      <c r="C9" s="15">
        <f t="shared" si="1"/>
        <v>303964.20061668998</v>
      </c>
      <c r="D9" s="15">
        <f t="shared" si="2"/>
        <v>107328.34099509998</v>
      </c>
      <c r="E9" s="15">
        <f t="shared" si="3"/>
        <v>1029.6363839999999</v>
      </c>
      <c r="F9" s="15">
        <f t="shared" si="4"/>
        <v>1866304.1337610111</v>
      </c>
      <c r="G9" s="5"/>
      <c r="I9"/>
      <c r="J9" s="30">
        <v>1991</v>
      </c>
      <c r="K9" s="5">
        <v>386663</v>
      </c>
      <c r="L9" s="5">
        <v>0</v>
      </c>
      <c r="M9" s="5">
        <v>0</v>
      </c>
      <c r="N9" s="5">
        <v>0</v>
      </c>
      <c r="Q9" s="30">
        <v>1991</v>
      </c>
      <c r="R9" s="5">
        <v>1067318.955765221</v>
      </c>
      <c r="S9" s="5">
        <v>303964.20061668998</v>
      </c>
      <c r="T9" s="5">
        <v>107328.34099509998</v>
      </c>
      <c r="U9" s="5">
        <v>1029.6363839999999</v>
      </c>
      <c r="X9" s="17"/>
    </row>
    <row r="10" spans="1:32" x14ac:dyDescent="0.25">
      <c r="A10" s="16">
        <v>1992</v>
      </c>
      <c r="B10" s="15">
        <f t="shared" si="0"/>
        <v>1547530.92440387</v>
      </c>
      <c r="C10" s="15">
        <f t="shared" si="1"/>
        <v>194814.92960936998</v>
      </c>
      <c r="D10" s="15">
        <f t="shared" si="2"/>
        <v>147476.71806687495</v>
      </c>
      <c r="E10" s="15">
        <f t="shared" si="3"/>
        <v>36763.632783000001</v>
      </c>
      <c r="F10" s="15">
        <f t="shared" si="4"/>
        <v>1926586.2048631147</v>
      </c>
      <c r="G10" s="5"/>
      <c r="I10"/>
      <c r="J10" s="30">
        <v>1992</v>
      </c>
      <c r="K10" s="5">
        <v>259774</v>
      </c>
      <c r="L10" s="5">
        <v>0</v>
      </c>
      <c r="M10" s="5">
        <v>0</v>
      </c>
      <c r="N10" s="5">
        <v>2918</v>
      </c>
      <c r="Q10" s="30">
        <v>1992</v>
      </c>
      <c r="R10" s="5">
        <v>1287756.92440387</v>
      </c>
      <c r="S10" s="5">
        <v>194814.92960936998</v>
      </c>
      <c r="T10" s="5">
        <v>147476.71806687495</v>
      </c>
      <c r="U10" s="5">
        <v>33845.632783000001</v>
      </c>
      <c r="X10" s="17"/>
    </row>
    <row r="11" spans="1:32" x14ac:dyDescent="0.25">
      <c r="A11" s="16">
        <v>1993</v>
      </c>
      <c r="B11" s="15">
        <f t="shared" si="0"/>
        <v>1180475.8228959099</v>
      </c>
      <c r="C11" s="15">
        <f t="shared" si="1"/>
        <v>62247.335335629992</v>
      </c>
      <c r="D11" s="15">
        <f t="shared" si="2"/>
        <v>84023.528079469994</v>
      </c>
      <c r="E11" s="15">
        <f t="shared" si="3"/>
        <v>68569.476811</v>
      </c>
      <c r="F11" s="15">
        <f t="shared" si="4"/>
        <v>1395316.1631220097</v>
      </c>
      <c r="G11" s="5"/>
      <c r="I11"/>
      <c r="J11" s="30">
        <v>1993</v>
      </c>
      <c r="K11" s="5">
        <v>249164</v>
      </c>
      <c r="L11" s="5">
        <v>0</v>
      </c>
      <c r="M11" s="5">
        <v>0</v>
      </c>
      <c r="N11" s="5">
        <v>5342</v>
      </c>
      <c r="Q11" s="30">
        <v>1993</v>
      </c>
      <c r="R11" s="5">
        <v>931311.82289590989</v>
      </c>
      <c r="S11" s="5">
        <v>62247.335335629992</v>
      </c>
      <c r="T11" s="5">
        <v>84023.528079469994</v>
      </c>
      <c r="U11" s="5">
        <v>63227.476811</v>
      </c>
      <c r="X11" s="17"/>
    </row>
    <row r="12" spans="1:32" x14ac:dyDescent="0.25">
      <c r="A12" s="16">
        <v>1994</v>
      </c>
      <c r="B12" s="15">
        <f t="shared" si="0"/>
        <v>1317425.2407230178</v>
      </c>
      <c r="C12" s="15">
        <f t="shared" si="1"/>
        <v>28708.654248212999</v>
      </c>
      <c r="D12" s="15">
        <f t="shared" si="2"/>
        <v>76340.096454810002</v>
      </c>
      <c r="E12" s="15">
        <f t="shared" si="3"/>
        <v>102185.66791189002</v>
      </c>
      <c r="F12" s="15">
        <f t="shared" si="4"/>
        <v>1524659.6593379308</v>
      </c>
      <c r="G12" s="5"/>
      <c r="I12"/>
      <c r="J12" s="30">
        <v>1994</v>
      </c>
      <c r="K12" s="5">
        <v>307476</v>
      </c>
      <c r="L12" s="5">
        <v>0</v>
      </c>
      <c r="M12" s="5">
        <v>0</v>
      </c>
      <c r="N12" s="5">
        <v>21258</v>
      </c>
      <c r="Q12" s="30">
        <v>1994</v>
      </c>
      <c r="R12" s="5">
        <v>1009949.2407230178</v>
      </c>
      <c r="S12" s="5">
        <v>28708.654248212999</v>
      </c>
      <c r="T12" s="5">
        <v>76340.096454810002</v>
      </c>
      <c r="U12" s="5">
        <v>80927.667911890021</v>
      </c>
      <c r="X12" s="17"/>
    </row>
    <row r="13" spans="1:32" x14ac:dyDescent="0.25">
      <c r="A13" s="16">
        <v>1995</v>
      </c>
      <c r="B13" s="15">
        <f t="shared" si="0"/>
        <v>790159.47074252204</v>
      </c>
      <c r="C13" s="15">
        <f t="shared" si="1"/>
        <v>24090.8615894586</v>
      </c>
      <c r="D13" s="15">
        <f t="shared" si="2"/>
        <v>80091.042063633009</v>
      </c>
      <c r="E13" s="15">
        <f t="shared" si="3"/>
        <v>51775.491047214004</v>
      </c>
      <c r="F13" s="15">
        <f t="shared" si="4"/>
        <v>946116.86544282769</v>
      </c>
      <c r="G13" s="5"/>
      <c r="I13"/>
      <c r="J13" s="30">
        <v>1995</v>
      </c>
      <c r="K13" s="5">
        <v>312508</v>
      </c>
      <c r="L13" s="5">
        <v>0</v>
      </c>
      <c r="M13" s="5">
        <v>0</v>
      </c>
      <c r="N13" s="5">
        <v>27150</v>
      </c>
      <c r="Q13" s="30">
        <v>1995</v>
      </c>
      <c r="R13" s="5">
        <v>477651.47074252198</v>
      </c>
      <c r="S13" s="5">
        <v>24090.8615894586</v>
      </c>
      <c r="T13" s="5">
        <v>80091.042063633009</v>
      </c>
      <c r="U13" s="5">
        <v>24625.491047214</v>
      </c>
      <c r="X13" s="17"/>
    </row>
    <row r="14" spans="1:32" x14ac:dyDescent="0.25">
      <c r="A14" s="16">
        <v>1996</v>
      </c>
      <c r="B14" s="15">
        <f t="shared" si="0"/>
        <v>873689.0523910278</v>
      </c>
      <c r="C14" s="15">
        <f t="shared" si="1"/>
        <v>6129.0136033300005</v>
      </c>
      <c r="D14" s="15">
        <f t="shared" si="2"/>
        <v>40569.493285750003</v>
      </c>
      <c r="E14" s="15">
        <f t="shared" si="3"/>
        <v>124442.83245289</v>
      </c>
      <c r="F14" s="15">
        <f t="shared" si="4"/>
        <v>1044830.3917329978</v>
      </c>
      <c r="G14" s="5"/>
      <c r="I14"/>
      <c r="J14" s="30">
        <v>1996</v>
      </c>
      <c r="K14" s="5">
        <v>267584</v>
      </c>
      <c r="L14" s="5">
        <v>0</v>
      </c>
      <c r="M14" s="5">
        <v>0</v>
      </c>
      <c r="N14" s="5">
        <v>18795</v>
      </c>
      <c r="Q14" s="30">
        <v>1996</v>
      </c>
      <c r="R14" s="5">
        <v>606105.0523910278</v>
      </c>
      <c r="S14" s="5">
        <v>6129.0136033300005</v>
      </c>
      <c r="T14" s="5">
        <v>40569.493285750003</v>
      </c>
      <c r="U14" s="5">
        <v>105647.83245289</v>
      </c>
      <c r="X14" s="17"/>
    </row>
    <row r="15" spans="1:32" x14ac:dyDescent="0.25">
      <c r="A15" s="16">
        <v>1997</v>
      </c>
      <c r="B15" s="15">
        <f t="shared" si="0"/>
        <v>786272.99264079495</v>
      </c>
      <c r="C15" s="15">
        <f t="shared" si="1"/>
        <v>26650.915381539999</v>
      </c>
      <c r="D15" s="15">
        <f t="shared" si="2"/>
        <v>64772.934866133008</v>
      </c>
      <c r="E15" s="15">
        <f t="shared" si="3"/>
        <v>15929.721593999997</v>
      </c>
      <c r="F15" s="15">
        <f t="shared" si="4"/>
        <v>893626.56448246795</v>
      </c>
      <c r="G15" s="5"/>
      <c r="I15"/>
      <c r="J15" s="30">
        <v>1997</v>
      </c>
      <c r="K15" s="5">
        <v>382329</v>
      </c>
      <c r="L15" s="5">
        <v>0</v>
      </c>
      <c r="M15" s="5">
        <v>0</v>
      </c>
      <c r="N15" s="5">
        <v>9573</v>
      </c>
      <c r="Q15" s="30">
        <v>1997</v>
      </c>
      <c r="R15" s="5">
        <v>403943.99264079495</v>
      </c>
      <c r="S15" s="5">
        <v>26650.915381539999</v>
      </c>
      <c r="T15" s="5">
        <v>64772.934866133008</v>
      </c>
      <c r="U15" s="5">
        <v>6356.7215939999969</v>
      </c>
      <c r="X15" s="17"/>
    </row>
    <row r="16" spans="1:32" x14ac:dyDescent="0.25">
      <c r="A16" s="16">
        <v>1998</v>
      </c>
      <c r="B16" s="15">
        <f t="shared" si="0"/>
        <v>990888.47486432991</v>
      </c>
      <c r="C16" s="15">
        <f t="shared" si="1"/>
        <v>49313.296559940005</v>
      </c>
      <c r="D16" s="15">
        <f t="shared" si="2"/>
        <v>53172.581371389999</v>
      </c>
      <c r="E16" s="15">
        <f t="shared" si="3"/>
        <v>122469.89311782489</v>
      </c>
      <c r="F16" s="15">
        <f t="shared" si="4"/>
        <v>1215844.2459134846</v>
      </c>
      <c r="G16" s="5"/>
      <c r="I16"/>
      <c r="J16" s="30">
        <v>1998</v>
      </c>
      <c r="K16" s="5">
        <v>275275</v>
      </c>
      <c r="L16" s="5">
        <v>0</v>
      </c>
      <c r="M16" s="5">
        <v>0</v>
      </c>
      <c r="N16" s="5">
        <v>4342</v>
      </c>
      <c r="Q16" s="30">
        <v>1998</v>
      </c>
      <c r="R16" s="5">
        <v>715613.47486432991</v>
      </c>
      <c r="S16" s="5">
        <v>49313.296559940005</v>
      </c>
      <c r="T16" s="5">
        <v>53172.581371389999</v>
      </c>
      <c r="U16" s="5">
        <v>118127.89311782489</v>
      </c>
      <c r="X16" s="17"/>
    </row>
    <row r="17" spans="1:32" x14ac:dyDescent="0.25">
      <c r="A17" s="16">
        <v>1999</v>
      </c>
      <c r="B17" s="15">
        <f t="shared" si="0"/>
        <v>710735.02721870795</v>
      </c>
      <c r="C17" s="15">
        <f t="shared" si="1"/>
        <v>52433.174993339999</v>
      </c>
      <c r="D17" s="15">
        <f t="shared" si="2"/>
        <v>117542.08973488001</v>
      </c>
      <c r="E17" s="15">
        <f t="shared" si="3"/>
        <v>212820.83349909997</v>
      </c>
      <c r="F17" s="15">
        <f t="shared" si="4"/>
        <v>1093531.1254460281</v>
      </c>
      <c r="G17" s="5"/>
      <c r="I17"/>
      <c r="J17" s="30">
        <v>1999</v>
      </c>
      <c r="K17" s="5">
        <v>270102</v>
      </c>
      <c r="L17" s="5">
        <v>0</v>
      </c>
      <c r="M17" s="5">
        <v>0</v>
      </c>
      <c r="N17" s="5">
        <v>3095</v>
      </c>
      <c r="Q17" s="30">
        <v>1999</v>
      </c>
      <c r="R17" s="5">
        <v>440633.02721870795</v>
      </c>
      <c r="S17" s="5">
        <v>52433.174993339999</v>
      </c>
      <c r="T17" s="5">
        <v>117542.08973488001</v>
      </c>
      <c r="U17" s="5">
        <v>209725.83349909997</v>
      </c>
      <c r="X17" s="17"/>
    </row>
    <row r="18" spans="1:32" x14ac:dyDescent="0.25">
      <c r="A18" s="16">
        <v>2000</v>
      </c>
      <c r="B18" s="15">
        <f t="shared" si="0"/>
        <v>616970.20025187102</v>
      </c>
      <c r="C18" s="15">
        <f t="shared" si="1"/>
        <v>39788.157675220005</v>
      </c>
      <c r="D18" s="15">
        <f t="shared" si="2"/>
        <v>166558.73095311099</v>
      </c>
      <c r="E18" s="15">
        <f t="shared" si="3"/>
        <v>136105.82489329998</v>
      </c>
      <c r="F18" s="15">
        <f t="shared" si="4"/>
        <v>959422.91377350199</v>
      </c>
      <c r="G18" s="5"/>
      <c r="I18"/>
      <c r="J18" s="30">
        <v>2000</v>
      </c>
      <c r="K18" s="5">
        <v>249333</v>
      </c>
      <c r="L18" s="5">
        <v>0</v>
      </c>
      <c r="M18" s="5">
        <v>0</v>
      </c>
      <c r="N18" s="5">
        <v>3204</v>
      </c>
      <c r="Q18" s="30">
        <v>2000</v>
      </c>
      <c r="R18" s="5">
        <v>367637.20025187102</v>
      </c>
      <c r="S18" s="5">
        <v>39788.157675220005</v>
      </c>
      <c r="T18" s="5">
        <v>166558.73095311099</v>
      </c>
      <c r="U18" s="5">
        <v>132901.82489329998</v>
      </c>
      <c r="X18" s="17"/>
    </row>
    <row r="19" spans="1:32" x14ac:dyDescent="0.25">
      <c r="A19" s="16">
        <v>2001</v>
      </c>
      <c r="B19" s="15">
        <f t="shared" si="0"/>
        <v>863615.15818114707</v>
      </c>
      <c r="C19" s="15">
        <f t="shared" si="1"/>
        <v>21636.8701973803</v>
      </c>
      <c r="D19" s="15">
        <f t="shared" si="2"/>
        <v>115353.31097334001</v>
      </c>
      <c r="E19" s="15">
        <f t="shared" si="3"/>
        <v>109423.604436842</v>
      </c>
      <c r="F19" s="15">
        <f t="shared" si="4"/>
        <v>1110028.9437887094</v>
      </c>
      <c r="G19" s="5"/>
      <c r="I19"/>
      <c r="J19" s="30">
        <v>2001</v>
      </c>
      <c r="K19" s="5">
        <v>246312</v>
      </c>
      <c r="L19" s="5">
        <v>0</v>
      </c>
      <c r="M19" s="5">
        <v>0</v>
      </c>
      <c r="N19" s="5">
        <v>4015</v>
      </c>
      <c r="Q19" s="30">
        <v>2001</v>
      </c>
      <c r="R19" s="5">
        <v>617303.15818114707</v>
      </c>
      <c r="S19" s="5">
        <v>21636.8701973803</v>
      </c>
      <c r="T19" s="5">
        <v>115353.31097334001</v>
      </c>
      <c r="U19" s="5">
        <v>105408.604436842</v>
      </c>
      <c r="X19" s="17"/>
    </row>
    <row r="20" spans="1:32" x14ac:dyDescent="0.25">
      <c r="A20" s="16">
        <v>2002</v>
      </c>
      <c r="B20" s="15">
        <f t="shared" si="0"/>
        <v>1066139.154769137</v>
      </c>
      <c r="C20" s="15">
        <f t="shared" si="1"/>
        <v>455456.39775108709</v>
      </c>
      <c r="D20" s="15">
        <f t="shared" si="2"/>
        <v>91166.69083931201</v>
      </c>
      <c r="E20" s="15">
        <f t="shared" si="3"/>
        <v>24238.773943234002</v>
      </c>
      <c r="F20" s="15">
        <f t="shared" si="4"/>
        <v>1637001.0173027702</v>
      </c>
      <c r="G20" s="5"/>
      <c r="I20"/>
      <c r="J20" s="30">
        <v>2002</v>
      </c>
      <c r="K20" s="5">
        <v>247817</v>
      </c>
      <c r="L20" s="5">
        <v>0</v>
      </c>
      <c r="M20" s="5">
        <v>0</v>
      </c>
      <c r="N20" s="5">
        <v>2719</v>
      </c>
      <c r="Q20" s="30">
        <v>2002</v>
      </c>
      <c r="R20" s="5">
        <v>818322.15476913704</v>
      </c>
      <c r="S20" s="5">
        <v>455456.39775108709</v>
      </c>
      <c r="T20" s="5">
        <v>91166.69083931201</v>
      </c>
      <c r="U20" s="5">
        <v>21519.773943234002</v>
      </c>
      <c r="X20" s="17"/>
    </row>
    <row r="21" spans="1:32" x14ac:dyDescent="0.25">
      <c r="A21" s="16">
        <v>2003</v>
      </c>
      <c r="B21" s="15">
        <f t="shared" si="0"/>
        <v>810404.03950595902</v>
      </c>
      <c r="C21" s="15">
        <f t="shared" si="1"/>
        <v>361533.16659054987</v>
      </c>
      <c r="D21" s="15">
        <f t="shared" si="2"/>
        <v>198594.06340797379</v>
      </c>
      <c r="E21" s="15">
        <f t="shared" si="3"/>
        <v>82124.128645399003</v>
      </c>
      <c r="F21" s="15">
        <f t="shared" si="4"/>
        <v>1452655.398149882</v>
      </c>
      <c r="G21" s="5"/>
      <c r="I21"/>
      <c r="J21" s="30">
        <v>2003</v>
      </c>
      <c r="K21" s="5">
        <v>178712</v>
      </c>
      <c r="L21" s="5">
        <v>0</v>
      </c>
      <c r="M21" s="5">
        <v>0</v>
      </c>
      <c r="N21" s="5">
        <v>3101</v>
      </c>
      <c r="Q21" s="30">
        <v>2003</v>
      </c>
      <c r="R21" s="5">
        <v>631692.03950595902</v>
      </c>
      <c r="S21" s="5">
        <v>361533.16659054987</v>
      </c>
      <c r="T21" s="5">
        <v>198594.06340797379</v>
      </c>
      <c r="U21" s="5">
        <v>79023.128645399003</v>
      </c>
      <c r="X21" s="17"/>
    </row>
    <row r="22" spans="1:32" x14ac:dyDescent="0.25">
      <c r="A22" s="16">
        <v>2004</v>
      </c>
      <c r="B22" s="15">
        <f t="shared" si="0"/>
        <v>807790.95501876017</v>
      </c>
      <c r="C22" s="15">
        <f t="shared" si="1"/>
        <v>73721.411576780098</v>
      </c>
      <c r="D22" s="15">
        <f t="shared" si="2"/>
        <v>93125.467296939983</v>
      </c>
      <c r="E22" s="15">
        <f t="shared" si="3"/>
        <v>43124.182094418007</v>
      </c>
      <c r="F22" s="15">
        <f t="shared" si="4"/>
        <v>1017762.0159868982</v>
      </c>
      <c r="G22" s="5"/>
      <c r="I22"/>
      <c r="J22" s="30">
        <v>2004</v>
      </c>
      <c r="K22" s="5">
        <v>187649</v>
      </c>
      <c r="L22" s="5">
        <v>0</v>
      </c>
      <c r="M22" s="5">
        <v>0</v>
      </c>
      <c r="N22" s="5">
        <v>3064</v>
      </c>
      <c r="Q22" s="30">
        <v>2004</v>
      </c>
      <c r="R22" s="5">
        <v>620141.95501876017</v>
      </c>
      <c r="S22" s="5">
        <v>73721.411576780098</v>
      </c>
      <c r="T22" s="5">
        <v>93125.467296939983</v>
      </c>
      <c r="U22" s="5">
        <v>40060.182094418007</v>
      </c>
      <c r="V22" s="17"/>
      <c r="W22" s="17"/>
      <c r="X22" s="17"/>
      <c r="Y22" s="17"/>
      <c r="Z22" s="17"/>
      <c r="AA22" s="17"/>
      <c r="AB22" s="17"/>
      <c r="AC22" s="17"/>
      <c r="AD22" s="17"/>
      <c r="AE22" s="17"/>
      <c r="AF22" s="17"/>
    </row>
    <row r="23" spans="1:32" x14ac:dyDescent="0.25">
      <c r="A23" s="16">
        <v>2005</v>
      </c>
      <c r="B23" s="15">
        <f t="shared" si="0"/>
        <v>789034.35585041216</v>
      </c>
      <c r="C23" s="15">
        <f t="shared" si="1"/>
        <v>97397.131278806017</v>
      </c>
      <c r="D23" s="15">
        <f t="shared" si="2"/>
        <v>90326.823456728016</v>
      </c>
      <c r="E23" s="15">
        <f t="shared" si="3"/>
        <v>86343.344138681001</v>
      </c>
      <c r="F23" s="15">
        <f t="shared" si="4"/>
        <v>1063101.6547246273</v>
      </c>
      <c r="G23" s="5"/>
      <c r="I23"/>
      <c r="J23" s="30">
        <v>2005</v>
      </c>
      <c r="K23" s="5">
        <v>178009</v>
      </c>
      <c r="L23" s="5">
        <v>0</v>
      </c>
      <c r="M23" s="5">
        <v>0</v>
      </c>
      <c r="N23" s="5">
        <v>2523</v>
      </c>
      <c r="Q23" s="30">
        <v>2005</v>
      </c>
      <c r="R23" s="5">
        <v>611025.35585041216</v>
      </c>
      <c r="S23" s="5">
        <v>97397.131278806017</v>
      </c>
      <c r="T23" s="5">
        <v>90326.823456728016</v>
      </c>
      <c r="U23" s="5">
        <v>83820.344138681001</v>
      </c>
      <c r="V23" s="17"/>
      <c r="W23" s="17"/>
      <c r="X23" s="17"/>
      <c r="Y23" s="17"/>
      <c r="Z23" s="17"/>
      <c r="AA23" s="17"/>
      <c r="AB23" s="17"/>
      <c r="AC23" s="17"/>
      <c r="AD23" s="17"/>
      <c r="AE23" s="17"/>
      <c r="AF23" s="17"/>
    </row>
    <row r="24" spans="1:32" x14ac:dyDescent="0.25">
      <c r="A24" s="16">
        <v>2006</v>
      </c>
      <c r="B24" s="15">
        <f t="shared" si="0"/>
        <v>765914.29956373479</v>
      </c>
      <c r="C24" s="15">
        <f t="shared" si="1"/>
        <v>18730.745437547001</v>
      </c>
      <c r="D24" s="15">
        <f t="shared" si="2"/>
        <v>84639.234805216009</v>
      </c>
      <c r="E24" s="15">
        <f t="shared" si="3"/>
        <v>39004.306898761999</v>
      </c>
      <c r="F24" s="15">
        <f t="shared" si="4"/>
        <v>908288.58670525975</v>
      </c>
      <c r="G24" s="5"/>
      <c r="I24"/>
      <c r="J24" s="30">
        <v>2006</v>
      </c>
      <c r="K24" s="5">
        <v>212400</v>
      </c>
      <c r="L24" s="5">
        <v>0</v>
      </c>
      <c r="M24" s="5">
        <v>0</v>
      </c>
      <c r="N24" s="5">
        <v>4002</v>
      </c>
      <c r="Q24" s="30">
        <v>2006</v>
      </c>
      <c r="R24" s="5">
        <v>553514.29956373479</v>
      </c>
      <c r="S24" s="5">
        <v>18730.745437547001</v>
      </c>
      <c r="T24" s="5">
        <v>84639.234805216009</v>
      </c>
      <c r="U24" s="5">
        <v>35002.306898761999</v>
      </c>
      <c r="V24" s="17"/>
      <c r="W24" s="17"/>
      <c r="X24" s="17"/>
      <c r="Y24" s="17"/>
      <c r="Z24" s="17"/>
      <c r="AA24" s="17"/>
      <c r="AB24" s="17"/>
      <c r="AC24" s="17"/>
      <c r="AD24" s="17"/>
      <c r="AE24" s="17"/>
      <c r="AF24" s="17"/>
    </row>
    <row r="25" spans="1:32" x14ac:dyDescent="0.25">
      <c r="A25" s="16">
        <v>2007</v>
      </c>
      <c r="B25" s="15">
        <f t="shared" si="0"/>
        <v>885481.29887715215</v>
      </c>
      <c r="C25" s="15">
        <f t="shared" si="1"/>
        <v>61452.672267656999</v>
      </c>
      <c r="D25" s="15">
        <f t="shared" si="2"/>
        <v>147312.18268825815</v>
      </c>
      <c r="E25" s="15">
        <f t="shared" si="3"/>
        <v>47626.075747769995</v>
      </c>
      <c r="F25" s="15">
        <f t="shared" si="4"/>
        <v>1141872.2295808373</v>
      </c>
      <c r="G25" s="5"/>
      <c r="I25"/>
      <c r="J25" s="30">
        <v>2007</v>
      </c>
      <c r="K25" s="5">
        <v>208576</v>
      </c>
      <c r="L25" s="5">
        <v>0</v>
      </c>
      <c r="M25" s="5">
        <v>0</v>
      </c>
      <c r="N25" s="5">
        <v>3654</v>
      </c>
      <c r="Q25" s="30">
        <v>2007</v>
      </c>
      <c r="R25" s="5">
        <v>676905.29887715215</v>
      </c>
      <c r="S25" s="5">
        <v>61452.672267656999</v>
      </c>
      <c r="T25" s="5">
        <v>147312.18268825815</v>
      </c>
      <c r="U25" s="5">
        <v>43972.075747769995</v>
      </c>
      <c r="X25" s="17"/>
    </row>
    <row r="26" spans="1:32" x14ac:dyDescent="0.25">
      <c r="A26" s="16">
        <v>2008</v>
      </c>
      <c r="B26" s="15">
        <f t="shared" si="0"/>
        <v>904635.70751129801</v>
      </c>
      <c r="C26" s="15">
        <f t="shared" si="1"/>
        <v>53772.447868774696</v>
      </c>
      <c r="D26" s="15">
        <f t="shared" si="2"/>
        <v>171200.84416300297</v>
      </c>
      <c r="E26" s="15">
        <f t="shared" si="3"/>
        <v>9633.3024290280009</v>
      </c>
      <c r="F26" s="15">
        <f t="shared" si="4"/>
        <v>1139242.3019721038</v>
      </c>
      <c r="G26" s="5"/>
      <c r="I26"/>
      <c r="J26" s="30">
        <v>2008</v>
      </c>
      <c r="K26" s="5">
        <v>188639</v>
      </c>
      <c r="L26" s="5">
        <v>0</v>
      </c>
      <c r="M26" s="5">
        <v>0</v>
      </c>
      <c r="N26" s="5">
        <v>2974</v>
      </c>
      <c r="Q26" s="30">
        <v>2008</v>
      </c>
      <c r="R26" s="5">
        <v>715996.70751129801</v>
      </c>
      <c r="S26" s="5">
        <v>53772.447868774696</v>
      </c>
      <c r="T26" s="5">
        <v>171200.84416300297</v>
      </c>
      <c r="U26" s="5">
        <v>6659.302429028</v>
      </c>
      <c r="X26" s="17"/>
    </row>
    <row r="27" spans="1:32" x14ac:dyDescent="0.25">
      <c r="A27" s="16">
        <v>2009</v>
      </c>
      <c r="B27" s="15">
        <f t="shared" si="0"/>
        <v>648575.84281125292</v>
      </c>
      <c r="C27" s="15">
        <f t="shared" si="1"/>
        <v>22361.752265769399</v>
      </c>
      <c r="D27" s="15">
        <f t="shared" si="2"/>
        <v>93414.530979484</v>
      </c>
      <c r="E27" s="15">
        <f t="shared" si="3"/>
        <v>18124.342733819998</v>
      </c>
      <c r="F27" s="15">
        <f t="shared" si="4"/>
        <v>782476.46879032627</v>
      </c>
      <c r="G27" s="5"/>
      <c r="I27"/>
      <c r="J27" s="30">
        <v>2009</v>
      </c>
      <c r="K27" s="5">
        <v>143170</v>
      </c>
      <c r="L27" s="5">
        <v>0</v>
      </c>
      <c r="M27" s="5">
        <v>75</v>
      </c>
      <c r="N27" s="5">
        <v>3812</v>
      </c>
      <c r="Q27" s="30">
        <v>2009</v>
      </c>
      <c r="R27" s="5">
        <v>505405.84281125292</v>
      </c>
      <c r="S27" s="5">
        <v>22361.752265769399</v>
      </c>
      <c r="T27" s="5">
        <v>93339.530979484</v>
      </c>
      <c r="U27" s="5">
        <v>14312.34273382</v>
      </c>
      <c r="X27" s="17"/>
    </row>
    <row r="28" spans="1:32" x14ac:dyDescent="0.25">
      <c r="A28" s="16">
        <v>2010</v>
      </c>
      <c r="B28" s="15">
        <f t="shared" si="0"/>
        <v>378395.39441691863</v>
      </c>
      <c r="C28" s="15">
        <f t="shared" si="1"/>
        <v>17472.375386290001</v>
      </c>
      <c r="D28" s="15">
        <f t="shared" si="2"/>
        <v>52765.732449437593</v>
      </c>
      <c r="E28" s="15">
        <f t="shared" si="3"/>
        <v>5690.8425224299999</v>
      </c>
      <c r="F28" s="15">
        <f>SUM(B28:E28)</f>
        <v>454324.34477507626</v>
      </c>
      <c r="G28" s="5"/>
      <c r="I28"/>
      <c r="J28" s="30">
        <v>2010</v>
      </c>
      <c r="K28" s="5">
        <v>109263</v>
      </c>
      <c r="L28" s="5">
        <v>0</v>
      </c>
      <c r="M28" s="5">
        <v>115</v>
      </c>
      <c r="N28" s="5">
        <v>3356</v>
      </c>
      <c r="Q28" s="30">
        <v>2010</v>
      </c>
      <c r="R28" s="5">
        <v>269132.39441691863</v>
      </c>
      <c r="S28" s="5">
        <v>17472.375386290001</v>
      </c>
      <c r="T28" s="5">
        <v>52650.732449437593</v>
      </c>
      <c r="U28" s="5">
        <v>2334.8425224299999</v>
      </c>
      <c r="X28" s="17"/>
    </row>
    <row r="29" spans="1:32" x14ac:dyDescent="0.25">
      <c r="A29" s="16">
        <v>2011</v>
      </c>
      <c r="B29" s="15">
        <f t="shared" si="0"/>
        <v>441270.22564241703</v>
      </c>
      <c r="C29" s="15">
        <f t="shared" si="1"/>
        <v>3051.4473709690001</v>
      </c>
      <c r="D29" s="15">
        <f t="shared" si="2"/>
        <v>70416.722021704802</v>
      </c>
      <c r="E29" s="15">
        <f t="shared" si="3"/>
        <v>14410.035806099999</v>
      </c>
      <c r="F29" s="15">
        <f>SUM(B29:E29)</f>
        <v>529148.43084119086</v>
      </c>
      <c r="G29" s="5"/>
      <c r="I29"/>
      <c r="J29" s="30">
        <v>2011</v>
      </c>
      <c r="K29" s="5">
        <v>89849</v>
      </c>
      <c r="L29" s="5">
        <v>0</v>
      </c>
      <c r="M29" s="5">
        <v>614</v>
      </c>
      <c r="N29" s="5">
        <v>3705</v>
      </c>
      <c r="Q29" s="30">
        <v>2011</v>
      </c>
      <c r="R29" s="5">
        <v>351421.22564241703</v>
      </c>
      <c r="S29" s="5">
        <v>3051.4473709690001</v>
      </c>
      <c r="T29" s="5">
        <v>69802.722021704802</v>
      </c>
      <c r="U29" s="5">
        <v>10705.035806099999</v>
      </c>
      <c r="X29" s="17"/>
    </row>
    <row r="30" spans="1:32" x14ac:dyDescent="0.25">
      <c r="A30" s="16">
        <v>2012</v>
      </c>
      <c r="B30" s="15">
        <f t="shared" si="0"/>
        <v>640075.59454564808</v>
      </c>
      <c r="C30" s="15">
        <f t="shared" si="1"/>
        <v>17194.045634856</v>
      </c>
      <c r="D30" s="15">
        <f t="shared" si="2"/>
        <v>51007.63067666391</v>
      </c>
      <c r="E30" s="15">
        <f t="shared" si="3"/>
        <v>13439.907720302001</v>
      </c>
      <c r="F30" s="15">
        <f t="shared" ref="F30:F32" si="5">SUM(B30:E30)</f>
        <v>721717.17857747001</v>
      </c>
      <c r="G30" s="5">
        <f t="shared" ref="G30:G35" si="6">SUM(B43:E43)</f>
        <v>1217748.0765850532</v>
      </c>
      <c r="I30"/>
      <c r="J30" s="30">
        <v>2012</v>
      </c>
      <c r="K30" s="5">
        <v>101528</v>
      </c>
      <c r="L30" s="5">
        <v>12</v>
      </c>
      <c r="M30" s="5">
        <v>132</v>
      </c>
      <c r="N30" s="5">
        <v>4880</v>
      </c>
      <c r="Q30" s="30">
        <v>2012</v>
      </c>
      <c r="R30" s="5">
        <v>538547.59454564808</v>
      </c>
      <c r="S30" s="5">
        <v>17182.045634856</v>
      </c>
      <c r="T30" s="5">
        <v>50875.63067666391</v>
      </c>
      <c r="U30" s="5">
        <v>8559.9077203020006</v>
      </c>
      <c r="X30" s="17"/>
    </row>
    <row r="31" spans="1:32" x14ac:dyDescent="0.25">
      <c r="A31" s="16">
        <v>2013</v>
      </c>
      <c r="B31" s="15">
        <f t="shared" si="0"/>
        <v>714731.75663244457</v>
      </c>
      <c r="C31" s="15">
        <f t="shared" si="1"/>
        <v>120107.642115411</v>
      </c>
      <c r="D31" s="15">
        <f t="shared" si="2"/>
        <v>37657.317552716995</v>
      </c>
      <c r="E31" s="15">
        <f t="shared" si="3"/>
        <v>18464.44903005</v>
      </c>
      <c r="F31" s="15">
        <f t="shared" si="5"/>
        <v>890961.16533062246</v>
      </c>
      <c r="G31" s="5">
        <f t="shared" si="6"/>
        <v>1217748.0765850532</v>
      </c>
      <c r="I31"/>
      <c r="J31" s="30">
        <v>2013</v>
      </c>
      <c r="K31" s="5">
        <v>101626</v>
      </c>
      <c r="L31" s="5">
        <v>0</v>
      </c>
      <c r="M31" s="5">
        <v>23</v>
      </c>
      <c r="N31" s="5">
        <v>3825</v>
      </c>
      <c r="Q31" s="30">
        <v>2013</v>
      </c>
      <c r="R31" s="5">
        <v>613105.75663244457</v>
      </c>
      <c r="S31" s="5">
        <v>120107.642115411</v>
      </c>
      <c r="T31" s="5">
        <v>37634.317552716995</v>
      </c>
      <c r="U31" s="5">
        <v>14639.44903005</v>
      </c>
      <c r="V31" s="17"/>
      <c r="W31" s="17"/>
      <c r="X31" s="17"/>
      <c r="Y31" s="17"/>
      <c r="Z31" s="17"/>
      <c r="AA31" s="17"/>
      <c r="AB31" s="17"/>
      <c r="AC31" s="17"/>
      <c r="AD31" s="17"/>
      <c r="AE31" s="17"/>
      <c r="AF31" s="17"/>
    </row>
    <row r="32" spans="1:32" x14ac:dyDescent="0.25">
      <c r="A32" s="16">
        <v>2014</v>
      </c>
      <c r="B32" s="15">
        <f t="shared" si="0"/>
        <v>612053.69475160819</v>
      </c>
      <c r="C32" s="15">
        <f t="shared" si="1"/>
        <v>85264.405475240972</v>
      </c>
      <c r="D32" s="15">
        <f t="shared" si="2"/>
        <v>83297.807396109696</v>
      </c>
      <c r="E32" s="15">
        <f t="shared" si="3"/>
        <v>11503.394589200003</v>
      </c>
      <c r="F32" s="15">
        <f t="shared" si="5"/>
        <v>792119.30221215892</v>
      </c>
      <c r="G32" s="5">
        <f t="shared" si="6"/>
        <v>1217748.0765850532</v>
      </c>
      <c r="I32"/>
      <c r="J32" s="30">
        <v>2014</v>
      </c>
      <c r="K32" s="5">
        <v>109606</v>
      </c>
      <c r="L32" s="5">
        <v>0</v>
      </c>
      <c r="M32" s="5">
        <v>111</v>
      </c>
      <c r="N32" s="5">
        <v>39</v>
      </c>
      <c r="Q32" s="30">
        <v>2014</v>
      </c>
      <c r="R32" s="5">
        <v>502447.69475160819</v>
      </c>
      <c r="S32" s="5">
        <v>85264.405475240972</v>
      </c>
      <c r="T32" s="5">
        <v>83186.807396109696</v>
      </c>
      <c r="U32" s="5">
        <v>11464.394589200003</v>
      </c>
      <c r="V32" s="17"/>
      <c r="W32" s="17"/>
      <c r="X32" s="17"/>
      <c r="Y32" s="17"/>
      <c r="Z32" s="17"/>
      <c r="AA32" s="17"/>
      <c r="AB32" s="17"/>
      <c r="AC32" s="17"/>
      <c r="AD32" s="17"/>
      <c r="AE32" s="17"/>
      <c r="AF32" s="17"/>
    </row>
    <row r="33" spans="1:46" s="17" customFormat="1" x14ac:dyDescent="0.25">
      <c r="A33" s="16">
        <v>2015</v>
      </c>
      <c r="B33" s="15">
        <f t="shared" si="0"/>
        <v>640616.49876443413</v>
      </c>
      <c r="C33" s="15">
        <f t="shared" si="1"/>
        <v>124800.93909716999</v>
      </c>
      <c r="D33" s="15">
        <f t="shared" si="2"/>
        <v>80052.498495819978</v>
      </c>
      <c r="E33" s="15">
        <f t="shared" si="3"/>
        <v>5904.72237563</v>
      </c>
      <c r="F33" s="15">
        <f t="shared" ref="F33" si="7">SUM(B33:E33)</f>
        <v>851374.65873305418</v>
      </c>
      <c r="G33" s="5">
        <f t="shared" si="6"/>
        <v>1459423.6973826981</v>
      </c>
      <c r="J33" s="30">
        <v>2015</v>
      </c>
      <c r="K33" s="5">
        <v>91777</v>
      </c>
      <c r="L33" s="5">
        <v>0</v>
      </c>
      <c r="M33" s="5">
        <v>469</v>
      </c>
      <c r="N33" s="5">
        <v>39</v>
      </c>
      <c r="Q33" s="30">
        <v>2015</v>
      </c>
      <c r="R33" s="5">
        <v>548839.49876443413</v>
      </c>
      <c r="S33" s="5">
        <v>124800.93909716999</v>
      </c>
      <c r="T33" s="5">
        <v>79583.498495819978</v>
      </c>
      <c r="U33" s="5">
        <v>5865.72237563</v>
      </c>
    </row>
    <row r="34" spans="1:46" s="17" customFormat="1" x14ac:dyDescent="0.25">
      <c r="A34" s="16">
        <v>2016</v>
      </c>
      <c r="B34" s="15">
        <f t="shared" si="0"/>
        <v>661249.52624758496</v>
      </c>
      <c r="C34" s="15">
        <f t="shared" si="1"/>
        <v>30790.311858038</v>
      </c>
      <c r="D34" s="15">
        <f t="shared" si="2"/>
        <v>57320.082770390007</v>
      </c>
      <c r="E34" s="15">
        <f t="shared" si="3"/>
        <v>143517.65901065001</v>
      </c>
      <c r="F34" s="15">
        <f t="shared" ref="F34:F35" si="8">SUM(B34:E34)</f>
        <v>892877.57988666289</v>
      </c>
      <c r="G34" s="5">
        <f t="shared" si="6"/>
        <v>1459423.6973826981</v>
      </c>
      <c r="J34" s="30">
        <v>2016</v>
      </c>
      <c r="K34" s="5">
        <v>82155</v>
      </c>
      <c r="L34" s="5">
        <v>0</v>
      </c>
      <c r="M34" s="5">
        <v>1261</v>
      </c>
      <c r="N34" s="5">
        <v>54</v>
      </c>
      <c r="Q34" s="30">
        <v>2016</v>
      </c>
      <c r="R34" s="5">
        <v>579094.52624758496</v>
      </c>
      <c r="S34" s="5">
        <v>30790.311858038</v>
      </c>
      <c r="T34" s="5">
        <v>56059.082770390007</v>
      </c>
      <c r="U34" s="5">
        <v>143463.65901065001</v>
      </c>
      <c r="V34"/>
      <c r="W34"/>
      <c r="Y34"/>
      <c r="Z34"/>
      <c r="AA34"/>
      <c r="AB34"/>
      <c r="AC34"/>
      <c r="AD34"/>
      <c r="AE34"/>
      <c r="AF34"/>
    </row>
    <row r="35" spans="1:46" s="17" customFormat="1" x14ac:dyDescent="0.25">
      <c r="A35" s="16">
        <v>2017</v>
      </c>
      <c r="B35" s="15">
        <f t="shared" si="0"/>
        <v>541733.01031967392</v>
      </c>
      <c r="C35" s="15">
        <f t="shared" si="1"/>
        <v>22763.734213805998</v>
      </c>
      <c r="D35" s="15">
        <f t="shared" si="2"/>
        <v>58646.539279858007</v>
      </c>
      <c r="E35" s="15">
        <f t="shared" si="3"/>
        <v>11302.361522000001</v>
      </c>
      <c r="F35" s="15">
        <f t="shared" si="8"/>
        <v>634445.64533533796</v>
      </c>
      <c r="G35" s="5">
        <f t="shared" si="6"/>
        <v>1459423.6973826981</v>
      </c>
      <c r="J35" s="30">
        <v>2017</v>
      </c>
      <c r="K35" s="5">
        <v>78029</v>
      </c>
      <c r="L35" s="5">
        <v>0</v>
      </c>
      <c r="M35" s="5">
        <v>0</v>
      </c>
      <c r="N35" s="5">
        <v>158</v>
      </c>
      <c r="Q35" s="30">
        <v>2017</v>
      </c>
      <c r="R35" s="5">
        <v>463704.01031967398</v>
      </c>
      <c r="S35" s="5">
        <v>22763.734213805998</v>
      </c>
      <c r="T35" s="5">
        <v>58646.539279858007</v>
      </c>
      <c r="U35" s="5">
        <v>11144.361522000001</v>
      </c>
      <c r="V35"/>
      <c r="W35"/>
      <c r="Y35"/>
      <c r="Z35"/>
      <c r="AA35"/>
      <c r="AB35"/>
      <c r="AC35"/>
      <c r="AD35"/>
      <c r="AE35"/>
      <c r="AF35"/>
    </row>
    <row r="36" spans="1:46" x14ac:dyDescent="0.25">
      <c r="A36" s="18" t="s">
        <v>59</v>
      </c>
      <c r="B36" s="5">
        <f>AVERAGE(B17:B25)</f>
        <v>812898.27658187575</v>
      </c>
      <c r="C36" s="5">
        <f t="shared" ref="C36:E36" si="9">AVERAGE(C17:C25)</f>
        <v>131349.96975204081</v>
      </c>
      <c r="D36" s="5">
        <f t="shared" si="9"/>
        <v>122735.39935063987</v>
      </c>
      <c r="E36" s="5">
        <f t="shared" si="9"/>
        <v>86756.786033056211</v>
      </c>
      <c r="F36" s="55"/>
      <c r="G36" s="5"/>
      <c r="I36"/>
      <c r="J36" s="18"/>
      <c r="K36" s="5"/>
      <c r="L36" s="5"/>
      <c r="M36" s="5"/>
      <c r="N36" s="5"/>
    </row>
    <row r="37" spans="1:46" x14ac:dyDescent="0.25">
      <c r="A37" s="18" t="s">
        <v>77</v>
      </c>
      <c r="B37" s="5">
        <f>AVERAGE(B30:B32)</f>
        <v>655620.34864323365</v>
      </c>
      <c r="C37" s="5">
        <f>AVERAGE(C30:C35)</f>
        <v>66820.179732420336</v>
      </c>
      <c r="D37" s="5">
        <f t="shared" ref="D37" si="10">AVERAGE(D30:D32)</f>
        <v>57320.918541830208</v>
      </c>
      <c r="E37" s="5">
        <f t="shared" ref="E37" si="11">AVERAGE(E30:E32)</f>
        <v>14469.250446517335</v>
      </c>
      <c r="F37" s="55"/>
      <c r="G37" s="5"/>
      <c r="I37"/>
      <c r="J37" s="18"/>
      <c r="K37" s="5"/>
      <c r="L37" s="5"/>
      <c r="M37" s="5"/>
      <c r="N37" s="5"/>
      <c r="O37" s="17"/>
      <c r="P37" s="17"/>
      <c r="Q37" s="17"/>
      <c r="R37" s="17"/>
      <c r="S37" s="17"/>
      <c r="T37" s="17"/>
      <c r="U37" s="17"/>
      <c r="V37" s="17"/>
      <c r="W37" s="17"/>
    </row>
    <row r="38" spans="1:46" x14ac:dyDescent="0.25">
      <c r="A38" s="18" t="s">
        <v>70</v>
      </c>
      <c r="B38" s="69">
        <f>B37/B36</f>
        <v>0.80652200592677603</v>
      </c>
      <c r="C38" s="69">
        <f t="shared" ref="C38:D38" si="12">C37/C36</f>
        <v>0.50871865336978606</v>
      </c>
      <c r="D38" s="69">
        <f t="shared" si="12"/>
        <v>0.46702841107862797</v>
      </c>
      <c r="E38" s="69">
        <f t="shared" ref="E38" si="13">E37/E36</f>
        <v>0.16677946600055282</v>
      </c>
      <c r="F38" s="55"/>
      <c r="G38" s="5"/>
      <c r="H38" s="17"/>
      <c r="J38" s="18"/>
      <c r="K38" s="5"/>
      <c r="L38" s="5"/>
      <c r="M38" s="5"/>
      <c r="N38" s="5"/>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row>
    <row r="39" spans="1:46" x14ac:dyDescent="0.25">
      <c r="A39" s="18" t="s">
        <v>56</v>
      </c>
      <c r="B39" s="5">
        <f>AVERAGE(B33:B35)</f>
        <v>614533.011777231</v>
      </c>
      <c r="C39" s="69"/>
      <c r="D39" s="5">
        <f>AVERAGE(D33:D35)</f>
        <v>65339.706848689326</v>
      </c>
      <c r="E39" s="5">
        <f>AVERAGE(E33:E35)</f>
        <v>53574.91430276</v>
      </c>
      <c r="F39" s="55"/>
      <c r="H39" s="42"/>
      <c r="J39" s="18"/>
      <c r="K39" s="5"/>
      <c r="L39" s="5"/>
      <c r="M39" s="5"/>
      <c r="N39" s="5"/>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row>
    <row r="40" spans="1:46" x14ac:dyDescent="0.25">
      <c r="A40" s="18" t="s">
        <v>292</v>
      </c>
      <c r="B40" s="69">
        <f>B39/B36</f>
        <v>0.7559777520519011</v>
      </c>
      <c r="C40" s="69"/>
      <c r="D40" s="69">
        <f t="shared" ref="D40:E40" si="14">D39/D36</f>
        <v>0.53236235995796011</v>
      </c>
      <c r="E40" s="69">
        <f t="shared" si="14"/>
        <v>0.61752995647333919</v>
      </c>
      <c r="F40" s="55"/>
      <c r="H40" s="42"/>
    </row>
    <row r="41" spans="1:46" x14ac:dyDescent="0.25">
      <c r="H41" s="42"/>
      <c r="I41"/>
      <c r="Z41" s="17"/>
    </row>
    <row r="42" spans="1:46" s="17" customFormat="1" x14ac:dyDescent="0.25">
      <c r="A42" s="29" t="s">
        <v>20</v>
      </c>
      <c r="B42" s="29" t="s">
        <v>290</v>
      </c>
      <c r="C42" s="94" t="s">
        <v>290</v>
      </c>
      <c r="D42" s="94" t="s">
        <v>290</v>
      </c>
      <c r="E42" s="94" t="s">
        <v>290</v>
      </c>
      <c r="F42"/>
      <c r="G42"/>
      <c r="H42" s="42"/>
      <c r="I42"/>
      <c r="J42"/>
      <c r="K42"/>
      <c r="L42"/>
      <c r="M42"/>
      <c r="N42"/>
      <c r="O42"/>
      <c r="P42"/>
      <c r="Q42"/>
      <c r="R42"/>
      <c r="S42"/>
      <c r="T42"/>
      <c r="U42"/>
      <c r="V42"/>
      <c r="W42"/>
      <c r="X42"/>
      <c r="Y42"/>
      <c r="AA42"/>
      <c r="AB42"/>
      <c r="AC42"/>
    </row>
    <row r="43" spans="1:46" s="17" customFormat="1" x14ac:dyDescent="0.25">
      <c r="A43" s="32">
        <v>2012</v>
      </c>
      <c r="B43" s="5">
        <f>VLOOKUP(VLOOKUP(3,$B$123:$F$131,5,FALSE),$A$17:$E$25,2,FALSE)</f>
        <v>863615.15818114707</v>
      </c>
      <c r="C43" s="5">
        <f t="shared" ref="C43:C48" si="15">VLOOKUP(VLOOKUP(3,$C$123:$F$131,4,FALSE),$A$17:$E$25,3,FALSE)</f>
        <v>97397.131278806017</v>
      </c>
      <c r="D43" s="5">
        <f>VLOOKUP(VLOOKUP(3,$D$123:$F$131,3,FALSE),$A$17:$E$25,4,FALSE)</f>
        <v>147312.18268825815</v>
      </c>
      <c r="E43" s="5">
        <f>VLOOKUP(VLOOKUP(3,$E$123:$F$131,2,FALSE),$A$17:$E$25,5,FALSE)</f>
        <v>109423.604436842</v>
      </c>
      <c r="F43"/>
      <c r="G43"/>
      <c r="H43" s="42"/>
      <c r="I43"/>
      <c r="J43"/>
      <c r="K43"/>
      <c r="L43"/>
      <c r="M43"/>
      <c r="N43"/>
      <c r="O43"/>
      <c r="P43"/>
      <c r="Q43"/>
      <c r="R43"/>
      <c r="S43"/>
      <c r="T43"/>
      <c r="U43"/>
      <c r="V43"/>
      <c r="W43"/>
      <c r="X43"/>
      <c r="Y43"/>
      <c r="AA43"/>
      <c r="AB43"/>
      <c r="AC43"/>
    </row>
    <row r="44" spans="1:46" s="17" customFormat="1" x14ac:dyDescent="0.25">
      <c r="A44" s="32">
        <v>2013</v>
      </c>
      <c r="B44" s="5">
        <f>VLOOKUP(VLOOKUP(3,$B$123:$F$131,5,FALSE),$A$17:$E$25,2,FALSE)</f>
        <v>863615.15818114707</v>
      </c>
      <c r="C44" s="5">
        <f t="shared" si="15"/>
        <v>97397.131278806017</v>
      </c>
      <c r="D44" s="5">
        <f>VLOOKUP(VLOOKUP(3,$D$123:$F$131,3,FALSE),$A$17:$E$25,4,FALSE)</f>
        <v>147312.18268825815</v>
      </c>
      <c r="E44" s="5">
        <f>VLOOKUP(VLOOKUP(3,$E$123:$F$131,2,FALSE),$A$17:$E$25,5,FALSE)</f>
        <v>109423.604436842</v>
      </c>
      <c r="F44"/>
      <c r="G44"/>
      <c r="I44"/>
      <c r="J44"/>
      <c r="K44"/>
      <c r="L44"/>
      <c r="N44"/>
      <c r="O44"/>
      <c r="P44"/>
      <c r="Q44"/>
      <c r="R44"/>
      <c r="S44"/>
      <c r="T44"/>
      <c r="U44"/>
      <c r="V44"/>
      <c r="W44"/>
      <c r="X44"/>
      <c r="Y44"/>
      <c r="AA44"/>
      <c r="AB44"/>
      <c r="AC44"/>
    </row>
    <row r="45" spans="1:46" x14ac:dyDescent="0.25">
      <c r="A45" s="32">
        <v>2014</v>
      </c>
      <c r="B45" s="5">
        <f>VLOOKUP(VLOOKUP(3,$B$123:$F$131,5,FALSE),$A$17:$E$25,2,FALSE)</f>
        <v>863615.15818114707</v>
      </c>
      <c r="C45" s="5">
        <f t="shared" si="15"/>
        <v>97397.131278806017</v>
      </c>
      <c r="D45" s="5">
        <f>VLOOKUP(VLOOKUP(3,$D$123:$F$131,3,FALSE),$A$17:$E$25,4,FALSE)</f>
        <v>147312.18268825815</v>
      </c>
      <c r="E45" s="5">
        <f>VLOOKUP(VLOOKUP(3,$E$123:$F$131,2,FALSE),$A$17:$E$25,5,FALSE)</f>
        <v>109423.604436842</v>
      </c>
      <c r="G45" s="17"/>
      <c r="H45" s="17"/>
      <c r="J45" s="17"/>
      <c r="K45" s="17"/>
      <c r="L45" s="17"/>
      <c r="M45" s="17"/>
      <c r="N45" s="17"/>
      <c r="O45" s="17"/>
      <c r="P45" s="17"/>
      <c r="Q45" s="17"/>
      <c r="R45" s="17"/>
      <c r="S45" s="17"/>
      <c r="T45" s="17"/>
      <c r="U45" s="17"/>
      <c r="Z45" s="17"/>
    </row>
    <row r="46" spans="1:46" x14ac:dyDescent="0.25">
      <c r="A46" s="32">
        <v>2015</v>
      </c>
      <c r="B46" s="5">
        <f>B$58</f>
        <v>932871.76042299496</v>
      </c>
      <c r="C46" s="5">
        <f t="shared" si="15"/>
        <v>97397.131278806017</v>
      </c>
      <c r="D46" s="5">
        <f t="shared" ref="D46:E48" si="16">D$58</f>
        <v>173769.80548197706</v>
      </c>
      <c r="E46" s="5">
        <f t="shared" si="16"/>
        <v>255385.00019892</v>
      </c>
      <c r="G46" s="17"/>
      <c r="J46" s="17"/>
      <c r="K46" s="17"/>
      <c r="L46" s="17"/>
      <c r="M46" s="17"/>
      <c r="N46" s="17"/>
      <c r="O46" s="17"/>
      <c r="P46" s="17"/>
      <c r="Q46" s="17"/>
      <c r="R46" s="17"/>
      <c r="S46" s="17"/>
      <c r="T46" s="17"/>
      <c r="U46" s="17"/>
      <c r="Z46" s="17"/>
    </row>
    <row r="47" spans="1:46" x14ac:dyDescent="0.25">
      <c r="A47" s="32">
        <v>2016</v>
      </c>
      <c r="B47" s="5">
        <f t="shared" ref="B47:B48" si="17">B$58</f>
        <v>932871.76042299496</v>
      </c>
      <c r="C47" s="5">
        <f t="shared" si="15"/>
        <v>97397.131278806017</v>
      </c>
      <c r="D47" s="5">
        <f t="shared" si="16"/>
        <v>173769.80548197706</v>
      </c>
      <c r="E47" s="5">
        <f t="shared" si="16"/>
        <v>255385.00019892</v>
      </c>
      <c r="F47" s="17"/>
      <c r="G47" s="17"/>
      <c r="H47" s="17"/>
      <c r="J47" s="17"/>
      <c r="K47" s="17"/>
      <c r="L47" s="17"/>
      <c r="M47" s="17"/>
      <c r="N47" s="17"/>
      <c r="O47" s="17"/>
      <c r="P47" s="17"/>
      <c r="Q47" s="17"/>
      <c r="R47" s="17"/>
      <c r="S47" s="17"/>
      <c r="T47" s="17"/>
      <c r="U47" s="17"/>
      <c r="Z47" s="17"/>
    </row>
    <row r="48" spans="1:46" x14ac:dyDescent="0.25">
      <c r="A48" s="32">
        <v>2017</v>
      </c>
      <c r="B48" s="5">
        <f t="shared" si="17"/>
        <v>932871.76042299496</v>
      </c>
      <c r="C48" s="5">
        <f t="shared" si="15"/>
        <v>97397.131278806017</v>
      </c>
      <c r="D48" s="5">
        <f t="shared" si="16"/>
        <v>173769.80548197706</v>
      </c>
      <c r="E48" s="5">
        <f t="shared" si="16"/>
        <v>255385.00019892</v>
      </c>
      <c r="F48" s="17"/>
      <c r="G48" s="17"/>
      <c r="H48" s="17"/>
      <c r="I48"/>
      <c r="Z48" s="17"/>
    </row>
    <row r="49" spans="1:34" x14ac:dyDescent="0.25">
      <c r="A49" s="32"/>
      <c r="B49" s="5"/>
      <c r="C49" s="5"/>
      <c r="D49" s="5"/>
      <c r="E49" s="5"/>
      <c r="F49" s="17"/>
      <c r="G49" s="17"/>
      <c r="H49" s="17"/>
      <c r="Z49" s="17"/>
    </row>
    <row r="50" spans="1:34" x14ac:dyDescent="0.25">
      <c r="A50" s="295" t="s">
        <v>281</v>
      </c>
      <c r="B50" s="295"/>
      <c r="C50" s="295"/>
      <c r="D50" s="295"/>
      <c r="E50" s="295"/>
      <c r="F50" s="17"/>
      <c r="G50" s="17"/>
      <c r="H50" s="17"/>
      <c r="Z50" s="17"/>
    </row>
    <row r="51" spans="1:34" x14ac:dyDescent="0.25">
      <c r="A51" s="70" t="s">
        <v>50</v>
      </c>
      <c r="B51" s="53" t="s">
        <v>19</v>
      </c>
      <c r="C51" s="53"/>
      <c r="D51" s="53" t="s">
        <v>15</v>
      </c>
      <c r="E51" s="53" t="s">
        <v>23</v>
      </c>
      <c r="F51" s="17"/>
      <c r="G51" s="17"/>
      <c r="H51" s="17"/>
      <c r="Z51" s="17"/>
    </row>
    <row r="52" spans="1:34" x14ac:dyDescent="0.25">
      <c r="A52" s="46" t="s">
        <v>65</v>
      </c>
      <c r="B52" s="46" t="s">
        <v>61</v>
      </c>
      <c r="C52" s="46"/>
      <c r="D52" s="46" t="s">
        <v>61</v>
      </c>
      <c r="E52" s="46" t="s">
        <v>64</v>
      </c>
      <c r="F52" s="17"/>
      <c r="G52" s="17"/>
      <c r="H52" s="17"/>
      <c r="Z52" s="17"/>
    </row>
    <row r="53" spans="1:34" x14ac:dyDescent="0.25">
      <c r="A53" s="46" t="s">
        <v>66</v>
      </c>
      <c r="B53" s="46">
        <f>VLOOKUP(B52,'ORCS Categories'!$A$5:$C$9,2,FALSE)</f>
        <v>1.25</v>
      </c>
      <c r="C53" s="46"/>
      <c r="D53" s="46">
        <f>VLOOKUP(D52,'ORCS Categories'!$A$5:$C$9,2,FALSE)</f>
        <v>1.25</v>
      </c>
      <c r="E53" s="46">
        <f>VLOOKUP(E52,'ORCS Categories'!$A$5:$C$9,2,FALSE)</f>
        <v>1.5</v>
      </c>
      <c r="F53" s="17"/>
      <c r="G53" s="17"/>
      <c r="H53" s="17"/>
      <c r="Z53" s="17"/>
    </row>
    <row r="54" spans="1:34" x14ac:dyDescent="0.25">
      <c r="A54" s="46" t="s">
        <v>67</v>
      </c>
      <c r="B54" s="46" t="s">
        <v>48</v>
      </c>
      <c r="C54" s="46"/>
      <c r="D54" s="46" t="s">
        <v>48</v>
      </c>
      <c r="E54" s="46" t="s">
        <v>48</v>
      </c>
      <c r="F54" s="17"/>
      <c r="G54" s="17"/>
      <c r="H54" s="17"/>
      <c r="Z54" s="17"/>
    </row>
    <row r="55" spans="1:34" x14ac:dyDescent="0.25">
      <c r="A55" s="46" t="s">
        <v>68</v>
      </c>
      <c r="B55" s="46">
        <f>VLOOKUP(1,B123:$F$131,5,FALSE)</f>
        <v>2002</v>
      </c>
      <c r="C55" s="46"/>
      <c r="D55" s="46">
        <f>VLOOKUP(1,D123:$F$131,3,FALSE)</f>
        <v>2003</v>
      </c>
      <c r="E55" s="46">
        <f>VLOOKUP(1,E123:$F$131,2,FALSE)</f>
        <v>1999</v>
      </c>
      <c r="F55" s="17"/>
      <c r="G55" s="17"/>
      <c r="H55" s="17"/>
      <c r="Z55" s="17"/>
    </row>
    <row r="56" spans="1:34" x14ac:dyDescent="0.25">
      <c r="A56" s="46" t="s">
        <v>69</v>
      </c>
      <c r="B56" s="24">
        <f>MAX(B17:B25)</f>
        <v>1066139.154769137</v>
      </c>
      <c r="C56" s="24"/>
      <c r="D56" s="24">
        <f>MAX(D17:D25)</f>
        <v>198594.06340797379</v>
      </c>
      <c r="E56" s="24">
        <f>MAX(E17:E25)</f>
        <v>212820.83349909997</v>
      </c>
      <c r="F56" s="17"/>
      <c r="G56" s="17"/>
      <c r="H56" s="17"/>
      <c r="Z56" s="17"/>
    </row>
    <row r="57" spans="1:34" x14ac:dyDescent="0.25">
      <c r="A57" s="46" t="s">
        <v>53</v>
      </c>
      <c r="B57" s="46">
        <f>VLOOKUP(B52,'ORCS Categories'!$A$5:$C$9,3,FALSE)</f>
        <v>0.7</v>
      </c>
      <c r="C57" s="46"/>
      <c r="D57" s="46">
        <f>VLOOKUP(D52,'ORCS Categories'!$A$5:$C$9,3,FALSE)</f>
        <v>0.7</v>
      </c>
      <c r="E57" s="46">
        <f>VLOOKUP(E52,'ORCS Categories'!$A$5:$C$9,3,FALSE)</f>
        <v>0.8</v>
      </c>
      <c r="F57" s="17"/>
      <c r="G57" s="17"/>
      <c r="H57" s="17"/>
      <c r="Z57" s="17"/>
    </row>
    <row r="58" spans="1:34" x14ac:dyDescent="0.25">
      <c r="A58" s="46" t="s">
        <v>40</v>
      </c>
      <c r="B58" s="24">
        <f>B56*B53*B57</f>
        <v>932871.76042299496</v>
      </c>
      <c r="C58" s="24"/>
      <c r="D58" s="24">
        <f t="shared" ref="D58:E58" si="18">D56*D53*D57</f>
        <v>173769.80548197706</v>
      </c>
      <c r="E58" s="24">
        <f t="shared" si="18"/>
        <v>255385.00019892</v>
      </c>
      <c r="F58" s="17"/>
      <c r="G58" s="17"/>
      <c r="Z58" s="17"/>
    </row>
    <row r="59" spans="1:34" x14ac:dyDescent="0.25">
      <c r="A59" s="32"/>
      <c r="B59" s="5"/>
      <c r="C59" s="5"/>
      <c r="D59" s="5"/>
      <c r="E59" s="5"/>
      <c r="F59" s="17"/>
      <c r="H59" s="28"/>
      <c r="I59" s="52"/>
      <c r="J59" s="52"/>
      <c r="K59" s="52"/>
      <c r="L59" s="52"/>
      <c r="M59" s="25"/>
      <c r="Q59" s="17"/>
      <c r="AH59" s="17"/>
    </row>
    <row r="60" spans="1:34" x14ac:dyDescent="0.25">
      <c r="A60" s="32"/>
      <c r="B60" s="5"/>
      <c r="C60" s="5"/>
      <c r="D60" s="5"/>
      <c r="E60" s="5"/>
      <c r="F60" s="17"/>
      <c r="AH60" s="17"/>
    </row>
    <row r="61" spans="1:34" x14ac:dyDescent="0.25">
      <c r="AH61" s="17"/>
    </row>
    <row r="80" spans="16:41" x14ac:dyDescent="0.25">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row>
    <row r="81" spans="16:41" x14ac:dyDescent="0.25">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row>
    <row r="82" spans="16:41" x14ac:dyDescent="0.25">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row>
    <row r="83" spans="16:41" x14ac:dyDescent="0.25">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row>
    <row r="84" spans="16:41" x14ac:dyDescent="0.25">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row>
    <row r="85" spans="16:41" x14ac:dyDescent="0.25">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row>
    <row r="86" spans="16:41" x14ac:dyDescent="0.25">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row>
    <row r="87" spans="16:41" x14ac:dyDescent="0.25">
      <c r="P87" s="17"/>
      <c r="Q87" s="17"/>
      <c r="R87" s="17"/>
      <c r="S87" s="17"/>
      <c r="T87" s="17"/>
      <c r="U87" s="17"/>
      <c r="V87" s="17"/>
      <c r="W87" s="17"/>
      <c r="X87" s="17"/>
      <c r="Y87" s="17"/>
      <c r="Z87" s="17"/>
      <c r="AA87" s="17"/>
      <c r="AB87" s="17"/>
      <c r="AC87" s="17"/>
      <c r="AD87" s="17"/>
      <c r="AE87" s="17"/>
      <c r="AF87" s="17"/>
      <c r="AG87" s="17"/>
      <c r="AH87" s="17"/>
      <c r="AI87" s="17"/>
      <c r="AJ87" s="17"/>
      <c r="AK87" s="17"/>
      <c r="AL87" s="17"/>
      <c r="AM87" s="17"/>
      <c r="AN87" s="17"/>
      <c r="AO87" s="17"/>
    </row>
    <row r="89" spans="16:41" x14ac:dyDescent="0.25">
      <c r="P89" s="17"/>
      <c r="Q89" s="17"/>
      <c r="R89" s="17"/>
      <c r="S89" s="17"/>
      <c r="T89" s="17"/>
      <c r="U89" s="17"/>
      <c r="V89" s="17"/>
      <c r="W89" s="17"/>
      <c r="X89" s="17"/>
      <c r="Y89" s="17"/>
      <c r="Z89" s="17"/>
      <c r="AA89" s="17"/>
      <c r="AB89" s="17"/>
      <c r="AC89" s="17"/>
      <c r="AD89" s="17"/>
      <c r="AE89" s="17"/>
      <c r="AF89" s="17"/>
      <c r="AG89" s="17"/>
      <c r="AH89" s="17"/>
      <c r="AI89" s="17"/>
      <c r="AJ89" s="17"/>
      <c r="AK89" s="17"/>
      <c r="AL89" s="17"/>
      <c r="AM89" s="17"/>
    </row>
    <row r="90" spans="16:41" x14ac:dyDescent="0.25">
      <c r="P90" s="17"/>
      <c r="Q90" s="17"/>
      <c r="R90" s="17"/>
      <c r="S90" s="17"/>
      <c r="T90" s="17"/>
      <c r="U90" s="17"/>
      <c r="V90" s="17"/>
      <c r="W90" s="17"/>
      <c r="X90" s="17"/>
      <c r="Y90" s="17"/>
      <c r="Z90" s="17"/>
      <c r="AA90" s="17"/>
      <c r="AB90" s="17"/>
      <c r="AC90" s="17"/>
      <c r="AD90" s="17"/>
      <c r="AE90" s="17"/>
      <c r="AF90" s="17"/>
      <c r="AG90" s="17"/>
      <c r="AH90" s="17"/>
      <c r="AI90" s="17"/>
      <c r="AJ90" s="17"/>
      <c r="AK90" s="17"/>
      <c r="AL90" s="17"/>
      <c r="AM90" s="17"/>
    </row>
    <row r="91" spans="16:41" x14ac:dyDescent="0.25">
      <c r="P91" s="17"/>
      <c r="Q91" s="17"/>
      <c r="R91" s="17"/>
      <c r="S91" s="17"/>
      <c r="T91" s="17"/>
      <c r="U91" s="17"/>
      <c r="V91" s="17"/>
      <c r="W91" s="17"/>
      <c r="X91" s="17"/>
      <c r="Y91" s="17"/>
      <c r="Z91" s="17"/>
      <c r="AA91" s="17"/>
      <c r="AB91" s="17"/>
      <c r="AC91" s="17"/>
      <c r="AD91" s="17"/>
      <c r="AE91" s="17"/>
      <c r="AF91" s="17"/>
      <c r="AG91" s="17"/>
      <c r="AH91" s="17"/>
      <c r="AI91" s="17"/>
      <c r="AJ91" s="17"/>
      <c r="AK91" s="17"/>
      <c r="AL91" s="17"/>
      <c r="AM91" s="17"/>
    </row>
    <row r="92" spans="16:41" x14ac:dyDescent="0.25">
      <c r="P92" s="17"/>
      <c r="Q92" s="17"/>
      <c r="R92" s="17"/>
      <c r="S92" s="17"/>
      <c r="T92" s="17"/>
      <c r="U92" s="17"/>
      <c r="V92" s="17"/>
      <c r="W92" s="17"/>
      <c r="X92" s="17"/>
      <c r="Y92" s="17"/>
      <c r="Z92" s="17"/>
      <c r="AA92" s="17"/>
      <c r="AB92" s="17"/>
      <c r="AC92" s="17"/>
      <c r="AD92" s="17"/>
      <c r="AE92" s="17"/>
      <c r="AF92" s="17"/>
      <c r="AG92" s="17"/>
      <c r="AH92" s="17"/>
      <c r="AI92" s="17"/>
      <c r="AJ92" s="17"/>
      <c r="AK92" s="17"/>
      <c r="AL92" s="17"/>
      <c r="AM92" s="17"/>
    </row>
    <row r="93" spans="16:41" x14ac:dyDescent="0.25">
      <c r="P93" s="17"/>
      <c r="Q93" s="17"/>
      <c r="R93" s="17"/>
      <c r="S93" s="17"/>
      <c r="T93" s="17"/>
      <c r="U93" s="17"/>
      <c r="V93" s="17"/>
      <c r="W93" s="17"/>
      <c r="X93" s="17"/>
      <c r="Y93" s="17"/>
      <c r="Z93" s="17"/>
      <c r="AA93" s="17"/>
      <c r="AB93" s="17"/>
      <c r="AC93" s="17"/>
      <c r="AD93" s="17"/>
      <c r="AE93" s="17"/>
      <c r="AF93" s="17"/>
      <c r="AG93" s="17"/>
      <c r="AH93" s="17"/>
      <c r="AI93" s="17"/>
      <c r="AJ93" s="17"/>
      <c r="AK93" s="17"/>
      <c r="AL93" s="17"/>
      <c r="AM93" s="17"/>
    </row>
    <row r="121" spans="2:6" x14ac:dyDescent="0.25">
      <c r="B121" s="293" t="s">
        <v>55</v>
      </c>
      <c r="C121" s="293"/>
      <c r="D121" s="293"/>
      <c r="E121" s="293"/>
      <c r="F121" s="293"/>
    </row>
    <row r="122" spans="2:6" x14ac:dyDescent="0.25">
      <c r="B122" s="280" t="s">
        <v>19</v>
      </c>
      <c r="C122" s="280" t="s">
        <v>36</v>
      </c>
      <c r="D122" s="280" t="s">
        <v>15</v>
      </c>
      <c r="E122" s="280" t="s">
        <v>23</v>
      </c>
      <c r="F122" s="280" t="s">
        <v>20</v>
      </c>
    </row>
    <row r="123" spans="2:6" x14ac:dyDescent="0.25">
      <c r="B123" s="5">
        <f>_xlfn.RANK.AVG(B17,B$17:B$25,0)</f>
        <v>8</v>
      </c>
      <c r="C123" s="5">
        <f>_xlfn.RANK.AVG(C17,C$17:C$25,0)</f>
        <v>6</v>
      </c>
      <c r="D123" s="5">
        <f>_xlfn.RANK.AVG(D17,D$17:D$25,0)</f>
        <v>4</v>
      </c>
      <c r="E123" s="5">
        <f>_xlfn.RANK.AVG(E17,E$17:E$25,0)</f>
        <v>1</v>
      </c>
      <c r="F123" s="94">
        <v>1999</v>
      </c>
    </row>
    <row r="124" spans="2:6" x14ac:dyDescent="0.25">
      <c r="B124" s="5">
        <f t="shared" ref="B124:E124" si="19">_xlfn.RANK.AVG(B18,B$17:B$25,0)</f>
        <v>9</v>
      </c>
      <c r="C124" s="5">
        <f t="shared" si="19"/>
        <v>7</v>
      </c>
      <c r="D124" s="5">
        <f t="shared" si="19"/>
        <v>2</v>
      </c>
      <c r="E124" s="5">
        <f t="shared" si="19"/>
        <v>2</v>
      </c>
      <c r="F124" s="94">
        <v>2000</v>
      </c>
    </row>
    <row r="125" spans="2:6" x14ac:dyDescent="0.25">
      <c r="B125" s="5">
        <f t="shared" ref="B125:E125" si="20">_xlfn.RANK.AVG(B19,B$17:B$25,0)</f>
        <v>3</v>
      </c>
      <c r="C125" s="5">
        <f t="shared" si="20"/>
        <v>8</v>
      </c>
      <c r="D125" s="5">
        <f t="shared" si="20"/>
        <v>5</v>
      </c>
      <c r="E125" s="5">
        <f t="shared" si="20"/>
        <v>3</v>
      </c>
      <c r="F125" s="94">
        <v>2001</v>
      </c>
    </row>
    <row r="126" spans="2:6" x14ac:dyDescent="0.25">
      <c r="B126" s="5">
        <f t="shared" ref="B126:E126" si="21">_xlfn.RANK.AVG(B20,B$17:B$25,0)</f>
        <v>1</v>
      </c>
      <c r="C126" s="5">
        <f t="shared" si="21"/>
        <v>1</v>
      </c>
      <c r="D126" s="5">
        <f t="shared" si="21"/>
        <v>7</v>
      </c>
      <c r="E126" s="5">
        <f t="shared" si="21"/>
        <v>9</v>
      </c>
      <c r="F126" s="94">
        <v>2002</v>
      </c>
    </row>
    <row r="127" spans="2:6" x14ac:dyDescent="0.25">
      <c r="B127" s="5">
        <f t="shared" ref="B127:E127" si="22">_xlfn.RANK.AVG(B21,B$17:B$25,0)</f>
        <v>4</v>
      </c>
      <c r="C127" s="5">
        <f t="shared" si="22"/>
        <v>2</v>
      </c>
      <c r="D127" s="5">
        <f t="shared" si="22"/>
        <v>1</v>
      </c>
      <c r="E127" s="5">
        <f t="shared" si="22"/>
        <v>5</v>
      </c>
      <c r="F127" s="94">
        <v>2003</v>
      </c>
    </row>
    <row r="128" spans="2:6" x14ac:dyDescent="0.25">
      <c r="B128" s="5">
        <f t="shared" ref="B128:E128" si="23">_xlfn.RANK.AVG(B22,B$17:B$25,0)</f>
        <v>5</v>
      </c>
      <c r="C128" s="5">
        <f t="shared" si="23"/>
        <v>4</v>
      </c>
      <c r="D128" s="5">
        <f t="shared" si="23"/>
        <v>6</v>
      </c>
      <c r="E128" s="5">
        <f t="shared" si="23"/>
        <v>7</v>
      </c>
      <c r="F128" s="94">
        <v>2004</v>
      </c>
    </row>
    <row r="129" spans="2:14" x14ac:dyDescent="0.25">
      <c r="B129" s="5">
        <f t="shared" ref="B129:E129" si="24">_xlfn.RANK.AVG(B23,B$17:B$25,0)</f>
        <v>6</v>
      </c>
      <c r="C129" s="5">
        <f t="shared" si="24"/>
        <v>3</v>
      </c>
      <c r="D129" s="5">
        <f t="shared" si="24"/>
        <v>8</v>
      </c>
      <c r="E129" s="5">
        <f t="shared" si="24"/>
        <v>4</v>
      </c>
      <c r="F129" s="94">
        <v>2005</v>
      </c>
    </row>
    <row r="130" spans="2:14" x14ac:dyDescent="0.25">
      <c r="B130" s="5">
        <f t="shared" ref="B130:E130" si="25">_xlfn.RANK.AVG(B24,B$17:B$25,0)</f>
        <v>7</v>
      </c>
      <c r="C130" s="5">
        <f t="shared" si="25"/>
        <v>9</v>
      </c>
      <c r="D130" s="5">
        <f t="shared" si="25"/>
        <v>9</v>
      </c>
      <c r="E130" s="5">
        <f t="shared" si="25"/>
        <v>8</v>
      </c>
      <c r="F130" s="94">
        <v>2006</v>
      </c>
      <c r="J130" s="5"/>
      <c r="K130" s="5"/>
      <c r="L130" s="5"/>
      <c r="M130" s="5"/>
      <c r="N130" s="54"/>
    </row>
    <row r="131" spans="2:14" x14ac:dyDescent="0.25">
      <c r="B131" s="5">
        <f t="shared" ref="B131:E131" si="26">_xlfn.RANK.AVG(B25,B$17:B$25,0)</f>
        <v>2</v>
      </c>
      <c r="C131" s="5">
        <f t="shared" si="26"/>
        <v>5</v>
      </c>
      <c r="D131" s="5">
        <f t="shared" si="26"/>
        <v>3</v>
      </c>
      <c r="E131" s="5">
        <f t="shared" si="26"/>
        <v>6</v>
      </c>
      <c r="F131" s="94">
        <v>2007</v>
      </c>
    </row>
  </sheetData>
  <mergeCells count="2">
    <mergeCell ref="A50:E50"/>
    <mergeCell ref="B121:F121"/>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Y171"/>
  <sheetViews>
    <sheetView workbookViewId="0">
      <selection activeCell="B40" sqref="B40:C40"/>
    </sheetView>
  </sheetViews>
  <sheetFormatPr defaultRowHeight="15" x14ac:dyDescent="0.25"/>
  <cols>
    <col min="1" max="1" width="11.5703125" customWidth="1"/>
    <col min="2" max="3" width="12" bestFit="1" customWidth="1"/>
    <col min="4" max="4" width="20.85546875" bestFit="1" customWidth="1"/>
    <col min="5" max="5" width="17.42578125" bestFit="1" customWidth="1"/>
    <col min="6" max="7" width="11.42578125" bestFit="1" customWidth="1"/>
    <col min="8" max="8" width="12" bestFit="1" customWidth="1"/>
    <col min="9" max="9" width="13.28515625" bestFit="1" customWidth="1"/>
    <col min="11" max="11" width="11.5703125" style="17" bestFit="1" customWidth="1"/>
    <col min="12" max="12" width="13.140625" bestFit="1" customWidth="1"/>
    <col min="13" max="13" width="12.42578125" style="17" bestFit="1" customWidth="1"/>
    <col min="14" max="14" width="21.140625" bestFit="1" customWidth="1"/>
    <col min="15" max="15" width="17.7109375" bestFit="1" customWidth="1"/>
    <col min="16" max="17" width="12.42578125" bestFit="1" customWidth="1"/>
    <col min="19" max="19" width="12.7109375" bestFit="1" customWidth="1"/>
    <col min="20" max="20" width="9.42578125" bestFit="1" customWidth="1"/>
    <col min="21" max="21" width="19.7109375" bestFit="1" customWidth="1"/>
    <col min="22" max="22" width="16.140625" bestFit="1" customWidth="1"/>
    <col min="24" max="24" width="9.42578125" bestFit="1" customWidth="1"/>
    <col min="25" max="25" width="21.140625" bestFit="1" customWidth="1"/>
    <col min="26" max="26" width="17.7109375" bestFit="1" customWidth="1"/>
    <col min="33" max="33" width="9.7109375" bestFit="1" customWidth="1"/>
    <col min="34" max="34" width="21.140625" bestFit="1" customWidth="1"/>
    <col min="35" max="35" width="17.7109375" bestFit="1" customWidth="1"/>
    <col min="40" max="41" width="9.140625" style="17"/>
    <col min="42" max="42" width="9.7109375" style="17" bestFit="1" customWidth="1"/>
    <col min="43" max="43" width="21.140625" style="17" bestFit="1" customWidth="1"/>
    <col min="44" max="44" width="17.7109375" style="17" bestFit="1" customWidth="1"/>
    <col min="45" max="46" width="9.140625" style="17"/>
    <col min="51" max="51" width="9.42578125" bestFit="1" customWidth="1"/>
    <col min="52" max="52" width="8.5703125" customWidth="1"/>
  </cols>
  <sheetData>
    <row r="1" spans="1:46" x14ac:dyDescent="0.25">
      <c r="A1" t="s">
        <v>37</v>
      </c>
      <c r="K1"/>
      <c r="L1" t="s">
        <v>44</v>
      </c>
      <c r="M1"/>
      <c r="U1" s="17" t="s">
        <v>291</v>
      </c>
      <c r="V1" s="17"/>
      <c r="W1" s="17"/>
      <c r="X1" s="17"/>
      <c r="Y1" s="17"/>
      <c r="Z1" s="17"/>
      <c r="AA1" s="17"/>
      <c r="AN1"/>
      <c r="AO1"/>
      <c r="AP1"/>
      <c r="AQ1"/>
      <c r="AR1"/>
      <c r="AS1"/>
      <c r="AT1"/>
    </row>
    <row r="2" spans="1:46" s="17" customFormat="1" x14ac:dyDescent="0.25">
      <c r="B2" s="53" t="s">
        <v>12</v>
      </c>
      <c r="C2" s="53" t="s">
        <v>13</v>
      </c>
      <c r="D2" s="53" t="s">
        <v>27</v>
      </c>
      <c r="E2" s="53" t="s">
        <v>31</v>
      </c>
      <c r="F2" s="53" t="s">
        <v>24</v>
      </c>
      <c r="G2" s="53" t="s">
        <v>21</v>
      </c>
      <c r="M2" s="36" t="s">
        <v>12</v>
      </c>
      <c r="N2" s="36" t="s">
        <v>13</v>
      </c>
      <c r="O2" s="36" t="s">
        <v>27</v>
      </c>
      <c r="P2" s="36" t="s">
        <v>31</v>
      </c>
      <c r="Q2" s="36" t="s">
        <v>24</v>
      </c>
      <c r="R2" s="36" t="s">
        <v>21</v>
      </c>
      <c r="S2"/>
      <c r="T2"/>
      <c r="V2" s="36" t="s">
        <v>12</v>
      </c>
      <c r="W2" s="36" t="s">
        <v>13</v>
      </c>
      <c r="X2" s="36" t="s">
        <v>27</v>
      </c>
      <c r="Y2" s="36" t="s">
        <v>31</v>
      </c>
      <c r="Z2" s="36" t="s">
        <v>24</v>
      </c>
      <c r="AA2" s="36" t="s">
        <v>21</v>
      </c>
      <c r="AB2"/>
      <c r="AC2"/>
      <c r="AD2"/>
      <c r="AE2"/>
      <c r="AF2"/>
      <c r="AG2"/>
      <c r="AH2"/>
      <c r="AI2"/>
      <c r="AJ2"/>
    </row>
    <row r="3" spans="1:46" x14ac:dyDescent="0.25">
      <c r="A3" s="12" t="s">
        <v>20</v>
      </c>
      <c r="B3" s="12" t="s">
        <v>89</v>
      </c>
      <c r="C3" s="12" t="s">
        <v>89</v>
      </c>
      <c r="D3" s="12" t="s">
        <v>89</v>
      </c>
      <c r="E3" s="12" t="s">
        <v>89</v>
      </c>
      <c r="F3" s="12" t="s">
        <v>89</v>
      </c>
      <c r="G3" s="12" t="s">
        <v>89</v>
      </c>
      <c r="H3" s="12" t="s">
        <v>5</v>
      </c>
      <c r="I3" s="280" t="s">
        <v>290</v>
      </c>
      <c r="K3"/>
      <c r="L3" s="36" t="s">
        <v>20</v>
      </c>
      <c r="M3" s="45" t="s">
        <v>1</v>
      </c>
      <c r="N3" s="94" t="s">
        <v>1</v>
      </c>
      <c r="O3" s="94" t="s">
        <v>1</v>
      </c>
      <c r="P3" s="94" t="s">
        <v>1</v>
      </c>
      <c r="Q3" s="94" t="s">
        <v>1</v>
      </c>
      <c r="R3" s="94" t="s">
        <v>1</v>
      </c>
      <c r="U3" s="36" t="s">
        <v>20</v>
      </c>
      <c r="V3" s="45" t="s">
        <v>289</v>
      </c>
      <c r="W3" s="94" t="s">
        <v>289</v>
      </c>
      <c r="X3" s="94" t="s">
        <v>289</v>
      </c>
      <c r="Y3" s="94" t="s">
        <v>289</v>
      </c>
      <c r="Z3" s="94" t="s">
        <v>289</v>
      </c>
      <c r="AA3" s="94" t="s">
        <v>289</v>
      </c>
      <c r="AN3"/>
      <c r="AO3"/>
      <c r="AP3"/>
      <c r="AQ3"/>
      <c r="AR3"/>
      <c r="AS3"/>
      <c r="AT3"/>
    </row>
    <row r="4" spans="1:46" x14ac:dyDescent="0.25">
      <c r="A4" s="16">
        <v>1986</v>
      </c>
      <c r="B4" s="15">
        <f t="shared" ref="B4:B35" si="0">M4+V4</f>
        <v>4547.1672150899994</v>
      </c>
      <c r="C4" s="15">
        <f t="shared" ref="C4:C35" si="1">N4+W4</f>
        <v>4986.2366442000039</v>
      </c>
      <c r="D4" s="15">
        <f t="shared" ref="D4:D35" si="2">O4+X4</f>
        <v>213.66542279999999</v>
      </c>
      <c r="E4" s="15">
        <f t="shared" ref="E4:E35" si="3">P4+Y4</f>
        <v>27322.966739</v>
      </c>
      <c r="F4" s="15">
        <f t="shared" ref="F4:F35" si="4">Q4+Z4</f>
        <v>113.15991339999998</v>
      </c>
      <c r="G4" s="15">
        <f t="shared" ref="G4:G35" si="5">R4+AA4</f>
        <v>676.11113720000003</v>
      </c>
      <c r="H4" s="15">
        <f>SUM(B4:G4)</f>
        <v>37859.307071690004</v>
      </c>
      <c r="I4" s="5"/>
      <c r="K4"/>
      <c r="L4" s="30">
        <v>1986</v>
      </c>
      <c r="M4" s="5">
        <v>3321</v>
      </c>
      <c r="N4" s="5">
        <v>32</v>
      </c>
      <c r="O4" s="5">
        <v>0</v>
      </c>
      <c r="P4" s="5">
        <v>26008</v>
      </c>
      <c r="Q4" s="5">
        <v>0</v>
      </c>
      <c r="R4" s="5">
        <v>0</v>
      </c>
      <c r="U4" s="30">
        <v>1986</v>
      </c>
      <c r="V4" s="5">
        <v>1226.1672150899999</v>
      </c>
      <c r="W4" s="5">
        <v>4954.2366442000039</v>
      </c>
      <c r="X4" s="5">
        <v>213.66542279999999</v>
      </c>
      <c r="Y4" s="5">
        <v>1314.966739</v>
      </c>
      <c r="Z4" s="5">
        <v>113.15991339999998</v>
      </c>
      <c r="AA4" s="5">
        <v>676.11113720000003</v>
      </c>
      <c r="AN4"/>
      <c r="AO4"/>
      <c r="AP4"/>
      <c r="AQ4"/>
      <c r="AR4"/>
      <c r="AS4"/>
      <c r="AT4"/>
    </row>
    <row r="5" spans="1:46" x14ac:dyDescent="0.25">
      <c r="A5" s="16">
        <v>1987</v>
      </c>
      <c r="B5" s="15">
        <f t="shared" si="0"/>
        <v>17088.581091399999</v>
      </c>
      <c r="C5" s="15">
        <f t="shared" si="1"/>
        <v>7187.4926993999989</v>
      </c>
      <c r="D5" s="15">
        <f t="shared" si="2"/>
        <v>262.40692420000005</v>
      </c>
      <c r="E5" s="15">
        <f t="shared" si="3"/>
        <v>4467.4536500000004</v>
      </c>
      <c r="F5" s="15">
        <f t="shared" si="4"/>
        <v>287.32811760000004</v>
      </c>
      <c r="G5" s="15">
        <f t="shared" si="5"/>
        <v>361.97633420000005</v>
      </c>
      <c r="H5" s="15">
        <f t="shared" ref="H5:H27" si="6">SUM(B5:G5)</f>
        <v>29655.238816799996</v>
      </c>
      <c r="I5" s="5"/>
      <c r="K5"/>
      <c r="L5" s="30">
        <v>1987</v>
      </c>
      <c r="M5" s="5">
        <v>10983</v>
      </c>
      <c r="N5" s="5">
        <v>302</v>
      </c>
      <c r="O5" s="5">
        <v>0</v>
      </c>
      <c r="P5" s="5">
        <v>4274</v>
      </c>
      <c r="Q5" s="5">
        <v>7</v>
      </c>
      <c r="R5" s="5">
        <v>4</v>
      </c>
      <c r="U5" s="30">
        <v>1987</v>
      </c>
      <c r="V5" s="5">
        <v>6105.5810914000003</v>
      </c>
      <c r="W5" s="5">
        <v>6885.4926993999989</v>
      </c>
      <c r="X5" s="5">
        <v>262.40692420000005</v>
      </c>
      <c r="Y5" s="5">
        <v>193.45364999999998</v>
      </c>
      <c r="Z5" s="5">
        <v>280.32811760000004</v>
      </c>
      <c r="AA5" s="5">
        <v>357.97633420000005</v>
      </c>
      <c r="AN5"/>
      <c r="AO5"/>
      <c r="AP5"/>
      <c r="AQ5"/>
      <c r="AR5"/>
      <c r="AS5"/>
      <c r="AT5"/>
    </row>
    <row r="6" spans="1:46" x14ac:dyDescent="0.25">
      <c r="A6" s="16">
        <v>1988</v>
      </c>
      <c r="B6" s="15">
        <f t="shared" si="0"/>
        <v>10082.06805403</v>
      </c>
      <c r="C6" s="15">
        <f t="shared" si="1"/>
        <v>6367.3870145600013</v>
      </c>
      <c r="D6" s="15">
        <f t="shared" si="2"/>
        <v>983.30338127000005</v>
      </c>
      <c r="E6" s="15">
        <f t="shared" si="3"/>
        <v>36496.9156754</v>
      </c>
      <c r="F6" s="15">
        <f t="shared" si="4"/>
        <v>308.2008754000002</v>
      </c>
      <c r="G6" s="15">
        <f t="shared" si="5"/>
        <v>1991.0681488</v>
      </c>
      <c r="H6" s="15">
        <f t="shared" si="6"/>
        <v>56228.943149459999</v>
      </c>
      <c r="I6" s="5"/>
      <c r="K6"/>
      <c r="L6" s="30">
        <v>1988</v>
      </c>
      <c r="M6" s="5">
        <v>4578</v>
      </c>
      <c r="N6" s="5">
        <v>657</v>
      </c>
      <c r="O6" s="5">
        <v>0</v>
      </c>
      <c r="P6" s="5">
        <v>1736</v>
      </c>
      <c r="Q6" s="5">
        <v>0</v>
      </c>
      <c r="R6" s="5">
        <v>0</v>
      </c>
      <c r="U6" s="30">
        <v>1988</v>
      </c>
      <c r="V6" s="5">
        <v>5504.06805403</v>
      </c>
      <c r="W6" s="5">
        <v>5710.3870145600013</v>
      </c>
      <c r="X6" s="5">
        <v>983.30338127000005</v>
      </c>
      <c r="Y6" s="5">
        <v>34760.9156754</v>
      </c>
      <c r="Z6" s="5">
        <v>308.2008754000002</v>
      </c>
      <c r="AA6" s="5">
        <v>1991.0681488</v>
      </c>
      <c r="AN6"/>
      <c r="AO6"/>
      <c r="AP6"/>
      <c r="AQ6"/>
      <c r="AR6"/>
      <c r="AS6"/>
      <c r="AT6"/>
    </row>
    <row r="7" spans="1:46" x14ac:dyDescent="0.25">
      <c r="A7" s="16">
        <v>1989</v>
      </c>
      <c r="B7" s="15">
        <f t="shared" si="0"/>
        <v>13090.414730550001</v>
      </c>
      <c r="C7" s="15">
        <f t="shared" si="1"/>
        <v>4368.6049134000004</v>
      </c>
      <c r="D7" s="15">
        <f t="shared" si="2"/>
        <v>2586.9450254000003</v>
      </c>
      <c r="E7" s="15">
        <f t="shared" si="3"/>
        <v>22999.332126000001</v>
      </c>
      <c r="F7" s="15">
        <f t="shared" si="4"/>
        <v>1657.7203102000003</v>
      </c>
      <c r="G7" s="15">
        <f t="shared" si="5"/>
        <v>524.18774199999996</v>
      </c>
      <c r="H7" s="15">
        <f t="shared" si="6"/>
        <v>45227.204847550005</v>
      </c>
      <c r="I7" s="5"/>
      <c r="K7"/>
      <c r="L7" s="30">
        <v>1989</v>
      </c>
      <c r="M7" s="5">
        <v>11875</v>
      </c>
      <c r="N7" s="5">
        <v>20</v>
      </c>
      <c r="O7" s="5">
        <v>0</v>
      </c>
      <c r="P7" s="5">
        <v>856</v>
      </c>
      <c r="Q7" s="5">
        <v>0</v>
      </c>
      <c r="R7" s="5">
        <v>0</v>
      </c>
      <c r="U7" s="30">
        <v>1989</v>
      </c>
      <c r="V7" s="5">
        <v>1215.4147305500001</v>
      </c>
      <c r="W7" s="5">
        <v>4348.6049134000004</v>
      </c>
      <c r="X7" s="5">
        <v>2586.9450254000003</v>
      </c>
      <c r="Y7" s="5">
        <v>22143.332126000001</v>
      </c>
      <c r="Z7" s="5">
        <v>1657.7203102000003</v>
      </c>
      <c r="AA7" s="5">
        <v>524.18774199999996</v>
      </c>
      <c r="AN7"/>
      <c r="AO7"/>
      <c r="AP7"/>
      <c r="AQ7"/>
      <c r="AR7"/>
      <c r="AS7"/>
      <c r="AT7"/>
    </row>
    <row r="8" spans="1:46" x14ac:dyDescent="0.25">
      <c r="A8" s="16">
        <v>1990</v>
      </c>
      <c r="B8" s="15">
        <f t="shared" si="0"/>
        <v>35202.381345000002</v>
      </c>
      <c r="C8" s="15">
        <f t="shared" si="1"/>
        <v>15271.106924689999</v>
      </c>
      <c r="D8" s="15">
        <f t="shared" si="2"/>
        <v>1021.2368579999999</v>
      </c>
      <c r="E8" s="15">
        <f t="shared" si="3"/>
        <v>4434.4715679999999</v>
      </c>
      <c r="F8" s="15">
        <f t="shared" si="4"/>
        <v>2756.6716761000002</v>
      </c>
      <c r="G8" s="15">
        <f t="shared" si="5"/>
        <v>912.285526</v>
      </c>
      <c r="H8" s="15">
        <f t="shared" si="6"/>
        <v>59598.153897789998</v>
      </c>
      <c r="I8" s="5"/>
      <c r="K8"/>
      <c r="L8" s="30">
        <v>1990</v>
      </c>
      <c r="M8" s="5">
        <v>29543</v>
      </c>
      <c r="N8" s="5">
        <v>435</v>
      </c>
      <c r="O8" s="5">
        <v>0</v>
      </c>
      <c r="P8" s="5">
        <v>3526</v>
      </c>
      <c r="Q8" s="5">
        <v>0</v>
      </c>
      <c r="R8" s="5">
        <v>0</v>
      </c>
      <c r="U8" s="30">
        <v>1990</v>
      </c>
      <c r="V8" s="5">
        <v>5659.3813449999998</v>
      </c>
      <c r="W8" s="5">
        <v>14836.106924689999</v>
      </c>
      <c r="X8" s="5">
        <v>1021.2368579999999</v>
      </c>
      <c r="Y8" s="5">
        <v>908.47156800000016</v>
      </c>
      <c r="Z8" s="5">
        <v>2756.6716761000002</v>
      </c>
      <c r="AA8" s="5">
        <v>912.285526</v>
      </c>
      <c r="AN8"/>
      <c r="AO8"/>
      <c r="AP8"/>
      <c r="AQ8"/>
      <c r="AR8"/>
      <c r="AS8"/>
      <c r="AT8"/>
    </row>
    <row r="9" spans="1:46" x14ac:dyDescent="0.25">
      <c r="A9" s="16">
        <v>1991</v>
      </c>
      <c r="B9" s="15">
        <f t="shared" si="0"/>
        <v>20485.184037909999</v>
      </c>
      <c r="C9" s="15">
        <f t="shared" si="1"/>
        <v>5366.4618487000007</v>
      </c>
      <c r="D9" s="15">
        <f t="shared" si="2"/>
        <v>2463.7248291999999</v>
      </c>
      <c r="E9" s="15">
        <f t="shared" si="3"/>
        <v>3264.2401359999999</v>
      </c>
      <c r="F9" s="15">
        <f t="shared" si="4"/>
        <v>411.2681300000001</v>
      </c>
      <c r="G9" s="15">
        <f t="shared" si="5"/>
        <v>7494.3645420000003</v>
      </c>
      <c r="H9" s="15">
        <f t="shared" si="6"/>
        <v>39485.243523810001</v>
      </c>
      <c r="I9" s="5"/>
      <c r="K9"/>
      <c r="L9" s="30">
        <v>1991</v>
      </c>
      <c r="M9" s="5">
        <v>15649</v>
      </c>
      <c r="N9" s="5">
        <v>729</v>
      </c>
      <c r="O9" s="5">
        <v>86</v>
      </c>
      <c r="P9" s="5">
        <v>3222</v>
      </c>
      <c r="Q9" s="5">
        <v>0</v>
      </c>
      <c r="R9" s="5">
        <v>7173</v>
      </c>
      <c r="U9" s="30">
        <v>1991</v>
      </c>
      <c r="V9" s="5">
        <v>4836.1840379100004</v>
      </c>
      <c r="W9" s="5">
        <v>4637.4618487000007</v>
      </c>
      <c r="X9" s="5">
        <v>2377.7248291999999</v>
      </c>
      <c r="Y9" s="5">
        <v>42.240136</v>
      </c>
      <c r="Z9" s="5">
        <v>411.2681300000001</v>
      </c>
      <c r="AA9" s="5">
        <v>321.36454200000003</v>
      </c>
      <c r="AN9"/>
      <c r="AO9"/>
      <c r="AP9"/>
      <c r="AQ9"/>
      <c r="AR9"/>
      <c r="AS9"/>
      <c r="AT9"/>
    </row>
    <row r="10" spans="1:46" x14ac:dyDescent="0.25">
      <c r="A10" s="16">
        <v>1992</v>
      </c>
      <c r="B10" s="15">
        <f t="shared" si="0"/>
        <v>25912.151955893998</v>
      </c>
      <c r="C10" s="15">
        <f t="shared" si="1"/>
        <v>15634.369321065004</v>
      </c>
      <c r="D10" s="15">
        <f t="shared" si="2"/>
        <v>3404.2825971799998</v>
      </c>
      <c r="E10" s="15">
        <f t="shared" si="3"/>
        <v>11286.487502</v>
      </c>
      <c r="F10" s="15">
        <f t="shared" si="4"/>
        <v>886.22883800000011</v>
      </c>
      <c r="G10" s="15">
        <f t="shared" si="5"/>
        <v>13592.363151022999</v>
      </c>
      <c r="H10" s="15">
        <f t="shared" si="6"/>
        <v>70715.883365161993</v>
      </c>
      <c r="I10" s="5"/>
      <c r="K10"/>
      <c r="L10" s="30">
        <v>1992</v>
      </c>
      <c r="M10" s="5">
        <v>18570</v>
      </c>
      <c r="N10" s="5">
        <v>4135</v>
      </c>
      <c r="O10" s="5">
        <v>0</v>
      </c>
      <c r="P10" s="5">
        <v>10772</v>
      </c>
      <c r="Q10" s="5">
        <v>281</v>
      </c>
      <c r="R10" s="5">
        <v>9311</v>
      </c>
      <c r="U10" s="30">
        <v>1992</v>
      </c>
      <c r="V10" s="5">
        <v>7342.1519558939999</v>
      </c>
      <c r="W10" s="5">
        <v>11499.369321065004</v>
      </c>
      <c r="X10" s="5">
        <v>3404.2825971799998</v>
      </c>
      <c r="Y10" s="5">
        <v>514.48750200000006</v>
      </c>
      <c r="Z10" s="5">
        <v>605.22883800000011</v>
      </c>
      <c r="AA10" s="5">
        <v>4281.3631510229989</v>
      </c>
      <c r="AN10"/>
      <c r="AO10"/>
      <c r="AP10"/>
      <c r="AQ10"/>
      <c r="AR10"/>
      <c r="AS10"/>
      <c r="AT10"/>
    </row>
    <row r="11" spans="1:46" x14ac:dyDescent="0.25">
      <c r="A11" s="16">
        <v>1993</v>
      </c>
      <c r="B11" s="15">
        <f t="shared" si="0"/>
        <v>72935.969967459998</v>
      </c>
      <c r="C11" s="15">
        <f t="shared" si="1"/>
        <v>45198.543220900006</v>
      </c>
      <c r="D11" s="15">
        <f t="shared" si="2"/>
        <v>377.14092199999993</v>
      </c>
      <c r="E11" s="15">
        <f t="shared" si="3"/>
        <v>13469.8777593</v>
      </c>
      <c r="F11" s="15">
        <f t="shared" si="4"/>
        <v>8344.9302663099988</v>
      </c>
      <c r="G11" s="15">
        <f t="shared" si="5"/>
        <v>21499.686548099999</v>
      </c>
      <c r="H11" s="15">
        <f t="shared" si="6"/>
        <v>161826.14868407001</v>
      </c>
      <c r="I11" s="5"/>
      <c r="K11"/>
      <c r="L11" s="30">
        <v>1993</v>
      </c>
      <c r="M11" s="5">
        <v>30692</v>
      </c>
      <c r="N11" s="5">
        <v>10784</v>
      </c>
      <c r="O11" s="5">
        <v>0</v>
      </c>
      <c r="P11" s="5">
        <v>2739</v>
      </c>
      <c r="Q11" s="5">
        <v>2</v>
      </c>
      <c r="R11" s="5">
        <v>13896</v>
      </c>
      <c r="U11" s="30">
        <v>1993</v>
      </c>
      <c r="V11" s="5">
        <v>42243.969967459998</v>
      </c>
      <c r="W11" s="5">
        <v>34414.543220900006</v>
      </c>
      <c r="X11" s="5">
        <v>377.14092199999993</v>
      </c>
      <c r="Y11" s="5">
        <v>10730.8777593</v>
      </c>
      <c r="Z11" s="5">
        <v>8342.9302663099988</v>
      </c>
      <c r="AA11" s="5">
        <v>7603.6865481000004</v>
      </c>
      <c r="AN11"/>
      <c r="AO11"/>
      <c r="AP11"/>
      <c r="AQ11"/>
      <c r="AR11"/>
      <c r="AS11"/>
      <c r="AT11"/>
    </row>
    <row r="12" spans="1:46" x14ac:dyDescent="0.25">
      <c r="A12" s="16">
        <v>1994</v>
      </c>
      <c r="B12" s="15">
        <f t="shared" si="0"/>
        <v>34322.702253609998</v>
      </c>
      <c r="C12" s="15">
        <f t="shared" si="1"/>
        <v>25359.727649449997</v>
      </c>
      <c r="D12" s="15">
        <f t="shared" si="2"/>
        <v>867.18638599999997</v>
      </c>
      <c r="E12" s="15">
        <f t="shared" si="3"/>
        <v>4446.8626420000001</v>
      </c>
      <c r="F12" s="15">
        <f t="shared" si="4"/>
        <v>725.598487707</v>
      </c>
      <c r="G12" s="15">
        <f t="shared" si="5"/>
        <v>12547.698545830001</v>
      </c>
      <c r="H12" s="15">
        <f t="shared" si="6"/>
        <v>78269.775964596993</v>
      </c>
      <c r="I12" s="5"/>
      <c r="K12"/>
      <c r="L12" s="30">
        <v>1994</v>
      </c>
      <c r="M12" s="5">
        <v>26689</v>
      </c>
      <c r="N12" s="5">
        <v>10520</v>
      </c>
      <c r="O12" s="5">
        <v>12</v>
      </c>
      <c r="P12" s="5">
        <v>3743</v>
      </c>
      <c r="Q12" s="5">
        <v>5</v>
      </c>
      <c r="R12" s="5">
        <v>5774</v>
      </c>
      <c r="U12" s="30">
        <v>1994</v>
      </c>
      <c r="V12" s="5">
        <v>7633.7022536099994</v>
      </c>
      <c r="W12" s="5">
        <v>14839.727649449998</v>
      </c>
      <c r="X12" s="5">
        <v>855.18638599999997</v>
      </c>
      <c r="Y12" s="5">
        <v>703.86264200000005</v>
      </c>
      <c r="Z12" s="5">
        <v>720.598487707</v>
      </c>
      <c r="AA12" s="5">
        <v>6773.6985458299996</v>
      </c>
      <c r="AN12"/>
      <c r="AO12"/>
      <c r="AP12"/>
      <c r="AQ12"/>
      <c r="AR12"/>
      <c r="AS12"/>
      <c r="AT12"/>
    </row>
    <row r="13" spans="1:46" x14ac:dyDescent="0.25">
      <c r="A13" s="16">
        <v>1995</v>
      </c>
      <c r="B13" s="15">
        <f t="shared" si="0"/>
        <v>47663.845387829999</v>
      </c>
      <c r="C13" s="15">
        <f t="shared" si="1"/>
        <v>23040.589364990003</v>
      </c>
      <c r="D13" s="15">
        <f t="shared" si="2"/>
        <v>666.725596</v>
      </c>
      <c r="E13" s="15">
        <f t="shared" si="3"/>
        <v>5358.5467980000003</v>
      </c>
      <c r="F13" s="15">
        <f t="shared" si="4"/>
        <v>101.27932399999999</v>
      </c>
      <c r="G13" s="15">
        <f t="shared" si="5"/>
        <v>4601.6044720000009</v>
      </c>
      <c r="H13" s="15">
        <f t="shared" si="6"/>
        <v>81432.59094282001</v>
      </c>
      <c r="I13" s="5"/>
      <c r="K13"/>
      <c r="L13" s="30">
        <v>1995</v>
      </c>
      <c r="M13" s="5">
        <v>33530</v>
      </c>
      <c r="N13" s="5">
        <v>8316</v>
      </c>
      <c r="O13" s="5">
        <v>18</v>
      </c>
      <c r="P13" s="5">
        <v>4946</v>
      </c>
      <c r="Q13" s="5">
        <v>0</v>
      </c>
      <c r="R13" s="5">
        <v>2253</v>
      </c>
      <c r="U13" s="30">
        <v>1995</v>
      </c>
      <c r="V13" s="5">
        <v>14133.845387829999</v>
      </c>
      <c r="W13" s="5">
        <v>14724.589364990001</v>
      </c>
      <c r="X13" s="5">
        <v>648.725596</v>
      </c>
      <c r="Y13" s="5">
        <v>412.54679800000002</v>
      </c>
      <c r="Z13" s="5">
        <v>101.27932399999999</v>
      </c>
      <c r="AA13" s="5">
        <v>2348.6044720000004</v>
      </c>
      <c r="AN13"/>
      <c r="AO13"/>
      <c r="AP13"/>
      <c r="AQ13"/>
      <c r="AR13"/>
      <c r="AS13"/>
      <c r="AT13"/>
    </row>
    <row r="14" spans="1:46" x14ac:dyDescent="0.25">
      <c r="A14" s="16">
        <v>1996</v>
      </c>
      <c r="B14" s="15">
        <f t="shared" si="0"/>
        <v>42386.081966059995</v>
      </c>
      <c r="C14" s="15">
        <f t="shared" si="1"/>
        <v>32896.375820889996</v>
      </c>
      <c r="D14" s="15">
        <f t="shared" si="2"/>
        <v>409.30508200000003</v>
      </c>
      <c r="E14" s="15">
        <f t="shared" si="3"/>
        <v>14845.251355100001</v>
      </c>
      <c r="F14" s="15">
        <f t="shared" si="4"/>
        <v>30677.865244799999</v>
      </c>
      <c r="G14" s="15">
        <f t="shared" si="5"/>
        <v>11875.9967726</v>
      </c>
      <c r="H14" s="15">
        <f t="shared" si="6"/>
        <v>133090.87624144999</v>
      </c>
      <c r="I14" s="5"/>
      <c r="K14"/>
      <c r="L14" s="30">
        <v>1996</v>
      </c>
      <c r="M14" s="5">
        <v>30485</v>
      </c>
      <c r="N14" s="5">
        <v>14400</v>
      </c>
      <c r="O14" s="5">
        <v>11</v>
      </c>
      <c r="P14" s="5">
        <v>7431</v>
      </c>
      <c r="Q14" s="5">
        <v>26644</v>
      </c>
      <c r="R14" s="5">
        <v>5826</v>
      </c>
      <c r="U14" s="30">
        <v>1996</v>
      </c>
      <c r="V14" s="5">
        <v>11901.081966059999</v>
      </c>
      <c r="W14" s="5">
        <v>18496.375820889996</v>
      </c>
      <c r="X14" s="5">
        <v>398.30508200000003</v>
      </c>
      <c r="Y14" s="5">
        <v>7414.2513551000002</v>
      </c>
      <c r="Z14" s="5">
        <v>4033.8652448000003</v>
      </c>
      <c r="AA14" s="5">
        <v>6049.9967726000004</v>
      </c>
      <c r="AN14"/>
      <c r="AO14"/>
      <c r="AP14"/>
      <c r="AQ14"/>
      <c r="AR14"/>
      <c r="AS14"/>
      <c r="AT14"/>
    </row>
    <row r="15" spans="1:46" x14ac:dyDescent="0.25">
      <c r="A15" s="16">
        <v>1997</v>
      </c>
      <c r="B15" s="15">
        <f t="shared" si="0"/>
        <v>29380.27893353</v>
      </c>
      <c r="C15" s="15">
        <f t="shared" si="1"/>
        <v>41657.400747359992</v>
      </c>
      <c r="D15" s="15">
        <f t="shared" si="2"/>
        <v>489.34887599999996</v>
      </c>
      <c r="E15" s="15">
        <f t="shared" si="3"/>
        <v>4125.873106</v>
      </c>
      <c r="F15" s="15">
        <f t="shared" si="4"/>
        <v>308.53867400000001</v>
      </c>
      <c r="G15" s="15">
        <f t="shared" si="5"/>
        <v>9053.1256254899999</v>
      </c>
      <c r="H15" s="15">
        <f t="shared" si="6"/>
        <v>85014.565962380002</v>
      </c>
      <c r="I15" s="5"/>
      <c r="K15"/>
      <c r="L15" s="30">
        <v>1997</v>
      </c>
      <c r="M15" s="5">
        <v>26449</v>
      </c>
      <c r="N15" s="5">
        <v>21097</v>
      </c>
      <c r="O15" s="5">
        <v>2</v>
      </c>
      <c r="P15" s="5">
        <v>3440</v>
      </c>
      <c r="Q15" s="5">
        <v>59</v>
      </c>
      <c r="R15" s="5">
        <v>2925</v>
      </c>
      <c r="U15" s="30">
        <v>1997</v>
      </c>
      <c r="V15" s="5">
        <v>2931.2789335299999</v>
      </c>
      <c r="W15" s="5">
        <v>20560.400747359996</v>
      </c>
      <c r="X15" s="5">
        <v>487.34887599999996</v>
      </c>
      <c r="Y15" s="5">
        <v>685.87310599999978</v>
      </c>
      <c r="Z15" s="5">
        <v>249.53867400000001</v>
      </c>
      <c r="AA15" s="5">
        <v>6128.125625489999</v>
      </c>
      <c r="AN15"/>
      <c r="AO15"/>
      <c r="AP15"/>
      <c r="AQ15"/>
      <c r="AR15"/>
      <c r="AS15"/>
      <c r="AT15"/>
    </row>
    <row r="16" spans="1:46" x14ac:dyDescent="0.25">
      <c r="A16" s="16">
        <v>1998</v>
      </c>
      <c r="B16" s="15">
        <f t="shared" si="0"/>
        <v>43100.271814699998</v>
      </c>
      <c r="C16" s="15">
        <f t="shared" si="1"/>
        <v>46734.187033804003</v>
      </c>
      <c r="D16" s="15">
        <f t="shared" si="2"/>
        <v>1153.6838000000002</v>
      </c>
      <c r="E16" s="15">
        <f t="shared" si="3"/>
        <v>1627.2305219999998</v>
      </c>
      <c r="F16" s="15">
        <f t="shared" si="4"/>
        <v>660.45265436999989</v>
      </c>
      <c r="G16" s="15">
        <f t="shared" si="5"/>
        <v>9870.7833929000008</v>
      </c>
      <c r="H16" s="15">
        <f t="shared" si="6"/>
        <v>103146.60921777401</v>
      </c>
      <c r="I16" s="5"/>
      <c r="K16"/>
      <c r="L16" s="30">
        <v>1998</v>
      </c>
      <c r="M16" s="5">
        <v>29839</v>
      </c>
      <c r="N16" s="5">
        <v>17230</v>
      </c>
      <c r="O16" s="5">
        <v>155</v>
      </c>
      <c r="P16" s="5">
        <v>1303</v>
      </c>
      <c r="Q16" s="5">
        <v>0</v>
      </c>
      <c r="R16" s="5">
        <v>2728</v>
      </c>
      <c r="U16" s="30">
        <v>1998</v>
      </c>
      <c r="V16" s="5">
        <v>13261.2718147</v>
      </c>
      <c r="W16" s="5">
        <v>29504.187033803999</v>
      </c>
      <c r="X16" s="5">
        <v>998.68380000000036</v>
      </c>
      <c r="Y16" s="5">
        <v>324.23052199999989</v>
      </c>
      <c r="Z16" s="5">
        <v>660.45265436999989</v>
      </c>
      <c r="AA16" s="5">
        <v>7142.7833928999999</v>
      </c>
      <c r="AN16"/>
      <c r="AO16"/>
      <c r="AP16"/>
      <c r="AQ16"/>
      <c r="AR16"/>
      <c r="AS16"/>
      <c r="AT16"/>
    </row>
    <row r="17" spans="1:46" x14ac:dyDescent="0.25">
      <c r="A17" s="16">
        <v>1999</v>
      </c>
      <c r="B17" s="15">
        <f t="shared" si="0"/>
        <v>29847.466547192998</v>
      </c>
      <c r="C17" s="15">
        <f t="shared" si="1"/>
        <v>35414.911989740001</v>
      </c>
      <c r="D17" s="15">
        <f t="shared" si="2"/>
        <v>2143.5527917999998</v>
      </c>
      <c r="E17" s="15">
        <f t="shared" si="3"/>
        <v>3832.0972320000001</v>
      </c>
      <c r="F17" s="15">
        <f t="shared" si="4"/>
        <v>747.11873173219999</v>
      </c>
      <c r="G17" s="15">
        <f t="shared" si="5"/>
        <v>11530.033445056901</v>
      </c>
      <c r="H17" s="15">
        <f t="shared" si="6"/>
        <v>83515.180737522111</v>
      </c>
      <c r="I17" s="5"/>
      <c r="K17"/>
      <c r="L17" s="30">
        <v>1999</v>
      </c>
      <c r="M17" s="5">
        <v>20541</v>
      </c>
      <c r="N17" s="5">
        <v>26349</v>
      </c>
      <c r="O17" s="5">
        <v>18</v>
      </c>
      <c r="P17" s="5">
        <v>3797</v>
      </c>
      <c r="Q17" s="5">
        <v>142</v>
      </c>
      <c r="R17" s="5">
        <v>404</v>
      </c>
      <c r="U17" s="30">
        <v>1999</v>
      </c>
      <c r="V17" s="5">
        <v>9306.4665471930002</v>
      </c>
      <c r="W17" s="5">
        <v>9065.9119897399996</v>
      </c>
      <c r="X17" s="5">
        <v>2125.5527917999998</v>
      </c>
      <c r="Y17" s="5">
        <v>35.097231999999998</v>
      </c>
      <c r="Z17" s="5">
        <v>605.11873173219999</v>
      </c>
      <c r="AA17" s="5">
        <v>11126.033445056901</v>
      </c>
      <c r="AN17"/>
      <c r="AO17"/>
      <c r="AP17"/>
      <c r="AQ17"/>
      <c r="AR17"/>
      <c r="AS17"/>
      <c r="AT17"/>
    </row>
    <row r="18" spans="1:46" x14ac:dyDescent="0.25">
      <c r="A18" s="16">
        <v>2000</v>
      </c>
      <c r="B18" s="15">
        <f t="shared" si="0"/>
        <v>26858.226085014001</v>
      </c>
      <c r="C18" s="15">
        <f t="shared" si="1"/>
        <v>33742.763998399998</v>
      </c>
      <c r="D18" s="15">
        <f t="shared" si="2"/>
        <v>8205.7874845000006</v>
      </c>
      <c r="E18" s="15">
        <f t="shared" si="3"/>
        <v>2906.0016700000001</v>
      </c>
      <c r="F18" s="15">
        <f t="shared" si="4"/>
        <v>2908.8264222100001</v>
      </c>
      <c r="G18" s="15">
        <f t="shared" si="5"/>
        <v>4705.8883740000019</v>
      </c>
      <c r="H18" s="15">
        <f t="shared" si="6"/>
        <v>79327.494034124</v>
      </c>
      <c r="I18" s="5"/>
      <c r="K18"/>
      <c r="L18" s="30">
        <v>2000</v>
      </c>
      <c r="M18" s="5">
        <v>18709</v>
      </c>
      <c r="N18" s="5">
        <v>26179</v>
      </c>
      <c r="O18" s="5">
        <v>0</v>
      </c>
      <c r="P18" s="5">
        <v>2517</v>
      </c>
      <c r="Q18" s="5">
        <v>0</v>
      </c>
      <c r="R18" s="5">
        <v>886</v>
      </c>
      <c r="U18" s="30">
        <v>2000</v>
      </c>
      <c r="V18" s="5">
        <v>8149.2260850139992</v>
      </c>
      <c r="W18" s="5">
        <v>7563.7639983999998</v>
      </c>
      <c r="X18" s="5">
        <v>8205.7874845000006</v>
      </c>
      <c r="Y18" s="5">
        <v>389.00166999999999</v>
      </c>
      <c r="Z18" s="5">
        <v>2908.8264222100001</v>
      </c>
      <c r="AA18" s="5">
        <v>3819.8883740000015</v>
      </c>
      <c r="AN18"/>
      <c r="AO18"/>
      <c r="AP18"/>
      <c r="AQ18"/>
      <c r="AR18"/>
      <c r="AS18"/>
      <c r="AT18"/>
    </row>
    <row r="19" spans="1:46" x14ac:dyDescent="0.25">
      <c r="A19" s="16">
        <v>2001</v>
      </c>
      <c r="B19" s="15">
        <f t="shared" si="0"/>
        <v>27066.487265030002</v>
      </c>
      <c r="C19" s="15">
        <f t="shared" si="1"/>
        <v>21577.34174996</v>
      </c>
      <c r="D19" s="15">
        <f t="shared" si="2"/>
        <v>312.20308</v>
      </c>
      <c r="E19" s="15">
        <f t="shared" si="3"/>
        <v>4590.2788061000001</v>
      </c>
      <c r="F19" s="15">
        <f t="shared" si="4"/>
        <v>59.752097592400006</v>
      </c>
      <c r="G19" s="15">
        <f t="shared" si="5"/>
        <v>11341.974611337999</v>
      </c>
      <c r="H19" s="15">
        <f t="shared" si="6"/>
        <v>64948.037610020401</v>
      </c>
      <c r="I19" s="5"/>
      <c r="K19"/>
      <c r="L19" s="30">
        <v>2001</v>
      </c>
      <c r="M19" s="5">
        <v>14302</v>
      </c>
      <c r="N19" s="5">
        <v>13204</v>
      </c>
      <c r="O19" s="5">
        <v>4</v>
      </c>
      <c r="P19" s="5">
        <v>3887</v>
      </c>
      <c r="Q19" s="5">
        <v>3</v>
      </c>
      <c r="R19" s="5">
        <v>2981</v>
      </c>
      <c r="U19" s="30">
        <v>2001</v>
      </c>
      <c r="V19" s="5">
        <v>12764.48726503</v>
      </c>
      <c r="W19" s="5">
        <v>8373.34174996</v>
      </c>
      <c r="X19" s="5">
        <v>308.20308</v>
      </c>
      <c r="Y19" s="5">
        <v>703.2788061</v>
      </c>
      <c r="Z19" s="5">
        <v>56.752097592400006</v>
      </c>
      <c r="AA19" s="5">
        <v>8360.9746113379988</v>
      </c>
      <c r="AB19" s="17"/>
      <c r="AC19" s="17"/>
      <c r="AD19" s="17"/>
      <c r="AE19" s="17"/>
      <c r="AF19" s="17"/>
      <c r="AG19" s="17"/>
      <c r="AH19" s="17"/>
      <c r="AI19" s="17"/>
      <c r="AJ19" s="17"/>
      <c r="AN19"/>
      <c r="AO19"/>
      <c r="AP19"/>
      <c r="AQ19"/>
      <c r="AR19"/>
      <c r="AS19"/>
      <c r="AT19"/>
    </row>
    <row r="20" spans="1:46" x14ac:dyDescent="0.25">
      <c r="A20" s="16">
        <v>2002</v>
      </c>
      <c r="B20" s="15">
        <f t="shared" si="0"/>
        <v>37689.232279600998</v>
      </c>
      <c r="C20" s="15">
        <f t="shared" si="1"/>
        <v>31103.618987396101</v>
      </c>
      <c r="D20" s="15">
        <f t="shared" si="2"/>
        <v>265.389748</v>
      </c>
      <c r="E20" s="15">
        <f t="shared" si="3"/>
        <v>7338.9599729000001</v>
      </c>
      <c r="F20" s="15">
        <f t="shared" si="4"/>
        <v>22.931328000000001</v>
      </c>
      <c r="G20" s="15">
        <f t="shared" si="5"/>
        <v>33540.473758530999</v>
      </c>
      <c r="H20" s="15">
        <f t="shared" si="6"/>
        <v>109960.6060744281</v>
      </c>
      <c r="I20" s="5"/>
      <c r="K20"/>
      <c r="L20" s="30">
        <v>2002</v>
      </c>
      <c r="M20" s="5">
        <v>17556</v>
      </c>
      <c r="N20" s="5">
        <v>13287</v>
      </c>
      <c r="O20" s="5">
        <v>0</v>
      </c>
      <c r="P20" s="5">
        <v>2170</v>
      </c>
      <c r="Q20" s="5">
        <v>6</v>
      </c>
      <c r="R20" s="5">
        <v>2104</v>
      </c>
      <c r="U20" s="30">
        <v>2002</v>
      </c>
      <c r="V20" s="5">
        <v>20133.232279600998</v>
      </c>
      <c r="W20" s="5">
        <v>17816.618987396101</v>
      </c>
      <c r="X20" s="5">
        <v>265.389748</v>
      </c>
      <c r="Y20" s="5">
        <v>5168.9599729000001</v>
      </c>
      <c r="Z20" s="5">
        <v>16.931328000000001</v>
      </c>
      <c r="AA20" s="5">
        <v>31436.473758530999</v>
      </c>
      <c r="AB20" s="17"/>
      <c r="AC20" s="17"/>
      <c r="AD20" s="17"/>
      <c r="AE20" s="17"/>
      <c r="AF20" s="17"/>
      <c r="AG20" s="17"/>
      <c r="AH20" s="17"/>
      <c r="AI20" s="17"/>
      <c r="AJ20" s="17"/>
      <c r="AN20"/>
      <c r="AO20"/>
      <c r="AP20"/>
      <c r="AQ20"/>
      <c r="AR20"/>
      <c r="AS20"/>
      <c r="AT20"/>
    </row>
    <row r="21" spans="1:46" x14ac:dyDescent="0.25">
      <c r="A21" s="16">
        <v>2003</v>
      </c>
      <c r="B21" s="15">
        <f t="shared" si="0"/>
        <v>21463.587686850999</v>
      </c>
      <c r="C21" s="15">
        <f t="shared" si="1"/>
        <v>25169.037930120001</v>
      </c>
      <c r="D21" s="15">
        <f t="shared" si="2"/>
        <v>2725.9199194000003</v>
      </c>
      <c r="E21" s="15">
        <f t="shared" si="3"/>
        <v>2223.42193</v>
      </c>
      <c r="F21" s="15">
        <f t="shared" si="4"/>
        <v>2969.9227074789997</v>
      </c>
      <c r="G21" s="15">
        <f t="shared" si="5"/>
        <v>42108.285571262997</v>
      </c>
      <c r="H21" s="15">
        <f t="shared" si="6"/>
        <v>96660.175745112996</v>
      </c>
      <c r="I21" s="5"/>
      <c r="K21"/>
      <c r="L21" s="30">
        <v>2003</v>
      </c>
      <c r="M21" s="5">
        <v>18464</v>
      </c>
      <c r="N21" s="5">
        <v>15916</v>
      </c>
      <c r="O21" s="5">
        <v>744</v>
      </c>
      <c r="P21" s="5">
        <v>2026</v>
      </c>
      <c r="Q21" s="5">
        <v>2</v>
      </c>
      <c r="R21" s="5">
        <v>18115</v>
      </c>
      <c r="U21" s="30">
        <v>2003</v>
      </c>
      <c r="V21" s="5">
        <v>2999.5876868509999</v>
      </c>
      <c r="W21" s="5">
        <v>9253.037930120001</v>
      </c>
      <c r="X21" s="5">
        <v>1981.9199194</v>
      </c>
      <c r="Y21" s="5">
        <v>197.42193</v>
      </c>
      <c r="Z21" s="5">
        <v>2967.9227074789997</v>
      </c>
      <c r="AA21" s="5">
        <v>23993.285571263001</v>
      </c>
      <c r="AN21"/>
      <c r="AO21"/>
      <c r="AP21"/>
      <c r="AQ21"/>
      <c r="AR21"/>
      <c r="AS21"/>
      <c r="AT21"/>
    </row>
    <row r="22" spans="1:46" x14ac:dyDescent="0.25">
      <c r="A22" s="16">
        <v>2004</v>
      </c>
      <c r="B22" s="15">
        <f t="shared" si="0"/>
        <v>27827.425172043004</v>
      </c>
      <c r="C22" s="15">
        <f t="shared" si="1"/>
        <v>61248.484858190997</v>
      </c>
      <c r="D22" s="15">
        <f t="shared" si="2"/>
        <v>5606.9159661100011</v>
      </c>
      <c r="E22" s="15">
        <f t="shared" si="3"/>
        <v>9259.4716719999997</v>
      </c>
      <c r="F22" s="15">
        <f t="shared" si="4"/>
        <v>4196.9052978700001</v>
      </c>
      <c r="G22" s="15">
        <f t="shared" si="5"/>
        <v>26085.601428940001</v>
      </c>
      <c r="H22" s="15">
        <f t="shared" si="6"/>
        <v>134224.804395154</v>
      </c>
      <c r="I22" s="5"/>
      <c r="K22"/>
      <c r="L22" s="30">
        <v>2004</v>
      </c>
      <c r="M22" s="5">
        <v>16747</v>
      </c>
      <c r="N22" s="5">
        <v>20867</v>
      </c>
      <c r="O22" s="5">
        <v>50</v>
      </c>
      <c r="P22" s="5">
        <v>8604</v>
      </c>
      <c r="Q22" s="5">
        <v>37</v>
      </c>
      <c r="R22" s="5">
        <v>2029</v>
      </c>
      <c r="U22" s="30">
        <v>2004</v>
      </c>
      <c r="V22" s="5">
        <v>11080.425172043002</v>
      </c>
      <c r="W22" s="5">
        <v>40381.484858190997</v>
      </c>
      <c r="X22" s="5">
        <v>5556.9159661100011</v>
      </c>
      <c r="Y22" s="5">
        <v>655.47167200000001</v>
      </c>
      <c r="Z22" s="5">
        <v>4159.9052978700001</v>
      </c>
      <c r="AA22" s="5">
        <v>24056.601428940001</v>
      </c>
      <c r="AB22" s="17"/>
      <c r="AC22" s="17"/>
      <c r="AD22" s="17"/>
      <c r="AE22" s="17"/>
      <c r="AF22" s="17"/>
      <c r="AG22" s="17"/>
      <c r="AH22" s="17"/>
      <c r="AI22" s="17"/>
      <c r="AJ22" s="17"/>
      <c r="AN22"/>
      <c r="AO22"/>
      <c r="AP22"/>
      <c r="AQ22"/>
      <c r="AR22"/>
      <c r="AS22"/>
      <c r="AT22"/>
    </row>
    <row r="23" spans="1:46" x14ac:dyDescent="0.25">
      <c r="A23" s="16">
        <v>2005</v>
      </c>
      <c r="B23" s="15">
        <f t="shared" si="0"/>
        <v>18216.463220219001</v>
      </c>
      <c r="C23" s="15">
        <f t="shared" si="1"/>
        <v>36823.24372767</v>
      </c>
      <c r="D23" s="15">
        <f t="shared" si="2"/>
        <v>5442.0663666999999</v>
      </c>
      <c r="E23" s="15">
        <f t="shared" si="3"/>
        <v>3777.0417080000002</v>
      </c>
      <c r="F23" s="15">
        <f t="shared" si="4"/>
        <v>3931.4777806940001</v>
      </c>
      <c r="G23" s="15">
        <f t="shared" si="5"/>
        <v>19616.609300833999</v>
      </c>
      <c r="H23" s="15">
        <f t="shared" si="6"/>
        <v>87806.902104116991</v>
      </c>
      <c r="I23" s="5"/>
      <c r="K23"/>
      <c r="L23" s="30">
        <v>2005</v>
      </c>
      <c r="M23" s="5">
        <v>14277</v>
      </c>
      <c r="N23" s="5">
        <v>17852</v>
      </c>
      <c r="O23" s="5">
        <v>0</v>
      </c>
      <c r="P23" s="5">
        <v>3065</v>
      </c>
      <c r="Q23" s="5">
        <v>9</v>
      </c>
      <c r="R23" s="5">
        <v>1332</v>
      </c>
      <c r="U23" s="30">
        <v>2005</v>
      </c>
      <c r="V23" s="5">
        <v>3939.4632202189996</v>
      </c>
      <c r="W23" s="5">
        <v>18971.24372767</v>
      </c>
      <c r="X23" s="5">
        <v>5442.0663666999999</v>
      </c>
      <c r="Y23" s="5">
        <v>712.0417080000002</v>
      </c>
      <c r="Z23" s="5">
        <v>3922.4777806940001</v>
      </c>
      <c r="AA23" s="5">
        <v>18284.609300833999</v>
      </c>
      <c r="AB23" s="17"/>
      <c r="AC23" s="17"/>
      <c r="AD23" s="17"/>
      <c r="AE23" s="17"/>
      <c r="AF23" s="17"/>
      <c r="AG23" s="17"/>
      <c r="AH23" s="17"/>
      <c r="AI23" s="17"/>
      <c r="AJ23" s="17"/>
      <c r="AN23"/>
      <c r="AO23"/>
      <c r="AP23"/>
      <c r="AQ23"/>
      <c r="AR23"/>
      <c r="AS23"/>
      <c r="AT23"/>
    </row>
    <row r="24" spans="1:46" x14ac:dyDescent="0.25">
      <c r="A24" s="16">
        <v>2006</v>
      </c>
      <c r="B24" s="15">
        <f t="shared" si="0"/>
        <v>18998.567084375401</v>
      </c>
      <c r="C24" s="15">
        <f t="shared" si="1"/>
        <v>39163.122402813002</v>
      </c>
      <c r="D24" s="15">
        <f t="shared" si="2"/>
        <v>1104.7897519999999</v>
      </c>
      <c r="E24" s="15">
        <f t="shared" si="3"/>
        <v>40720.880957200003</v>
      </c>
      <c r="F24" s="15">
        <f t="shared" si="4"/>
        <v>4170.3292135869997</v>
      </c>
      <c r="G24" s="15">
        <f t="shared" si="5"/>
        <v>15545.540607194998</v>
      </c>
      <c r="H24" s="15">
        <f t="shared" si="6"/>
        <v>119703.2300171704</v>
      </c>
      <c r="I24" s="5"/>
      <c r="K24"/>
      <c r="L24" s="30">
        <v>2006</v>
      </c>
      <c r="M24" s="5">
        <v>16846</v>
      </c>
      <c r="N24" s="5">
        <v>31489</v>
      </c>
      <c r="O24" s="5">
        <v>86</v>
      </c>
      <c r="P24" s="5">
        <v>9401</v>
      </c>
      <c r="Q24" s="5">
        <v>7</v>
      </c>
      <c r="R24" s="5">
        <v>525</v>
      </c>
      <c r="U24" s="30">
        <v>2006</v>
      </c>
      <c r="V24" s="5">
        <v>2152.5670843754001</v>
      </c>
      <c r="W24" s="5">
        <v>7674.122402813</v>
      </c>
      <c r="X24" s="5">
        <v>1018.7897519999999</v>
      </c>
      <c r="Y24" s="5">
        <v>31319.880957199999</v>
      </c>
      <c r="Z24" s="5">
        <v>4163.3292135869997</v>
      </c>
      <c r="AA24" s="5">
        <v>15020.540607194998</v>
      </c>
      <c r="AB24" s="17"/>
      <c r="AC24" s="17"/>
      <c r="AD24" s="17"/>
      <c r="AE24" s="17"/>
      <c r="AF24" s="17"/>
      <c r="AG24" s="17"/>
      <c r="AH24" s="17"/>
      <c r="AI24" s="17"/>
      <c r="AJ24" s="17"/>
      <c r="AN24"/>
      <c r="AO24"/>
      <c r="AP24"/>
      <c r="AQ24"/>
      <c r="AR24"/>
      <c r="AS24"/>
      <c r="AT24"/>
    </row>
    <row r="25" spans="1:46" x14ac:dyDescent="0.25">
      <c r="A25" s="16">
        <v>2007</v>
      </c>
      <c r="B25" s="15">
        <f t="shared" si="0"/>
        <v>34234.485927494999</v>
      </c>
      <c r="C25" s="15">
        <f t="shared" si="1"/>
        <v>52275.274512941003</v>
      </c>
      <c r="D25" s="15">
        <f t="shared" si="2"/>
        <v>34851.753549200002</v>
      </c>
      <c r="E25" s="15">
        <f t="shared" si="3"/>
        <v>10625.0090814</v>
      </c>
      <c r="F25" s="15">
        <f t="shared" si="4"/>
        <v>2613.1527339719996</v>
      </c>
      <c r="G25" s="15">
        <f t="shared" si="5"/>
        <v>16208.260158342999</v>
      </c>
      <c r="H25" s="15">
        <f t="shared" si="6"/>
        <v>150807.93596335102</v>
      </c>
      <c r="I25" s="5"/>
      <c r="K25"/>
      <c r="L25" s="30">
        <v>2007</v>
      </c>
      <c r="M25" s="5">
        <v>15962</v>
      </c>
      <c r="N25" s="5">
        <v>23735</v>
      </c>
      <c r="O25" s="5">
        <v>0</v>
      </c>
      <c r="P25" s="5">
        <v>9039</v>
      </c>
      <c r="Q25" s="5">
        <v>11</v>
      </c>
      <c r="R25" s="5">
        <v>292</v>
      </c>
      <c r="U25" s="30">
        <v>2007</v>
      </c>
      <c r="V25" s="5">
        <v>18272.485927494999</v>
      </c>
      <c r="W25" s="5">
        <v>28540.274512941003</v>
      </c>
      <c r="X25" s="5">
        <v>34851.753549200002</v>
      </c>
      <c r="Y25" s="5">
        <v>1586.0090814</v>
      </c>
      <c r="Z25" s="5">
        <v>2602.1527339719996</v>
      </c>
      <c r="AA25" s="5">
        <v>15916.260158342999</v>
      </c>
      <c r="AN25"/>
      <c r="AO25"/>
      <c r="AP25"/>
      <c r="AQ25"/>
      <c r="AR25"/>
      <c r="AS25"/>
      <c r="AT25"/>
    </row>
    <row r="26" spans="1:46" x14ac:dyDescent="0.25">
      <c r="A26" s="16">
        <v>2008</v>
      </c>
      <c r="B26" s="15">
        <f t="shared" si="0"/>
        <v>29315.973307541302</v>
      </c>
      <c r="C26" s="15">
        <f t="shared" si="1"/>
        <v>32663.211482840001</v>
      </c>
      <c r="D26" s="15">
        <f t="shared" si="2"/>
        <v>341.183896</v>
      </c>
      <c r="E26" s="15">
        <f t="shared" si="3"/>
        <v>4205.7486058000004</v>
      </c>
      <c r="F26" s="15">
        <f t="shared" si="4"/>
        <v>2826.2233179999998</v>
      </c>
      <c r="G26" s="15">
        <f t="shared" si="5"/>
        <v>16127.3420292233</v>
      </c>
      <c r="H26" s="15">
        <f t="shared" si="6"/>
        <v>85479.682639404622</v>
      </c>
      <c r="I26" s="5"/>
      <c r="K26"/>
      <c r="L26" s="30">
        <v>2008</v>
      </c>
      <c r="M26" s="5">
        <v>15928</v>
      </c>
      <c r="N26" s="5">
        <v>22047</v>
      </c>
      <c r="O26" s="5">
        <v>0</v>
      </c>
      <c r="P26" s="5">
        <v>4015</v>
      </c>
      <c r="Q26" s="5">
        <v>2</v>
      </c>
      <c r="R26" s="5">
        <v>448</v>
      </c>
      <c r="U26" s="30">
        <v>2008</v>
      </c>
      <c r="V26" s="5">
        <v>13387.973307541301</v>
      </c>
      <c r="W26" s="5">
        <v>10616.211482840003</v>
      </c>
      <c r="X26" s="5">
        <v>341.183896</v>
      </c>
      <c r="Y26" s="5">
        <v>190.74860580000004</v>
      </c>
      <c r="Z26" s="5">
        <v>2824.2233179999998</v>
      </c>
      <c r="AA26" s="5">
        <v>15679.3420292233</v>
      </c>
      <c r="AN26"/>
      <c r="AO26"/>
      <c r="AP26"/>
      <c r="AQ26"/>
      <c r="AR26"/>
      <c r="AS26"/>
      <c r="AT26"/>
    </row>
    <row r="27" spans="1:46" x14ac:dyDescent="0.25">
      <c r="A27" s="16">
        <v>2009</v>
      </c>
      <c r="B27" s="15">
        <f t="shared" si="0"/>
        <v>15827.770235215001</v>
      </c>
      <c r="C27" s="15">
        <f t="shared" si="1"/>
        <v>35659.735612299999</v>
      </c>
      <c r="D27" s="15">
        <f t="shared" si="2"/>
        <v>95.236515400000002</v>
      </c>
      <c r="E27" s="15">
        <f t="shared" si="3"/>
        <v>3284.1457632000001</v>
      </c>
      <c r="F27" s="15">
        <f t="shared" si="4"/>
        <v>5450.1429379299998</v>
      </c>
      <c r="G27" s="15">
        <f t="shared" si="5"/>
        <v>8477.6882524280009</v>
      </c>
      <c r="H27" s="15">
        <f t="shared" si="6"/>
        <v>68794.719316472998</v>
      </c>
      <c r="I27" s="5"/>
      <c r="K27"/>
      <c r="L27" s="30">
        <v>2009</v>
      </c>
      <c r="M27" s="5">
        <v>13816</v>
      </c>
      <c r="N27" s="5">
        <v>21294</v>
      </c>
      <c r="O27" s="5">
        <v>0</v>
      </c>
      <c r="P27" s="5">
        <v>3110</v>
      </c>
      <c r="Q27" s="5">
        <v>10</v>
      </c>
      <c r="R27" s="5">
        <v>1</v>
      </c>
      <c r="U27" s="30">
        <v>2009</v>
      </c>
      <c r="V27" s="5">
        <v>2011.770235215</v>
      </c>
      <c r="W27" s="5">
        <v>14365.735612299999</v>
      </c>
      <c r="X27" s="5">
        <v>95.236515400000002</v>
      </c>
      <c r="Y27" s="5">
        <v>174.1457632</v>
      </c>
      <c r="Z27" s="5">
        <v>5440.1429379299998</v>
      </c>
      <c r="AA27" s="5">
        <v>8476.6882524280009</v>
      </c>
      <c r="AN27"/>
      <c r="AO27"/>
      <c r="AP27"/>
      <c r="AQ27"/>
      <c r="AR27"/>
      <c r="AS27"/>
      <c r="AT27"/>
    </row>
    <row r="28" spans="1:46" x14ac:dyDescent="0.25">
      <c r="A28" s="16">
        <v>2010</v>
      </c>
      <c r="B28" s="15">
        <f t="shared" si="0"/>
        <v>8881.383295399999</v>
      </c>
      <c r="C28" s="15">
        <f t="shared" si="1"/>
        <v>19794.975547222799</v>
      </c>
      <c r="D28" s="15">
        <f t="shared" si="2"/>
        <v>372.00583045799999</v>
      </c>
      <c r="E28" s="15">
        <f t="shared" si="3"/>
        <v>3774.353556</v>
      </c>
      <c r="F28" s="15">
        <f t="shared" si="4"/>
        <v>901.31759863600007</v>
      </c>
      <c r="G28" s="15">
        <f t="shared" si="5"/>
        <v>2451.258477547</v>
      </c>
      <c r="H28" s="15">
        <f>SUM(B28:G28)</f>
        <v>36175.2943052638</v>
      </c>
      <c r="I28" s="5"/>
      <c r="K28"/>
      <c r="L28" s="30">
        <v>2010</v>
      </c>
      <c r="M28" s="5">
        <v>8457</v>
      </c>
      <c r="N28" s="5">
        <v>16598</v>
      </c>
      <c r="O28" s="5">
        <v>223</v>
      </c>
      <c r="P28" s="5">
        <v>3649</v>
      </c>
      <c r="Q28" s="5">
        <v>7</v>
      </c>
      <c r="R28" s="5">
        <v>418</v>
      </c>
      <c r="U28" s="30">
        <v>2010</v>
      </c>
      <c r="V28" s="5">
        <v>424.38329539999995</v>
      </c>
      <c r="W28" s="5">
        <v>3196.9755472227998</v>
      </c>
      <c r="X28" s="5">
        <v>149.00583045799999</v>
      </c>
      <c r="Y28" s="5">
        <v>125.353556</v>
      </c>
      <c r="Z28" s="5">
        <v>894.31759863600007</v>
      </c>
      <c r="AA28" s="5">
        <v>2033.258477547</v>
      </c>
      <c r="AN28"/>
      <c r="AO28"/>
      <c r="AP28"/>
      <c r="AQ28"/>
      <c r="AR28"/>
      <c r="AS28"/>
      <c r="AT28"/>
    </row>
    <row r="29" spans="1:46" x14ac:dyDescent="0.25">
      <c r="A29" s="16">
        <v>2011</v>
      </c>
      <c r="B29" s="15">
        <f t="shared" si="0"/>
        <v>5513.1520134000002</v>
      </c>
      <c r="C29" s="15">
        <f t="shared" si="1"/>
        <v>14521.967291084</v>
      </c>
      <c r="D29" s="15">
        <f t="shared" si="2"/>
        <v>356.06725599999999</v>
      </c>
      <c r="E29" s="15">
        <f t="shared" si="3"/>
        <v>5241.7739116000002</v>
      </c>
      <c r="F29" s="15">
        <f t="shared" si="4"/>
        <v>164.61564240000001</v>
      </c>
      <c r="G29" s="15">
        <f t="shared" si="5"/>
        <v>8891.8687374000001</v>
      </c>
      <c r="H29" s="15">
        <f>SUM(B29:G29)</f>
        <v>34689.444851884</v>
      </c>
      <c r="I29" s="5"/>
      <c r="K29"/>
      <c r="L29" s="30">
        <v>2011</v>
      </c>
      <c r="M29" s="5">
        <v>5260</v>
      </c>
      <c r="N29" s="5">
        <v>10694</v>
      </c>
      <c r="O29" s="5">
        <v>320</v>
      </c>
      <c r="P29" s="5">
        <v>5159</v>
      </c>
      <c r="Q29" s="5">
        <v>146</v>
      </c>
      <c r="R29" s="5">
        <v>35</v>
      </c>
      <c r="U29" s="30">
        <v>2011</v>
      </c>
      <c r="V29" s="5">
        <v>253.15201340000002</v>
      </c>
      <c r="W29" s="5">
        <v>3827.967291084</v>
      </c>
      <c r="X29" s="5">
        <v>36.067256</v>
      </c>
      <c r="Y29" s="5">
        <v>82.773911600000005</v>
      </c>
      <c r="Z29" s="5">
        <v>18.615642399999999</v>
      </c>
      <c r="AA29" s="5">
        <v>8856.8687374000001</v>
      </c>
      <c r="AN29"/>
      <c r="AO29"/>
      <c r="AP29"/>
      <c r="AQ29"/>
      <c r="AR29"/>
      <c r="AS29"/>
      <c r="AT29"/>
    </row>
    <row r="30" spans="1:46" s="17" customFormat="1" x14ac:dyDescent="0.25">
      <c r="A30" s="16">
        <v>2012</v>
      </c>
      <c r="B30" s="15">
        <f t="shared" si="0"/>
        <v>6636.5939179119996</v>
      </c>
      <c r="C30" s="15">
        <f t="shared" si="1"/>
        <v>11080.178387529999</v>
      </c>
      <c r="D30" s="15">
        <f t="shared" si="2"/>
        <v>406.87650819999999</v>
      </c>
      <c r="E30" s="15">
        <f t="shared" si="3"/>
        <v>8795.035455199999</v>
      </c>
      <c r="F30" s="15">
        <f t="shared" si="4"/>
        <v>23.788489599999998</v>
      </c>
      <c r="G30" s="15">
        <f t="shared" si="5"/>
        <v>6011.7560889529996</v>
      </c>
      <c r="H30" s="15">
        <f t="shared" ref="H30" si="7">SUM(B30:G30)</f>
        <v>32954.228847394996</v>
      </c>
      <c r="I30" s="5">
        <f t="shared" ref="I30:I35" si="8">SUM(B43:G43)</f>
        <v>113894.05579775</v>
      </c>
      <c r="L30" s="30">
        <v>2012</v>
      </c>
      <c r="M30" s="5">
        <v>5893</v>
      </c>
      <c r="N30" s="5">
        <v>8695</v>
      </c>
      <c r="O30" s="5">
        <v>345</v>
      </c>
      <c r="P30" s="5">
        <v>3074</v>
      </c>
      <c r="Q30" s="5">
        <v>4</v>
      </c>
      <c r="R30" s="5">
        <v>57</v>
      </c>
      <c r="U30" s="30">
        <v>2012</v>
      </c>
      <c r="V30" s="5">
        <v>743.59391791199994</v>
      </c>
      <c r="W30" s="5">
        <v>2385.1783875299993</v>
      </c>
      <c r="X30" s="5">
        <v>61.876508199999996</v>
      </c>
      <c r="Y30" s="5">
        <v>5721.0354551999999</v>
      </c>
      <c r="Z30" s="5">
        <v>19.788489599999998</v>
      </c>
      <c r="AA30" s="5">
        <v>5954.7560889529996</v>
      </c>
      <c r="AB30"/>
      <c r="AC30"/>
      <c r="AD30"/>
      <c r="AE30"/>
      <c r="AF30"/>
      <c r="AG30"/>
      <c r="AH30"/>
      <c r="AI30"/>
      <c r="AJ30"/>
    </row>
    <row r="31" spans="1:46" s="17" customFormat="1" x14ac:dyDescent="0.25">
      <c r="A31" s="16">
        <v>2013</v>
      </c>
      <c r="B31" s="15">
        <f t="shared" si="0"/>
        <v>14408.562387200001</v>
      </c>
      <c r="C31" s="15">
        <f t="shared" si="1"/>
        <v>13896.363351386099</v>
      </c>
      <c r="D31" s="15">
        <f t="shared" si="2"/>
        <v>258.79447599999997</v>
      </c>
      <c r="E31" s="15">
        <f t="shared" si="3"/>
        <v>1592.2009124000001</v>
      </c>
      <c r="F31" s="15">
        <f t="shared" si="4"/>
        <v>631.04311364</v>
      </c>
      <c r="G31" s="15">
        <f t="shared" si="5"/>
        <v>36976.674001416002</v>
      </c>
      <c r="H31" s="15">
        <f>SUM(B31:G31)</f>
        <v>67763.6382420421</v>
      </c>
      <c r="I31" s="5">
        <f t="shared" si="8"/>
        <v>113894.05579775</v>
      </c>
      <c r="L31" s="30">
        <v>2013</v>
      </c>
      <c r="M31" s="5">
        <v>5498</v>
      </c>
      <c r="N31" s="5">
        <v>9187</v>
      </c>
      <c r="O31" s="5">
        <v>133</v>
      </c>
      <c r="P31" s="5">
        <v>1480</v>
      </c>
      <c r="Q31" s="5">
        <v>113</v>
      </c>
      <c r="R31" s="5">
        <v>2578</v>
      </c>
      <c r="U31" s="30">
        <v>2013</v>
      </c>
      <c r="V31" s="5">
        <v>8910.5623872000015</v>
      </c>
      <c r="W31" s="5">
        <v>4709.3633513860996</v>
      </c>
      <c r="X31" s="5">
        <v>125.79447599999999</v>
      </c>
      <c r="Y31" s="5">
        <v>112.20091240000001</v>
      </c>
      <c r="Z31" s="5">
        <v>518.04311364</v>
      </c>
      <c r="AA31" s="5">
        <v>34398.674001416002</v>
      </c>
      <c r="AB31"/>
      <c r="AC31"/>
      <c r="AD31"/>
      <c r="AE31"/>
      <c r="AF31"/>
      <c r="AG31"/>
      <c r="AH31"/>
      <c r="AI31"/>
      <c r="AJ31"/>
    </row>
    <row r="32" spans="1:46" x14ac:dyDescent="0.25">
      <c r="A32" s="16">
        <v>2014</v>
      </c>
      <c r="B32" s="15">
        <f t="shared" si="0"/>
        <v>5578.2977444160006</v>
      </c>
      <c r="C32" s="15">
        <f t="shared" si="1"/>
        <v>13498.608350120001</v>
      </c>
      <c r="D32" s="15">
        <f t="shared" si="2"/>
        <v>342.31160299999999</v>
      </c>
      <c r="E32" s="15">
        <f t="shared" si="3"/>
        <v>2908.3056738</v>
      </c>
      <c r="F32" s="15">
        <f t="shared" si="4"/>
        <v>316.40338513899997</v>
      </c>
      <c r="G32" s="15">
        <f t="shared" si="5"/>
        <v>12993.809247708999</v>
      </c>
      <c r="H32" s="15">
        <f>SUM(B32:G32)</f>
        <v>35637.736004184</v>
      </c>
      <c r="I32" s="5">
        <f t="shared" si="8"/>
        <v>113894.05579775</v>
      </c>
      <c r="K32"/>
      <c r="L32" s="30">
        <v>2014</v>
      </c>
      <c r="M32" s="5">
        <v>4038</v>
      </c>
      <c r="N32" s="5">
        <v>9871</v>
      </c>
      <c r="O32" s="5">
        <v>227</v>
      </c>
      <c r="P32" s="5">
        <v>2487</v>
      </c>
      <c r="Q32" s="5">
        <v>118</v>
      </c>
      <c r="R32" s="5">
        <v>401</v>
      </c>
      <c r="U32" s="30">
        <v>2014</v>
      </c>
      <c r="V32" s="5">
        <v>1540.2977444160001</v>
      </c>
      <c r="W32" s="5">
        <v>3627.6083501200001</v>
      </c>
      <c r="X32" s="5">
        <v>115.31160300000001</v>
      </c>
      <c r="Y32" s="5">
        <v>421.30567379999997</v>
      </c>
      <c r="Z32" s="5">
        <v>198.40338513899999</v>
      </c>
      <c r="AA32" s="5">
        <v>12592.809247708999</v>
      </c>
      <c r="AN32"/>
      <c r="AO32"/>
      <c r="AP32"/>
      <c r="AQ32"/>
      <c r="AR32"/>
      <c r="AS32"/>
      <c r="AT32"/>
    </row>
    <row r="33" spans="1:46" s="17" customFormat="1" x14ac:dyDescent="0.25">
      <c r="A33" s="16">
        <v>2015</v>
      </c>
      <c r="B33" s="15">
        <f t="shared" si="0"/>
        <v>6379.36848861</v>
      </c>
      <c r="C33" s="15">
        <f t="shared" si="1"/>
        <v>34589.832284400007</v>
      </c>
      <c r="D33" s="15">
        <f t="shared" si="2"/>
        <v>415.51389999999998</v>
      </c>
      <c r="E33" s="15">
        <f t="shared" si="3"/>
        <v>1453.5139984</v>
      </c>
      <c r="F33" s="15">
        <f t="shared" si="4"/>
        <v>510.25789979999996</v>
      </c>
      <c r="G33" s="15">
        <f t="shared" si="5"/>
        <v>28495.378682196002</v>
      </c>
      <c r="H33" s="15">
        <f>SUM(B33:G33)</f>
        <v>71843.865253406009</v>
      </c>
      <c r="I33" s="5">
        <f t="shared" si="8"/>
        <v>143702.96983418232</v>
      </c>
      <c r="L33" s="30">
        <v>2015</v>
      </c>
      <c r="M33" s="5">
        <v>4271</v>
      </c>
      <c r="N33" s="5">
        <v>6218</v>
      </c>
      <c r="O33" s="5">
        <v>313</v>
      </c>
      <c r="P33" s="5">
        <v>1336</v>
      </c>
      <c r="Q33" s="5">
        <v>247</v>
      </c>
      <c r="R33" s="5">
        <v>656</v>
      </c>
      <c r="U33" s="30">
        <v>2015</v>
      </c>
      <c r="V33" s="5">
        <v>2108.36848861</v>
      </c>
      <c r="W33" s="5">
        <v>28371.832284400003</v>
      </c>
      <c r="X33" s="5">
        <v>102.51389999999999</v>
      </c>
      <c r="Y33" s="5">
        <v>117.51399839999999</v>
      </c>
      <c r="Z33" s="5">
        <v>263.25789979999996</v>
      </c>
      <c r="AA33" s="5">
        <v>27839.378682196002</v>
      </c>
      <c r="AB33"/>
      <c r="AC33"/>
      <c r="AD33"/>
      <c r="AE33"/>
      <c r="AF33"/>
      <c r="AG33"/>
      <c r="AH33"/>
      <c r="AI33"/>
      <c r="AJ33"/>
    </row>
    <row r="34" spans="1:46" s="17" customFormat="1" x14ac:dyDescent="0.25">
      <c r="A34" s="16">
        <v>2016</v>
      </c>
      <c r="B34" s="15">
        <f t="shared" si="0"/>
        <v>5862.3960101000002</v>
      </c>
      <c r="C34" s="15">
        <f t="shared" si="1"/>
        <v>34029.964315610996</v>
      </c>
      <c r="D34" s="15">
        <f t="shared" si="2"/>
        <v>110.99275879999999</v>
      </c>
      <c r="E34" s="15">
        <f t="shared" si="3"/>
        <v>678.10039059999997</v>
      </c>
      <c r="F34" s="15">
        <f t="shared" si="4"/>
        <v>434.65240534099996</v>
      </c>
      <c r="G34" s="15">
        <f t="shared" si="5"/>
        <v>45716.671303969997</v>
      </c>
      <c r="H34" s="15">
        <f t="shared" ref="H34:H35" si="9">SUM(B34:G34)</f>
        <v>86832.777184421982</v>
      </c>
      <c r="I34" s="5">
        <f t="shared" si="8"/>
        <v>143702.96983418232</v>
      </c>
      <c r="L34" s="30">
        <v>2016</v>
      </c>
      <c r="M34" s="5">
        <v>3798</v>
      </c>
      <c r="N34" s="5">
        <v>5694</v>
      </c>
      <c r="O34" s="5">
        <v>5</v>
      </c>
      <c r="P34" s="5">
        <v>632</v>
      </c>
      <c r="Q34" s="5">
        <v>13</v>
      </c>
      <c r="R34" s="5">
        <v>848</v>
      </c>
      <c r="U34" s="30">
        <v>2016</v>
      </c>
      <c r="V34" s="5">
        <v>2064.3960101000002</v>
      </c>
      <c r="W34" s="5">
        <v>28335.964315610996</v>
      </c>
      <c r="X34" s="5">
        <v>105.99275879999999</v>
      </c>
      <c r="Y34" s="5">
        <v>46.100390599999997</v>
      </c>
      <c r="Z34" s="5">
        <v>421.65240534099996</v>
      </c>
      <c r="AA34" s="5">
        <v>44868.671303969997</v>
      </c>
      <c r="AB34"/>
      <c r="AC34"/>
      <c r="AD34"/>
      <c r="AE34"/>
      <c r="AF34"/>
      <c r="AG34"/>
      <c r="AH34"/>
      <c r="AI34"/>
      <c r="AJ34"/>
    </row>
    <row r="35" spans="1:46" s="17" customFormat="1" x14ac:dyDescent="0.25">
      <c r="A35" s="16">
        <v>2017</v>
      </c>
      <c r="B35" s="15">
        <f t="shared" si="0"/>
        <v>3158.6368628</v>
      </c>
      <c r="C35" s="15">
        <f t="shared" si="1"/>
        <v>4262.1661103999995</v>
      </c>
      <c r="D35" s="15">
        <f t="shared" si="2"/>
        <v>982.15491240000006</v>
      </c>
      <c r="E35" s="15">
        <f t="shared" si="3"/>
        <v>893.57691360000001</v>
      </c>
      <c r="F35" s="15">
        <f t="shared" si="4"/>
        <v>1763.2019935999999</v>
      </c>
      <c r="G35" s="15">
        <f t="shared" si="5"/>
        <v>5703.6451702599988</v>
      </c>
      <c r="H35" s="15">
        <f t="shared" si="9"/>
        <v>16763.381963059997</v>
      </c>
      <c r="I35" s="7">
        <f t="shared" si="8"/>
        <v>143702.96983418232</v>
      </c>
      <c r="J35" s="25"/>
      <c r="L35" s="30">
        <v>2017</v>
      </c>
      <c r="M35" s="5">
        <v>2997</v>
      </c>
      <c r="N35" s="5">
        <v>1524</v>
      </c>
      <c r="O35" s="5">
        <v>892</v>
      </c>
      <c r="P35" s="5">
        <v>864</v>
      </c>
      <c r="Q35" s="5">
        <v>3</v>
      </c>
      <c r="R35" s="5">
        <v>268</v>
      </c>
      <c r="U35" s="30">
        <v>2017</v>
      </c>
      <c r="V35" s="5">
        <v>161.63686279999999</v>
      </c>
      <c r="W35" s="5">
        <v>2738.1661103999991</v>
      </c>
      <c r="X35" s="5">
        <v>90.154912400000001</v>
      </c>
      <c r="Y35" s="5">
        <v>29.576913600000001</v>
      </c>
      <c r="Z35" s="5">
        <v>1760.2019935999999</v>
      </c>
      <c r="AA35" s="5">
        <v>5435.6451702599988</v>
      </c>
      <c r="AB35"/>
      <c r="AC35"/>
      <c r="AD35"/>
      <c r="AE35"/>
      <c r="AF35"/>
      <c r="AG35"/>
      <c r="AH35"/>
      <c r="AI35"/>
      <c r="AJ35"/>
    </row>
    <row r="36" spans="1:46" x14ac:dyDescent="0.25">
      <c r="A36" s="18" t="s">
        <v>59</v>
      </c>
      <c r="B36" s="5">
        <f>AVERAGE(B17:B25)</f>
        <v>26911.326807535712</v>
      </c>
      <c r="C36" s="5">
        <f t="shared" ref="C36:G36" si="10">AVERAGE(C17:C25)</f>
        <v>37390.866684136789</v>
      </c>
      <c r="D36" s="5">
        <f t="shared" si="10"/>
        <v>6739.8198508566675</v>
      </c>
      <c r="E36" s="5">
        <f t="shared" si="10"/>
        <v>9474.7958921777772</v>
      </c>
      <c r="F36" s="5">
        <f t="shared" si="10"/>
        <v>2402.2684792374002</v>
      </c>
      <c r="G36" s="5">
        <f t="shared" si="10"/>
        <v>20075.85191727788</v>
      </c>
      <c r="H36" s="55"/>
      <c r="I36" s="7"/>
      <c r="J36" s="25"/>
      <c r="L36" s="18"/>
      <c r="M36" s="5"/>
      <c r="N36" s="5"/>
      <c r="O36" s="5"/>
      <c r="P36" s="5"/>
      <c r="Q36" s="5"/>
      <c r="R36" s="5"/>
      <c r="U36" s="17"/>
      <c r="V36" s="17"/>
      <c r="W36" s="17"/>
      <c r="X36" s="17"/>
      <c r="Y36" s="17"/>
      <c r="Z36" s="17"/>
      <c r="AA36" s="17"/>
      <c r="AN36"/>
      <c r="AO36"/>
      <c r="AP36"/>
      <c r="AQ36"/>
      <c r="AR36"/>
      <c r="AS36"/>
      <c r="AT36"/>
    </row>
    <row r="37" spans="1:46" x14ac:dyDescent="0.25">
      <c r="A37" s="18" t="s">
        <v>77</v>
      </c>
      <c r="B37" s="5">
        <f>AVERAGE(B30:B32)</f>
        <v>8874.4846831760005</v>
      </c>
      <c r="C37" s="5">
        <f t="shared" ref="C37" si="11">AVERAGE(C30:C32)</f>
        <v>12825.0500296787</v>
      </c>
      <c r="D37" s="5">
        <f>AVERAGE(D30:D35)</f>
        <v>419.44069306666671</v>
      </c>
      <c r="E37" s="5">
        <f t="shared" ref="E37:G37" si="12">AVERAGE(E30:E35)</f>
        <v>2720.1222239999997</v>
      </c>
      <c r="F37" s="5">
        <f t="shared" si="12"/>
        <v>613.22454785333332</v>
      </c>
      <c r="G37" s="5">
        <f t="shared" si="12"/>
        <v>22649.655749084002</v>
      </c>
      <c r="H37" s="55"/>
      <c r="I37" s="7"/>
      <c r="J37" s="25"/>
      <c r="L37" s="18"/>
      <c r="M37" s="5"/>
      <c r="N37" s="5"/>
      <c r="O37" s="5"/>
      <c r="P37" s="5"/>
      <c r="Q37" s="5"/>
      <c r="R37" s="5"/>
      <c r="S37" s="17"/>
      <c r="T37" s="17"/>
      <c r="U37" s="17"/>
      <c r="V37" s="17"/>
      <c r="W37" s="17"/>
      <c r="X37" s="17"/>
      <c r="Y37" s="17"/>
      <c r="Z37" s="17"/>
      <c r="AA37" s="17"/>
      <c r="AB37" s="17"/>
      <c r="AN37"/>
      <c r="AO37"/>
      <c r="AP37"/>
      <c r="AQ37"/>
      <c r="AR37"/>
      <c r="AS37"/>
      <c r="AT37"/>
    </row>
    <row r="38" spans="1:46" x14ac:dyDescent="0.25">
      <c r="A38" s="18" t="s">
        <v>70</v>
      </c>
      <c r="B38" s="69">
        <f>B37/B36</f>
        <v>0.32976763823814759</v>
      </c>
      <c r="C38" s="69">
        <f t="shared" ref="C38:E38" si="13">C37/C36</f>
        <v>0.34299953884513124</v>
      </c>
      <c r="D38" s="69">
        <f t="shared" si="13"/>
        <v>6.2233220226702878E-2</v>
      </c>
      <c r="E38" s="69">
        <f t="shared" si="13"/>
        <v>0.28709032415628966</v>
      </c>
      <c r="F38" s="69">
        <f t="shared" ref="F38:G38" si="14">F37/F36</f>
        <v>0.25526894814354861</v>
      </c>
      <c r="G38" s="69">
        <f t="shared" si="14"/>
        <v>1.1282039657600298</v>
      </c>
      <c r="H38" s="55"/>
      <c r="I38" s="7"/>
      <c r="J38" s="25"/>
      <c r="L38" s="72"/>
      <c r="N38" s="17"/>
      <c r="O38" s="17"/>
      <c r="P38" s="17"/>
      <c r="Q38" s="17"/>
      <c r="R38" s="17"/>
      <c r="S38" s="17"/>
      <c r="T38" s="17"/>
      <c r="U38" s="17"/>
      <c r="V38" s="17"/>
      <c r="W38" s="17"/>
      <c r="X38" s="17"/>
      <c r="Y38" s="17"/>
      <c r="Z38" s="17"/>
      <c r="AA38" s="17"/>
      <c r="AB38" s="17"/>
      <c r="AN38"/>
      <c r="AO38"/>
      <c r="AP38"/>
      <c r="AQ38"/>
      <c r="AR38"/>
      <c r="AS38"/>
      <c r="AT38"/>
    </row>
    <row r="39" spans="1:46" x14ac:dyDescent="0.25">
      <c r="A39" s="18" t="s">
        <v>56</v>
      </c>
      <c r="B39" s="5">
        <f>AVERAGE(B33:B35)</f>
        <v>5133.4671205033328</v>
      </c>
      <c r="C39" s="5">
        <f>AVERAGE(C33:C35)</f>
        <v>24293.987570137</v>
      </c>
      <c r="D39" s="69"/>
      <c r="E39" s="69"/>
      <c r="F39" s="69"/>
      <c r="G39" s="69"/>
      <c r="H39" s="55"/>
      <c r="I39" s="7"/>
      <c r="J39" s="25"/>
      <c r="L39" s="287"/>
      <c r="N39" s="17"/>
      <c r="O39" s="17"/>
      <c r="AN39"/>
      <c r="AO39"/>
      <c r="AP39"/>
      <c r="AQ39"/>
      <c r="AR39"/>
      <c r="AS39"/>
      <c r="AT39"/>
    </row>
    <row r="40" spans="1:46" x14ac:dyDescent="0.25">
      <c r="A40" s="18" t="s">
        <v>292</v>
      </c>
      <c r="B40" s="69">
        <f>B39/B36</f>
        <v>0.19075488760613094</v>
      </c>
      <c r="C40" s="69">
        <f>C39/C36</f>
        <v>0.64973052845666757</v>
      </c>
      <c r="D40" s="69"/>
      <c r="E40" s="69"/>
      <c r="F40" s="69"/>
      <c r="G40" s="69"/>
      <c r="H40" s="55"/>
      <c r="I40" s="7"/>
      <c r="J40" s="25"/>
      <c r="L40" s="287"/>
      <c r="N40" s="17"/>
      <c r="O40" s="17"/>
      <c r="P40" s="17"/>
      <c r="Q40" s="17"/>
      <c r="R40" s="17"/>
      <c r="S40" s="17"/>
      <c r="T40" s="17"/>
      <c r="U40" s="17"/>
      <c r="V40" s="17"/>
      <c r="W40" s="17"/>
      <c r="X40" s="17"/>
      <c r="Y40" s="17"/>
      <c r="Z40" s="17"/>
      <c r="AA40" s="17"/>
      <c r="AB40" s="17"/>
      <c r="AN40"/>
      <c r="AO40"/>
      <c r="AP40"/>
      <c r="AQ40"/>
      <c r="AR40"/>
      <c r="AS40"/>
      <c r="AT40"/>
    </row>
    <row r="41" spans="1:46" x14ac:dyDescent="0.25">
      <c r="K41"/>
      <c r="L41" s="72"/>
      <c r="N41" s="17"/>
      <c r="O41" s="17"/>
      <c r="P41" s="17"/>
      <c r="Q41" s="17"/>
      <c r="R41" s="17"/>
      <c r="S41" s="17"/>
      <c r="T41" s="17"/>
      <c r="U41" s="17"/>
      <c r="V41" s="17"/>
      <c r="W41" s="17"/>
      <c r="X41" s="17"/>
      <c r="Y41" s="17"/>
      <c r="Z41" s="17"/>
      <c r="AA41" s="17"/>
      <c r="AB41" s="17"/>
      <c r="AN41"/>
      <c r="AO41"/>
      <c r="AP41"/>
      <c r="AQ41"/>
      <c r="AR41"/>
      <c r="AS41"/>
      <c r="AT41"/>
    </row>
    <row r="42" spans="1:46" x14ac:dyDescent="0.25">
      <c r="A42" s="29" t="s">
        <v>20</v>
      </c>
      <c r="B42" s="29" t="s">
        <v>290</v>
      </c>
      <c r="C42" s="94" t="s">
        <v>290</v>
      </c>
      <c r="D42" s="94" t="s">
        <v>290</v>
      </c>
      <c r="E42" s="94" t="s">
        <v>290</v>
      </c>
      <c r="F42" s="94" t="s">
        <v>290</v>
      </c>
      <c r="G42" s="94" t="s">
        <v>290</v>
      </c>
      <c r="K42"/>
      <c r="L42" s="72"/>
      <c r="N42" s="17"/>
      <c r="O42" s="17"/>
      <c r="P42" s="17"/>
      <c r="Q42" s="17"/>
      <c r="R42" s="17"/>
      <c r="S42" s="17"/>
      <c r="T42" s="17"/>
      <c r="U42" s="17"/>
      <c r="V42" s="17"/>
      <c r="W42" s="17"/>
      <c r="X42" s="17"/>
      <c r="Y42" s="17"/>
      <c r="Z42" s="17"/>
      <c r="AA42" s="17"/>
      <c r="AB42" s="17"/>
      <c r="AN42"/>
      <c r="AO42"/>
      <c r="AP42"/>
      <c r="AQ42"/>
      <c r="AR42"/>
      <c r="AS42"/>
      <c r="AT42"/>
    </row>
    <row r="43" spans="1:46" x14ac:dyDescent="0.25">
      <c r="A43" s="32">
        <v>2012</v>
      </c>
      <c r="B43" s="5">
        <f>VLOOKUP(VLOOKUP(3,D$139:$J$147,D$151,FALSE),$A$17:$G$25,D$150,FALSE)</f>
        <v>29847.466547192998</v>
      </c>
      <c r="C43" s="5">
        <f>VLOOKUP(VLOOKUP(3,E$139:$J$147,E$151,FALSE),$A$17:$G$25,E$150,FALSE)</f>
        <v>39163.122402813002</v>
      </c>
      <c r="D43" s="5">
        <f>VLOOKUP(VLOOKUP(3,F$139:$J$147,F$151,FALSE),$A$17:$G$25,F$150,FALSE)</f>
        <v>5606.9159661100011</v>
      </c>
      <c r="E43" s="5">
        <f>VLOOKUP(VLOOKUP(3,G$139:$J$147,G$151,FALSE),$A$17:$G$25,G$150,FALSE)</f>
        <v>9259.4716719999997</v>
      </c>
      <c r="F43" s="5">
        <f>VLOOKUP(VLOOKUP(3,H$139:$J$147,H$151,FALSE),$A$17:$G$25,H$150,FALSE)</f>
        <v>3931.4777806940001</v>
      </c>
      <c r="G43" s="5">
        <f>VLOOKUP(VLOOKUP(3,I$139:$J$147,I$151,FALSE),$A$17:$G$25,I$150,FALSE)</f>
        <v>26085.601428940001</v>
      </c>
      <c r="K43"/>
      <c r="L43" s="72"/>
      <c r="N43" s="17"/>
      <c r="O43" s="17"/>
      <c r="P43" s="17"/>
      <c r="Q43" s="17"/>
      <c r="R43" s="17"/>
      <c r="S43" s="17"/>
      <c r="T43" s="17"/>
      <c r="U43" s="17"/>
      <c r="V43" s="17"/>
      <c r="W43" s="17"/>
      <c r="X43" s="17"/>
      <c r="Y43" s="17"/>
      <c r="Z43" s="17"/>
      <c r="AA43" s="17"/>
      <c r="AB43" s="17"/>
      <c r="AN43"/>
      <c r="AO43"/>
      <c r="AP43"/>
      <c r="AQ43"/>
      <c r="AR43"/>
      <c r="AS43"/>
      <c r="AT43"/>
    </row>
    <row r="44" spans="1:46" x14ac:dyDescent="0.25">
      <c r="A44" s="32">
        <v>2013</v>
      </c>
      <c r="B44" s="5">
        <f>VLOOKUP(VLOOKUP(3,D$139:$J$147,D$151,FALSE),$A$17:$G$25,D$150,FALSE)</f>
        <v>29847.466547192998</v>
      </c>
      <c r="C44" s="5">
        <f>VLOOKUP(VLOOKUP(3,E$139:$J$147,E$151,FALSE),$A$17:$G$25,E$150,FALSE)</f>
        <v>39163.122402813002</v>
      </c>
      <c r="D44" s="5">
        <f>VLOOKUP(VLOOKUP(3,F$139:$J$147,F$151,FALSE),$A$17:$G$25,F$150,FALSE)</f>
        <v>5606.9159661100011</v>
      </c>
      <c r="E44" s="5">
        <f>VLOOKUP(VLOOKUP(3,G$139:$J$147,G$151,FALSE),$A$17:$G$25,G$150,FALSE)</f>
        <v>9259.4716719999997</v>
      </c>
      <c r="F44" s="5">
        <f>VLOOKUP(VLOOKUP(3,H$139:$J$147,H$151,FALSE),$A$17:$G$25,H$150,FALSE)</f>
        <v>3931.4777806940001</v>
      </c>
      <c r="G44" s="5">
        <f>VLOOKUP(VLOOKUP(3,I$139:$J$147,I$151,FALSE),$A$17:$G$25,I$150,FALSE)</f>
        <v>26085.601428940001</v>
      </c>
      <c r="K44"/>
      <c r="L44" s="72"/>
      <c r="N44" s="17"/>
      <c r="O44" s="17"/>
      <c r="P44" s="17"/>
      <c r="Q44" s="17"/>
      <c r="R44" s="17"/>
      <c r="S44" s="17"/>
      <c r="T44" s="17"/>
      <c r="U44" s="17"/>
      <c r="V44" s="17"/>
      <c r="W44" s="17"/>
      <c r="X44" s="17"/>
      <c r="Y44" s="17"/>
      <c r="Z44" s="17"/>
      <c r="AA44" s="17"/>
      <c r="AB44" s="17"/>
      <c r="AN44"/>
      <c r="AO44"/>
      <c r="AP44"/>
      <c r="AQ44"/>
      <c r="AR44"/>
      <c r="AS44"/>
      <c r="AT44"/>
    </row>
    <row r="45" spans="1:46" x14ac:dyDescent="0.25">
      <c r="A45" s="32">
        <v>2014</v>
      </c>
      <c r="B45" s="5">
        <f>VLOOKUP(VLOOKUP(3,D$139:$J$147,D$151,FALSE),$A$17:$G$25,D$150,FALSE)</f>
        <v>29847.466547192998</v>
      </c>
      <c r="C45" s="5">
        <f>VLOOKUP(VLOOKUP(3,E$139:$J$147,E$151,FALSE),$A$17:$G$25,E$150,FALSE)</f>
        <v>39163.122402813002</v>
      </c>
      <c r="D45" s="5">
        <f>VLOOKUP(VLOOKUP(3,F$139:$J$147,F$151,FALSE),$A$17:$G$25,F$150,FALSE)</f>
        <v>5606.9159661100011</v>
      </c>
      <c r="E45" s="5">
        <f>VLOOKUP(VLOOKUP(3,G$139:$J$147,G$151,FALSE),$A$17:$G$25,G$150,FALSE)</f>
        <v>9259.4716719999997</v>
      </c>
      <c r="F45" s="5">
        <f>VLOOKUP(VLOOKUP(3,H$139:$J$147,H$151,FALSE),$A$17:$G$25,H$150,FALSE)</f>
        <v>3931.4777806940001</v>
      </c>
      <c r="G45" s="5">
        <f>VLOOKUP(VLOOKUP(3,I$139:$J$147,I$151,FALSE),$A$17:$G$25,I$150,FALSE)</f>
        <v>26085.601428940001</v>
      </c>
      <c r="K45"/>
      <c r="L45" s="72"/>
      <c r="N45" s="17"/>
      <c r="O45" s="17"/>
      <c r="P45" s="17"/>
      <c r="Q45" s="17"/>
      <c r="R45" s="17"/>
      <c r="S45" s="17"/>
      <c r="T45" s="17"/>
      <c r="U45" s="17"/>
      <c r="V45" s="17"/>
      <c r="W45" s="17"/>
      <c r="X45" s="17"/>
      <c r="Y45" s="17"/>
      <c r="Z45" s="17"/>
      <c r="AA45" s="17"/>
      <c r="AB45" s="17"/>
      <c r="AN45"/>
      <c r="AO45"/>
      <c r="AP45"/>
      <c r="AQ45"/>
      <c r="AR45"/>
      <c r="AS45"/>
      <c r="AT45"/>
    </row>
    <row r="46" spans="1:46" x14ac:dyDescent="0.25">
      <c r="A46" s="32">
        <v>2015</v>
      </c>
      <c r="B46" s="5">
        <f>$B$58</f>
        <v>45227.078735521201</v>
      </c>
      <c r="C46" s="5">
        <f>$C$58</f>
        <v>53592.424250917124</v>
      </c>
      <c r="D46" s="5">
        <f>VLOOKUP(VLOOKUP(3,F$139:$J$147,F$151,FALSE),$A$17:$G$25,F$150,FALSE)</f>
        <v>5606.9159661100011</v>
      </c>
      <c r="E46" s="5">
        <f>VLOOKUP(VLOOKUP(3,G$139:$J$147,G$151,FALSE),$A$17:$G$25,G$150,FALSE)</f>
        <v>9259.4716719999997</v>
      </c>
      <c r="F46" s="5">
        <f>VLOOKUP(VLOOKUP(3,H$139:$J$147,H$151,FALSE),$A$17:$G$25,H$150,FALSE)</f>
        <v>3931.4777806940001</v>
      </c>
      <c r="G46" s="5">
        <f>VLOOKUP(VLOOKUP(3,I$139:$J$147,I$151,FALSE),$A$17:$G$25,I$150,FALSE)</f>
        <v>26085.601428940001</v>
      </c>
      <c r="K46"/>
      <c r="L46" s="72"/>
      <c r="N46" s="17"/>
      <c r="O46" s="17"/>
      <c r="P46" s="17"/>
      <c r="Q46" s="17"/>
      <c r="R46" s="17"/>
      <c r="S46" s="17"/>
      <c r="T46" s="17"/>
      <c r="U46" s="17"/>
      <c r="V46" s="17"/>
      <c r="W46" s="17"/>
      <c r="X46" s="17"/>
      <c r="Y46" s="17"/>
      <c r="Z46" s="17"/>
      <c r="AA46" s="17"/>
      <c r="AB46" s="17"/>
      <c r="AN46"/>
      <c r="AO46"/>
      <c r="AP46"/>
      <c r="AQ46"/>
      <c r="AR46"/>
      <c r="AS46"/>
      <c r="AT46"/>
    </row>
    <row r="47" spans="1:46" x14ac:dyDescent="0.25">
      <c r="A47" s="32">
        <v>2016</v>
      </c>
      <c r="B47" s="5">
        <f t="shared" ref="B47:B48" si="15">$B$58</f>
        <v>45227.078735521201</v>
      </c>
      <c r="C47" s="5">
        <f t="shared" ref="C47:C48" si="16">$C$58</f>
        <v>53592.424250917124</v>
      </c>
      <c r="D47" s="5">
        <f>VLOOKUP(VLOOKUP(3,F$139:$J$147,F$151,FALSE),$A$17:$G$25,F$150,FALSE)</f>
        <v>5606.9159661100011</v>
      </c>
      <c r="E47" s="5">
        <f>VLOOKUP(VLOOKUP(3,G$139:$J$147,G$151,FALSE),$A$17:$G$25,G$150,FALSE)</f>
        <v>9259.4716719999997</v>
      </c>
      <c r="F47" s="5">
        <f>VLOOKUP(VLOOKUP(3,H$139:$J$147,H$151,FALSE),$A$17:$G$25,H$150,FALSE)</f>
        <v>3931.4777806940001</v>
      </c>
      <c r="G47" s="5">
        <f>VLOOKUP(VLOOKUP(3,I$139:$J$147,I$151,FALSE),$A$17:$G$25,I$150,FALSE)</f>
        <v>26085.601428940001</v>
      </c>
      <c r="K47"/>
      <c r="L47" s="72"/>
      <c r="N47" s="17"/>
      <c r="O47" s="17"/>
      <c r="P47" s="17"/>
      <c r="Q47" s="17"/>
      <c r="R47" s="17"/>
      <c r="S47" s="17"/>
      <c r="T47" s="17"/>
      <c r="U47" s="17"/>
      <c r="V47" s="17"/>
      <c r="W47" s="17"/>
      <c r="X47" s="17"/>
      <c r="Y47" s="17"/>
      <c r="Z47" s="17"/>
      <c r="AA47" s="17"/>
      <c r="AB47" s="17"/>
      <c r="AN47"/>
      <c r="AO47"/>
      <c r="AP47"/>
      <c r="AQ47"/>
      <c r="AR47"/>
      <c r="AS47"/>
      <c r="AT47"/>
    </row>
    <row r="48" spans="1:46" x14ac:dyDescent="0.25">
      <c r="A48" s="32">
        <v>2017</v>
      </c>
      <c r="B48" s="5">
        <f t="shared" si="15"/>
        <v>45227.078735521201</v>
      </c>
      <c r="C48" s="5">
        <f t="shared" si="16"/>
        <v>53592.424250917124</v>
      </c>
      <c r="D48" s="5">
        <f>VLOOKUP(VLOOKUP(3,F$139:$J$147,F$151,FALSE),$A$17:$G$25,F$150,FALSE)</f>
        <v>5606.9159661100011</v>
      </c>
      <c r="E48" s="5">
        <f>VLOOKUP(VLOOKUP(3,G$139:$J$147,G$151,FALSE),$A$17:$G$25,G$150,FALSE)</f>
        <v>9259.4716719999997</v>
      </c>
      <c r="F48" s="5">
        <f>VLOOKUP(VLOOKUP(3,H$139:$J$147,H$151,FALSE),$A$17:$G$25,H$150,FALSE)</f>
        <v>3931.4777806940001</v>
      </c>
      <c r="G48" s="5">
        <f>VLOOKUP(VLOOKUP(3,I$139:$J$147,I$151,FALSE),$A$17:$G$25,I$150,FALSE)</f>
        <v>26085.601428940001</v>
      </c>
      <c r="K48"/>
      <c r="L48" s="72"/>
      <c r="N48" s="17"/>
      <c r="O48" s="17"/>
      <c r="U48" s="17"/>
      <c r="V48" s="17"/>
      <c r="Z48" s="17"/>
      <c r="AA48" s="17"/>
      <c r="AB48" s="17"/>
      <c r="AN48"/>
      <c r="AO48"/>
      <c r="AP48"/>
      <c r="AQ48"/>
      <c r="AR48"/>
      <c r="AS48"/>
      <c r="AT48"/>
    </row>
    <row r="49" spans="1:51" x14ac:dyDescent="0.25">
      <c r="A49" s="32"/>
      <c r="B49" s="5"/>
      <c r="C49" s="5"/>
      <c r="D49" s="5"/>
      <c r="E49" s="5"/>
      <c r="F49" s="5"/>
      <c r="G49" s="5"/>
      <c r="H49" s="17"/>
      <c r="I49" s="17"/>
      <c r="J49" s="17"/>
      <c r="L49" s="72"/>
      <c r="N49" s="17"/>
      <c r="O49" s="17"/>
      <c r="U49" s="17"/>
      <c r="V49" s="17"/>
      <c r="Z49" s="17"/>
      <c r="AA49" s="17"/>
      <c r="AB49" s="17"/>
      <c r="AN49"/>
      <c r="AO49"/>
      <c r="AP49"/>
      <c r="AQ49"/>
      <c r="AR49"/>
      <c r="AS49"/>
      <c r="AT49"/>
    </row>
    <row r="50" spans="1:51" x14ac:dyDescent="0.25">
      <c r="A50" s="291" t="s">
        <v>62</v>
      </c>
      <c r="B50" s="294"/>
      <c r="C50" s="292"/>
      <c r="D50" s="78"/>
      <c r="E50" s="76"/>
      <c r="F50" s="5"/>
      <c r="G50" s="5"/>
      <c r="H50" s="17"/>
      <c r="I50" s="17"/>
      <c r="J50" s="17"/>
      <c r="L50" s="72"/>
      <c r="N50" s="17"/>
      <c r="O50" s="17"/>
      <c r="U50" s="17"/>
      <c r="V50" s="17"/>
      <c r="Z50" s="17"/>
      <c r="AA50" s="17"/>
      <c r="AB50" s="17"/>
      <c r="AN50"/>
      <c r="AO50"/>
      <c r="AP50"/>
      <c r="AQ50"/>
      <c r="AR50"/>
      <c r="AS50"/>
      <c r="AT50"/>
    </row>
    <row r="51" spans="1:51" x14ac:dyDescent="0.25">
      <c r="A51" s="70" t="s">
        <v>50</v>
      </c>
      <c r="B51" s="53" t="s">
        <v>12</v>
      </c>
      <c r="C51" s="53" t="s">
        <v>13</v>
      </c>
      <c r="D51" s="79"/>
      <c r="E51" s="77"/>
      <c r="F51" s="5"/>
      <c r="G51" s="5"/>
      <c r="H51" s="17"/>
      <c r="I51" s="17"/>
      <c r="J51" s="17"/>
      <c r="L51" s="72"/>
      <c r="N51" s="17"/>
      <c r="O51" s="17"/>
      <c r="U51" s="17"/>
      <c r="V51" s="17"/>
      <c r="Z51" s="17"/>
      <c r="AA51" s="17"/>
      <c r="AB51" s="17"/>
      <c r="AN51"/>
      <c r="AO51"/>
      <c r="AP51"/>
      <c r="AQ51"/>
      <c r="AR51"/>
      <c r="AS51"/>
      <c r="AT51"/>
    </row>
    <row r="52" spans="1:51" x14ac:dyDescent="0.25">
      <c r="A52" s="46" t="s">
        <v>65</v>
      </c>
      <c r="B52" s="46" t="s">
        <v>64</v>
      </c>
      <c r="C52" s="75" t="s">
        <v>61</v>
      </c>
      <c r="D52" s="80"/>
      <c r="E52" s="60"/>
      <c r="F52" s="5"/>
      <c r="G52" s="5"/>
      <c r="H52" s="17"/>
      <c r="I52" s="17"/>
      <c r="J52" s="17"/>
      <c r="L52" s="72"/>
      <c r="N52" s="17"/>
      <c r="O52" s="17"/>
      <c r="P52" s="17"/>
      <c r="Q52" s="17"/>
      <c r="R52" s="17"/>
      <c r="S52" s="17"/>
      <c r="T52" s="17"/>
      <c r="U52" s="17"/>
      <c r="V52" s="72"/>
      <c r="W52" s="17"/>
      <c r="X52" s="17"/>
      <c r="Y52" s="17"/>
      <c r="AE52" s="17"/>
      <c r="AF52" s="17"/>
      <c r="AN52"/>
      <c r="AO52"/>
      <c r="AU52" s="17"/>
      <c r="AV52" s="17"/>
    </row>
    <row r="53" spans="1:51" x14ac:dyDescent="0.25">
      <c r="A53" s="46" t="s">
        <v>66</v>
      </c>
      <c r="B53" s="46">
        <f>VLOOKUP(B52,'ORCS Categories'!$A$5:$C$9,2,FALSE)</f>
        <v>1.5</v>
      </c>
      <c r="C53" s="75">
        <f>VLOOKUP(C52,'ORCS Categories'!$A$5:$C$9,2,FALSE)</f>
        <v>1.25</v>
      </c>
      <c r="D53" s="80"/>
      <c r="E53" s="60"/>
      <c r="F53" s="5"/>
      <c r="G53" s="5"/>
      <c r="H53" s="17"/>
      <c r="I53" s="17"/>
      <c r="J53" s="17"/>
      <c r="L53" s="72"/>
      <c r="N53" s="17"/>
      <c r="O53" s="17"/>
      <c r="P53" s="17"/>
      <c r="Q53" s="17"/>
      <c r="R53" s="17"/>
      <c r="S53" s="17"/>
      <c r="T53" s="17"/>
      <c r="U53" s="17"/>
      <c r="V53" s="72"/>
      <c r="W53" s="17"/>
      <c r="X53" s="17"/>
      <c r="Y53" s="17"/>
      <c r="AE53" s="17"/>
      <c r="AF53" s="17"/>
      <c r="AN53"/>
      <c r="AO53"/>
      <c r="AU53" s="17"/>
      <c r="AV53" s="17"/>
    </row>
    <row r="54" spans="1:51" x14ac:dyDescent="0.25">
      <c r="A54" s="46" t="s">
        <v>67</v>
      </c>
      <c r="B54" s="46" t="s">
        <v>48</v>
      </c>
      <c r="C54" s="75" t="s">
        <v>48</v>
      </c>
      <c r="D54" s="80"/>
      <c r="E54" s="60"/>
      <c r="F54" s="5"/>
      <c r="G54" s="5"/>
      <c r="H54" s="17"/>
      <c r="I54" s="17"/>
      <c r="J54" s="17"/>
      <c r="K54"/>
      <c r="M54"/>
      <c r="N54" s="17"/>
      <c r="O54" s="17"/>
      <c r="P54" s="17"/>
      <c r="Q54" s="17"/>
      <c r="R54" s="17"/>
      <c r="S54" s="17"/>
      <c r="T54" s="17"/>
      <c r="U54" s="17"/>
      <c r="W54" s="17"/>
      <c r="X54" s="17"/>
      <c r="Y54" s="17"/>
      <c r="AE54" s="17"/>
      <c r="AF54" s="17"/>
      <c r="AN54"/>
      <c r="AO54"/>
      <c r="AU54" s="17"/>
      <c r="AV54" s="17"/>
    </row>
    <row r="55" spans="1:51" x14ac:dyDescent="0.25">
      <c r="A55" s="46" t="s">
        <v>68</v>
      </c>
      <c r="B55" s="46" t="e">
        <f>VLOOKUP(MAX(B17:B25),B17:$J$25,10,FALSE)</f>
        <v>#REF!</v>
      </c>
      <c r="C55" s="75" t="e">
        <f>VLOOKUP(MAX(C17:C25),C17:$J$25,9,FALSE)</f>
        <v>#REF!</v>
      </c>
      <c r="D55" s="80"/>
      <c r="E55" s="60"/>
      <c r="F55" s="5"/>
      <c r="G55" s="5"/>
      <c r="H55" s="17"/>
      <c r="I55" s="17"/>
      <c r="J55" s="17"/>
      <c r="K55"/>
      <c r="M55"/>
      <c r="N55" s="17"/>
      <c r="O55" s="17"/>
      <c r="P55" s="17"/>
      <c r="Q55" s="17"/>
      <c r="R55" s="17"/>
      <c r="S55" s="17"/>
      <c r="T55" s="17"/>
      <c r="U55" s="17"/>
      <c r="W55" s="17"/>
      <c r="X55" s="17"/>
      <c r="Y55" s="17"/>
      <c r="AE55" s="17"/>
      <c r="AF55" s="17"/>
      <c r="AN55"/>
      <c r="AO55"/>
      <c r="AU55" s="17"/>
      <c r="AV55" s="17"/>
    </row>
    <row r="56" spans="1:51" x14ac:dyDescent="0.25">
      <c r="A56" s="46" t="s">
        <v>69</v>
      </c>
      <c r="B56" s="24">
        <f>MAX(B17:B25)</f>
        <v>37689.232279600998</v>
      </c>
      <c r="C56" s="24">
        <f>MAX(C17:C25)</f>
        <v>61248.484858190997</v>
      </c>
      <c r="D56" s="81"/>
      <c r="E56" s="37"/>
      <c r="F56" s="5"/>
      <c r="G56" s="5"/>
      <c r="H56" s="17"/>
      <c r="I56" s="17"/>
      <c r="J56" s="17"/>
      <c r="K56"/>
      <c r="M56"/>
      <c r="N56" s="17"/>
      <c r="O56" s="17"/>
      <c r="P56" s="17"/>
      <c r="Q56" s="17"/>
      <c r="R56" s="17"/>
      <c r="S56" s="17"/>
      <c r="T56" s="17"/>
      <c r="U56" s="17"/>
      <c r="V56" s="17"/>
      <c r="W56" s="17"/>
      <c r="X56" s="17"/>
      <c r="Y56" s="17"/>
      <c r="AE56" s="17"/>
      <c r="AF56" s="17"/>
      <c r="AN56"/>
      <c r="AO56"/>
      <c r="AU56" s="17"/>
      <c r="AV56" s="17"/>
    </row>
    <row r="57" spans="1:51" x14ac:dyDescent="0.25">
      <c r="A57" s="46" t="s">
        <v>53</v>
      </c>
      <c r="B57" s="46">
        <f>VLOOKUP(B52,'ORCS Categories'!$A$5:$C$9,3,FALSE)</f>
        <v>0.8</v>
      </c>
      <c r="C57" s="75">
        <f>VLOOKUP(C52,'ORCS Categories'!$A$5:$C$9,3,FALSE)</f>
        <v>0.7</v>
      </c>
      <c r="D57" s="80"/>
      <c r="E57" s="60"/>
      <c r="F57" s="5"/>
      <c r="G57" s="5"/>
      <c r="H57" s="17"/>
      <c r="I57" s="17"/>
      <c r="J57" s="17"/>
      <c r="K57"/>
      <c r="M57"/>
      <c r="N57" s="17"/>
      <c r="Q57" s="17"/>
      <c r="R57" s="17"/>
      <c r="S57" s="17"/>
      <c r="T57" s="17"/>
      <c r="U57" s="17"/>
      <c r="V57" s="17"/>
      <c r="W57" s="17"/>
      <c r="X57" s="17"/>
      <c r="Y57" s="17"/>
      <c r="Z57" s="17"/>
      <c r="AA57" s="17"/>
      <c r="AB57" s="17"/>
      <c r="AH57" s="17"/>
      <c r="AI57" s="17"/>
      <c r="AN57"/>
      <c r="AO57"/>
      <c r="AP57"/>
      <c r="AQ57"/>
      <c r="AR57"/>
      <c r="AU57" s="17"/>
      <c r="AV57" s="17"/>
      <c r="AW57" s="17"/>
      <c r="AX57" s="17"/>
      <c r="AY57" s="17"/>
    </row>
    <row r="58" spans="1:51" x14ac:dyDescent="0.25">
      <c r="A58" s="46" t="s">
        <v>40</v>
      </c>
      <c r="B58" s="24">
        <f t="shared" ref="B58:C58" si="17">B56*B53*B57</f>
        <v>45227.078735521201</v>
      </c>
      <c r="C58" s="24">
        <f t="shared" si="17"/>
        <v>53592.424250917124</v>
      </c>
      <c r="D58" s="81"/>
      <c r="E58" s="37"/>
      <c r="F58" s="5"/>
      <c r="G58" s="5"/>
      <c r="H58" s="17"/>
      <c r="I58" s="17"/>
      <c r="J58" s="17"/>
      <c r="K58"/>
      <c r="M58"/>
      <c r="N58" s="17"/>
      <c r="Q58" s="17"/>
      <c r="R58" s="17"/>
      <c r="S58" s="17"/>
      <c r="T58" s="17"/>
      <c r="U58" s="17"/>
      <c r="V58" s="17"/>
      <c r="W58" s="17"/>
      <c r="X58" s="17"/>
      <c r="Y58" s="17"/>
      <c r="Z58" s="17"/>
      <c r="AA58" s="17"/>
      <c r="AB58" s="17"/>
      <c r="AH58" s="17"/>
      <c r="AI58" s="17"/>
      <c r="AN58"/>
      <c r="AO58"/>
      <c r="AP58"/>
      <c r="AQ58"/>
      <c r="AR58"/>
      <c r="AU58" s="17"/>
      <c r="AV58" s="17"/>
      <c r="AW58" s="17"/>
      <c r="AX58" s="17"/>
      <c r="AY58" s="17"/>
    </row>
    <row r="59" spans="1:51" x14ac:dyDescent="0.25">
      <c r="I59" s="28"/>
      <c r="J59" s="7"/>
      <c r="K59" s="7"/>
      <c r="L59" s="7"/>
      <c r="M59" s="7"/>
      <c r="Q59" s="17"/>
      <c r="R59" s="17"/>
      <c r="S59" s="17"/>
      <c r="T59" s="17"/>
      <c r="U59" s="17"/>
      <c r="V59" s="17"/>
      <c r="W59" s="17"/>
      <c r="X59" s="17"/>
      <c r="Y59" s="17"/>
      <c r="Z59" s="17"/>
      <c r="AA59" s="17"/>
      <c r="AB59" s="17"/>
      <c r="AH59" s="17"/>
      <c r="AI59" s="17"/>
      <c r="AN59"/>
      <c r="AO59"/>
      <c r="AP59"/>
      <c r="AQ59"/>
      <c r="AR59"/>
      <c r="AU59" s="17"/>
      <c r="AV59" s="17"/>
      <c r="AW59" s="17"/>
      <c r="AX59" s="17"/>
      <c r="AY59" s="17"/>
    </row>
    <row r="60" spans="1:51" x14ac:dyDescent="0.25">
      <c r="I60" s="28"/>
      <c r="J60" s="52"/>
      <c r="K60" s="52"/>
      <c r="L60" s="52"/>
      <c r="M60" s="52"/>
      <c r="Q60" s="17"/>
      <c r="R60" s="17"/>
      <c r="S60" s="17"/>
      <c r="T60" s="17"/>
      <c r="U60" s="17"/>
      <c r="V60" s="17"/>
      <c r="W60" s="17"/>
      <c r="X60" s="17"/>
      <c r="Y60" s="17"/>
      <c r="Z60" s="17"/>
      <c r="AA60" s="17"/>
      <c r="AB60" s="17"/>
      <c r="AH60" s="17"/>
      <c r="AI60" s="17"/>
      <c r="AN60"/>
      <c r="AO60"/>
      <c r="AP60"/>
      <c r="AQ60"/>
      <c r="AR60"/>
      <c r="AU60" s="17"/>
      <c r="AV60" s="17"/>
      <c r="AW60" s="17"/>
      <c r="AX60" s="17"/>
      <c r="AY60" s="17"/>
    </row>
    <row r="61" spans="1:51" x14ac:dyDescent="0.25">
      <c r="Q61" s="17"/>
      <c r="R61" s="17"/>
      <c r="S61" s="17"/>
      <c r="T61" s="17"/>
      <c r="U61" s="17"/>
      <c r="V61" s="17"/>
      <c r="W61" s="17"/>
      <c r="X61" s="17"/>
      <c r="Y61" s="17"/>
      <c r="Z61" s="17"/>
      <c r="AA61" s="17"/>
      <c r="AB61" s="17"/>
      <c r="AH61" s="17"/>
      <c r="AI61" s="17"/>
      <c r="AN61"/>
      <c r="AO61"/>
      <c r="AP61"/>
      <c r="AQ61"/>
      <c r="AR61"/>
      <c r="AU61" s="17"/>
      <c r="AV61" s="17"/>
      <c r="AW61" s="17"/>
      <c r="AX61" s="17"/>
      <c r="AY61" s="17"/>
    </row>
    <row r="62" spans="1:51" x14ac:dyDescent="0.25">
      <c r="Q62" s="17"/>
      <c r="R62" s="17"/>
      <c r="S62" s="17"/>
      <c r="T62" s="17"/>
      <c r="U62" s="17"/>
      <c r="V62" s="17"/>
      <c r="W62" s="17"/>
      <c r="X62" s="17"/>
      <c r="Y62" s="17"/>
      <c r="Z62" s="17"/>
      <c r="AA62" s="17"/>
      <c r="AB62" s="17"/>
      <c r="AH62" s="17"/>
      <c r="AI62" s="17"/>
      <c r="AN62"/>
      <c r="AO62"/>
      <c r="AP62"/>
      <c r="AQ62"/>
      <c r="AR62"/>
      <c r="AU62" s="17"/>
      <c r="AV62" s="17"/>
      <c r="AW62" s="17"/>
      <c r="AX62" s="17"/>
      <c r="AY62" s="17"/>
    </row>
    <row r="63" spans="1:51" x14ac:dyDescent="0.25">
      <c r="Q63" s="17"/>
      <c r="R63" s="17"/>
      <c r="S63" s="17"/>
      <c r="T63" s="17"/>
      <c r="U63" s="17"/>
      <c r="V63" s="17"/>
      <c r="W63" s="17"/>
      <c r="X63" s="17"/>
      <c r="Y63" s="17"/>
      <c r="Z63" s="17"/>
      <c r="AA63" s="17"/>
      <c r="AB63" s="17"/>
      <c r="AH63" s="17"/>
      <c r="AI63" s="17"/>
      <c r="AN63"/>
      <c r="AO63"/>
      <c r="AP63"/>
      <c r="AQ63"/>
      <c r="AR63"/>
      <c r="AU63" s="17"/>
      <c r="AV63" s="17"/>
      <c r="AW63" s="17"/>
      <c r="AX63" s="17"/>
      <c r="AY63" s="17"/>
    </row>
    <row r="64" spans="1:51" x14ac:dyDescent="0.25">
      <c r="Q64" s="17"/>
      <c r="R64" s="17"/>
      <c r="S64" s="17"/>
      <c r="T64" s="17"/>
      <c r="U64" s="17"/>
      <c r="V64" s="17"/>
      <c r="W64" s="17"/>
      <c r="X64" s="17"/>
      <c r="Y64" s="17"/>
      <c r="Z64" s="17"/>
      <c r="AA64" s="17"/>
      <c r="AB64" s="17"/>
      <c r="AH64" s="17"/>
      <c r="AI64" s="17"/>
      <c r="AN64"/>
      <c r="AO64"/>
      <c r="AP64"/>
      <c r="AQ64"/>
      <c r="AR64"/>
      <c r="AU64" s="17"/>
      <c r="AV64" s="17"/>
      <c r="AW64" s="17"/>
      <c r="AX64" s="17"/>
      <c r="AY64" s="17"/>
    </row>
    <row r="65" spans="15:51" x14ac:dyDescent="0.25">
      <c r="Q65" s="17"/>
      <c r="R65" s="17"/>
      <c r="S65" s="17"/>
      <c r="T65" s="17"/>
      <c r="U65" s="17"/>
      <c r="V65" s="17"/>
      <c r="W65" s="17"/>
      <c r="X65" s="17"/>
      <c r="Y65" s="17"/>
      <c r="Z65" s="17"/>
      <c r="AA65" s="17"/>
      <c r="AB65" s="17"/>
      <c r="AH65" s="17"/>
      <c r="AI65" s="17"/>
      <c r="AN65"/>
      <c r="AO65"/>
      <c r="AP65"/>
      <c r="AQ65"/>
      <c r="AR65"/>
      <c r="AU65" s="17"/>
      <c r="AV65" s="17"/>
      <c r="AW65" s="17"/>
      <c r="AX65" s="17"/>
      <c r="AY65" s="17"/>
    </row>
    <row r="66" spans="15:51" x14ac:dyDescent="0.25">
      <c r="Q66" s="17"/>
      <c r="R66" s="17"/>
      <c r="S66" s="17"/>
      <c r="T66" s="17"/>
      <c r="U66" s="17"/>
      <c r="V66" s="17"/>
      <c r="W66" s="17"/>
      <c r="X66" s="17"/>
      <c r="Y66" s="17"/>
      <c r="Z66" s="17"/>
      <c r="AA66" s="17"/>
      <c r="AB66" s="17"/>
      <c r="AH66" s="17"/>
      <c r="AI66" s="17"/>
      <c r="AN66"/>
      <c r="AO66"/>
      <c r="AP66"/>
      <c r="AQ66"/>
      <c r="AR66"/>
      <c r="AU66" s="17"/>
      <c r="AV66" s="17"/>
      <c r="AW66" s="17"/>
      <c r="AX66" s="17"/>
      <c r="AY66" s="17"/>
    </row>
    <row r="67" spans="15:51" x14ac:dyDescent="0.25">
      <c r="Q67" s="17"/>
      <c r="R67" s="17"/>
      <c r="S67" s="17"/>
      <c r="T67" s="17"/>
      <c r="U67" s="17"/>
      <c r="V67" s="17"/>
      <c r="W67" s="17"/>
      <c r="X67" s="17"/>
      <c r="Y67" s="17"/>
      <c r="Z67" s="17"/>
      <c r="AA67" s="17"/>
      <c r="AB67" s="17"/>
      <c r="AH67" s="17"/>
      <c r="AI67" s="17"/>
      <c r="AN67"/>
      <c r="AO67"/>
      <c r="AP67"/>
      <c r="AQ67"/>
      <c r="AR67"/>
      <c r="AU67" s="17"/>
      <c r="AV67" s="17"/>
      <c r="AW67" s="17"/>
      <c r="AX67" s="17"/>
      <c r="AY67" s="17"/>
    </row>
    <row r="68" spans="15:51" x14ac:dyDescent="0.25">
      <c r="Q68" s="17"/>
      <c r="R68" s="17"/>
      <c r="S68" s="17"/>
      <c r="T68" s="17"/>
      <c r="U68" s="17"/>
      <c r="V68" s="17"/>
      <c r="W68" s="17"/>
      <c r="X68" s="17"/>
      <c r="Y68" s="17"/>
      <c r="Z68" s="17"/>
      <c r="AA68" s="17"/>
      <c r="AB68" s="17"/>
      <c r="AH68" s="17"/>
      <c r="AI68" s="17"/>
      <c r="AN68"/>
      <c r="AO68"/>
      <c r="AP68"/>
      <c r="AQ68"/>
      <c r="AR68"/>
      <c r="AU68" s="17"/>
      <c r="AV68" s="17"/>
      <c r="AW68" s="17"/>
      <c r="AX68" s="17"/>
      <c r="AY68" s="17"/>
    </row>
    <row r="69" spans="15:51" x14ac:dyDescent="0.25">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U69" s="17"/>
      <c r="AV69" s="17"/>
      <c r="AW69" s="17"/>
      <c r="AX69" s="17"/>
      <c r="AY69" s="17"/>
    </row>
    <row r="70" spans="15:51" x14ac:dyDescent="0.25">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U70" s="17"/>
      <c r="AV70" s="17"/>
      <c r="AW70" s="17"/>
      <c r="AX70" s="17"/>
      <c r="AY70" s="17"/>
    </row>
    <row r="71" spans="15:51" x14ac:dyDescent="0.25">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U71" s="17"/>
      <c r="AV71" s="17"/>
      <c r="AW71" s="17"/>
      <c r="AX71" s="17"/>
      <c r="AY71" s="17"/>
    </row>
    <row r="72" spans="15:51" x14ac:dyDescent="0.25">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U72" s="17"/>
      <c r="AV72" s="17"/>
      <c r="AW72" s="17"/>
      <c r="AX72" s="17"/>
      <c r="AY72" s="17"/>
    </row>
    <row r="73" spans="15:51" x14ac:dyDescent="0.25">
      <c r="Q73" s="17"/>
      <c r="R73" s="17"/>
      <c r="S73" s="17"/>
      <c r="T73" s="17"/>
      <c r="U73" s="17"/>
      <c r="V73" s="17"/>
      <c r="W73" s="17"/>
      <c r="X73" s="17"/>
      <c r="Y73" s="17"/>
      <c r="Z73" s="17"/>
      <c r="AA73" s="17"/>
      <c r="AB73" s="17"/>
      <c r="AH73" s="17"/>
      <c r="AI73" s="17"/>
      <c r="AN73"/>
      <c r="AO73"/>
      <c r="AP73"/>
      <c r="AQ73"/>
      <c r="AR73"/>
      <c r="AU73" s="17"/>
      <c r="AV73" s="17"/>
      <c r="AW73" s="17"/>
      <c r="AX73" s="17"/>
      <c r="AY73" s="17"/>
    </row>
    <row r="74" spans="15:51" x14ac:dyDescent="0.25">
      <c r="V74" s="17"/>
      <c r="W74" s="17"/>
      <c r="X74" s="17"/>
      <c r="Y74" s="17"/>
      <c r="AH74" s="17"/>
      <c r="AI74" s="17"/>
      <c r="AN74"/>
      <c r="AO74"/>
      <c r="AP74"/>
      <c r="AQ74"/>
      <c r="AR74"/>
      <c r="AU74" s="17"/>
      <c r="AV74" s="17"/>
      <c r="AW74" s="17"/>
      <c r="AX74" s="17"/>
      <c r="AY74" s="17"/>
    </row>
    <row r="75" spans="15:51" x14ac:dyDescent="0.25">
      <c r="V75" s="17"/>
      <c r="W75" s="17"/>
      <c r="X75" s="17"/>
      <c r="Y75" s="17"/>
      <c r="AH75" s="17"/>
      <c r="AI75" s="17"/>
      <c r="AN75"/>
      <c r="AO75"/>
      <c r="AP75"/>
      <c r="AQ75"/>
      <c r="AR75"/>
      <c r="AU75" s="17"/>
      <c r="AV75" s="17"/>
      <c r="AW75" s="17"/>
      <c r="AX75" s="17"/>
      <c r="AY75" s="17"/>
    </row>
    <row r="76" spans="15:51" x14ac:dyDescent="0.25">
      <c r="V76" s="17"/>
      <c r="W76" s="17"/>
      <c r="X76" s="17"/>
      <c r="Y76" s="17"/>
      <c r="AH76" s="17"/>
      <c r="AI76" s="17"/>
      <c r="AN76"/>
      <c r="AO76"/>
      <c r="AP76"/>
      <c r="AQ76"/>
      <c r="AR76"/>
      <c r="AU76" s="17"/>
      <c r="AV76" s="17"/>
      <c r="AW76" s="17"/>
      <c r="AX76" s="17"/>
      <c r="AY76" s="17"/>
    </row>
    <row r="77" spans="15:51" x14ac:dyDescent="0.25">
      <c r="V77" s="17"/>
      <c r="W77" s="17"/>
      <c r="X77" s="17"/>
      <c r="Y77" s="17"/>
      <c r="AH77" s="17"/>
      <c r="AI77" s="17"/>
      <c r="AN77"/>
      <c r="AO77"/>
      <c r="AP77"/>
      <c r="AQ77"/>
      <c r="AR77"/>
      <c r="AU77" s="17"/>
      <c r="AV77" s="17"/>
      <c r="AW77" s="17"/>
      <c r="AX77" s="17"/>
      <c r="AY77" s="17"/>
    </row>
    <row r="78" spans="15:51" x14ac:dyDescent="0.25">
      <c r="V78" s="17"/>
      <c r="W78" s="17"/>
      <c r="X78" s="17"/>
      <c r="Y78" s="17"/>
      <c r="AH78" s="17"/>
      <c r="AI78" s="17"/>
      <c r="AN78"/>
      <c r="AO78"/>
      <c r="AP78"/>
      <c r="AQ78"/>
      <c r="AR78"/>
      <c r="AU78" s="17"/>
      <c r="AV78" s="17"/>
      <c r="AW78" s="17"/>
      <c r="AX78" s="17"/>
      <c r="AY78" s="17"/>
    </row>
    <row r="79" spans="15:51" x14ac:dyDescent="0.25">
      <c r="V79" s="17"/>
      <c r="W79" s="17"/>
      <c r="X79" s="17"/>
      <c r="Y79" s="17"/>
      <c r="AH79" s="17"/>
      <c r="AI79" s="17"/>
      <c r="AN79"/>
      <c r="AO79"/>
      <c r="AP79"/>
      <c r="AQ79"/>
      <c r="AR79"/>
      <c r="AU79" s="17"/>
      <c r="AV79" s="17"/>
      <c r="AW79" s="17"/>
      <c r="AX79" s="17"/>
      <c r="AY79" s="17"/>
    </row>
    <row r="80" spans="15:51" x14ac:dyDescent="0.25">
      <c r="V80" s="17"/>
      <c r="W80" s="17"/>
      <c r="X80" s="17"/>
      <c r="Y80" s="17"/>
      <c r="AH80" s="17"/>
      <c r="AI80" s="17"/>
      <c r="AN80"/>
      <c r="AO80"/>
      <c r="AP80"/>
      <c r="AQ80"/>
      <c r="AR80"/>
      <c r="AU80" s="17"/>
      <c r="AV80" s="17"/>
      <c r="AW80" s="17"/>
      <c r="AX80" s="17"/>
      <c r="AY80" s="17"/>
    </row>
    <row r="81" spans="15:51" x14ac:dyDescent="0.25">
      <c r="V81" s="17"/>
      <c r="W81" s="17"/>
      <c r="X81" s="17"/>
      <c r="Y81" s="17"/>
      <c r="AH81" s="17"/>
      <c r="AI81" s="17"/>
      <c r="AN81"/>
      <c r="AO81"/>
      <c r="AP81"/>
      <c r="AQ81"/>
      <c r="AR81"/>
      <c r="AU81" s="17"/>
      <c r="AV81" s="17"/>
      <c r="AW81" s="17"/>
      <c r="AX81" s="17"/>
      <c r="AY81" s="17"/>
    </row>
    <row r="82" spans="15:51" x14ac:dyDescent="0.25">
      <c r="V82" s="17"/>
      <c r="W82" s="17"/>
      <c r="X82" s="17"/>
      <c r="AH82" s="17"/>
      <c r="AI82" s="17"/>
      <c r="AN82"/>
      <c r="AO82"/>
      <c r="AP82"/>
      <c r="AQ82"/>
      <c r="AR82"/>
      <c r="AU82" s="17"/>
      <c r="AV82" s="17"/>
      <c r="AW82" s="17"/>
      <c r="AX82" s="17"/>
      <c r="AY82" s="17"/>
    </row>
    <row r="83" spans="15:51" x14ac:dyDescent="0.25">
      <c r="V83" s="17"/>
      <c r="W83" s="17"/>
      <c r="X83" s="17"/>
      <c r="AH83" s="17"/>
      <c r="AI83" s="17"/>
      <c r="AN83"/>
      <c r="AO83"/>
      <c r="AP83"/>
      <c r="AQ83"/>
      <c r="AR83"/>
      <c r="AU83" s="17"/>
      <c r="AV83" s="17"/>
      <c r="AW83" s="17"/>
      <c r="AX83" s="17"/>
      <c r="AY83" s="17"/>
    </row>
    <row r="84" spans="15:51" x14ac:dyDescent="0.25">
      <c r="V84" s="17"/>
      <c r="W84" s="17"/>
      <c r="X84" s="17"/>
      <c r="AH84" s="17"/>
      <c r="AI84" s="17"/>
      <c r="AN84"/>
      <c r="AO84"/>
      <c r="AP84"/>
      <c r="AQ84"/>
      <c r="AR84"/>
      <c r="AU84" s="17"/>
      <c r="AV84" s="17"/>
      <c r="AW84" s="17"/>
      <c r="AX84" s="17"/>
      <c r="AY84" s="17"/>
    </row>
    <row r="85" spans="15:51" x14ac:dyDescent="0.25">
      <c r="V85" s="17"/>
      <c r="W85" s="17"/>
      <c r="X85" s="17"/>
      <c r="AH85" s="17"/>
      <c r="AI85" s="17"/>
      <c r="AN85"/>
      <c r="AO85"/>
      <c r="AP85"/>
      <c r="AQ85"/>
      <c r="AR85"/>
      <c r="AU85" s="17"/>
      <c r="AV85" s="17"/>
      <c r="AW85" s="17"/>
      <c r="AX85" s="17"/>
      <c r="AY85" s="17"/>
    </row>
    <row r="86" spans="15:51" x14ac:dyDescent="0.25">
      <c r="V86" s="17"/>
      <c r="W86" s="17"/>
      <c r="X86" s="17"/>
      <c r="AH86" s="17"/>
      <c r="AI86" s="17"/>
      <c r="AN86"/>
      <c r="AO86"/>
      <c r="AP86"/>
      <c r="AQ86"/>
      <c r="AR86"/>
      <c r="AU86" s="17"/>
      <c r="AV86" s="17"/>
      <c r="AW86" s="17"/>
      <c r="AX86" s="17"/>
      <c r="AY86" s="17"/>
    </row>
    <row r="87" spans="15:51" x14ac:dyDescent="0.25">
      <c r="V87" s="17"/>
      <c r="W87" s="17"/>
      <c r="X87" s="17"/>
      <c r="AH87" s="17"/>
      <c r="AI87" s="17"/>
      <c r="AN87"/>
      <c r="AO87"/>
      <c r="AP87"/>
      <c r="AQ87"/>
      <c r="AR87"/>
      <c r="AU87" s="17"/>
      <c r="AV87" s="17"/>
      <c r="AW87" s="17"/>
      <c r="AX87" s="17"/>
      <c r="AY87" s="17"/>
    </row>
    <row r="88" spans="15:51" x14ac:dyDescent="0.25">
      <c r="V88" s="17"/>
      <c r="W88" s="17"/>
      <c r="X88" s="17"/>
      <c r="AH88" s="17"/>
      <c r="AI88" s="17"/>
      <c r="AN88"/>
      <c r="AO88"/>
      <c r="AP88"/>
      <c r="AQ88"/>
      <c r="AR88"/>
      <c r="AU88" s="17"/>
      <c r="AV88" s="17"/>
      <c r="AW88" s="17"/>
      <c r="AX88" s="17"/>
      <c r="AY88" s="17"/>
    </row>
    <row r="89" spans="15:51" x14ac:dyDescent="0.25">
      <c r="V89" s="17"/>
      <c r="W89" s="17"/>
      <c r="X89" s="17"/>
      <c r="AH89" s="17"/>
      <c r="AI89" s="17"/>
      <c r="AN89"/>
      <c r="AO89"/>
      <c r="AP89"/>
      <c r="AQ89"/>
      <c r="AR89"/>
      <c r="AU89" s="17"/>
      <c r="AV89" s="17"/>
      <c r="AW89" s="17"/>
      <c r="AX89" s="17"/>
      <c r="AY89" s="17"/>
    </row>
    <row r="90" spans="15:51" x14ac:dyDescent="0.25">
      <c r="V90" s="17"/>
      <c r="W90" s="17"/>
      <c r="X90" s="17"/>
      <c r="AH90" s="17"/>
      <c r="AI90" s="17"/>
      <c r="AN90"/>
      <c r="AO90"/>
      <c r="AP90"/>
      <c r="AQ90"/>
      <c r="AR90"/>
      <c r="AU90" s="17"/>
      <c r="AV90" s="17"/>
      <c r="AW90" s="17"/>
    </row>
    <row r="91" spans="15:51" x14ac:dyDescent="0.25">
      <c r="V91" s="17"/>
      <c r="W91" s="17"/>
      <c r="X91" s="17"/>
      <c r="AH91" s="17"/>
      <c r="AI91" s="17"/>
      <c r="AN91"/>
      <c r="AO91"/>
      <c r="AP91"/>
      <c r="AQ91"/>
      <c r="AR91"/>
      <c r="AU91" s="17"/>
      <c r="AV91" s="17"/>
      <c r="AW91" s="17"/>
    </row>
    <row r="92" spans="15:51" x14ac:dyDescent="0.25">
      <c r="V92" s="17"/>
      <c r="W92" s="17"/>
      <c r="X92" s="17"/>
      <c r="AH92" s="17"/>
      <c r="AI92" s="17"/>
      <c r="AN92"/>
      <c r="AO92"/>
      <c r="AP92"/>
      <c r="AQ92"/>
      <c r="AR92"/>
      <c r="AU92" s="17"/>
      <c r="AV92" s="17"/>
      <c r="AW92" s="17"/>
    </row>
    <row r="93" spans="15:51" x14ac:dyDescent="0.25">
      <c r="V93" s="17"/>
      <c r="W93" s="17"/>
      <c r="X93" s="17"/>
      <c r="AH93" s="17"/>
      <c r="AI93" s="17"/>
      <c r="AN93"/>
      <c r="AO93"/>
      <c r="AP93"/>
      <c r="AQ93"/>
      <c r="AR93"/>
      <c r="AU93" s="17"/>
      <c r="AV93" s="17"/>
      <c r="AW93" s="17"/>
    </row>
    <row r="94" spans="15:51" x14ac:dyDescent="0.25">
      <c r="O94" s="17"/>
      <c r="P94" s="17"/>
      <c r="Q94" s="17"/>
      <c r="R94" s="17"/>
      <c r="S94" s="17"/>
      <c r="T94" s="17"/>
      <c r="U94" s="17"/>
      <c r="V94" s="17"/>
      <c r="W94" s="17"/>
      <c r="X94" s="17"/>
      <c r="Y94" s="17"/>
      <c r="Z94" s="17"/>
      <c r="AA94" s="17"/>
      <c r="AB94" s="17"/>
      <c r="AC94" s="17"/>
      <c r="AD94" s="17"/>
      <c r="AE94" s="17"/>
      <c r="AF94" s="17"/>
      <c r="AG94" s="17"/>
      <c r="AH94" s="17"/>
      <c r="AI94" s="17"/>
      <c r="AJ94" s="17"/>
      <c r="AK94" s="17"/>
      <c r="AL94" s="17"/>
      <c r="AM94" s="17"/>
      <c r="AU94" s="17"/>
      <c r="AV94" s="17"/>
    </row>
    <row r="95" spans="15:51" x14ac:dyDescent="0.25">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U95" s="17"/>
      <c r="AV95" s="17"/>
    </row>
    <row r="96" spans="15:51" x14ac:dyDescent="0.25">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U96" s="17"/>
      <c r="AV96" s="17"/>
    </row>
    <row r="97" spans="15:48" x14ac:dyDescent="0.25">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U97" s="17"/>
      <c r="AV97" s="17"/>
    </row>
    <row r="98" spans="15:48" x14ac:dyDescent="0.25">
      <c r="O98" s="17"/>
      <c r="P98" s="17"/>
      <c r="Q98" s="17"/>
      <c r="R98" s="17"/>
      <c r="S98" s="17"/>
      <c r="T98" s="17"/>
      <c r="U98" s="17"/>
      <c r="V98" s="17"/>
      <c r="W98" s="17"/>
      <c r="X98" s="17"/>
      <c r="Y98" s="17"/>
      <c r="Z98" s="17"/>
      <c r="AA98" s="17"/>
      <c r="AB98" s="17"/>
      <c r="AC98" s="17"/>
      <c r="AD98" s="17"/>
      <c r="AE98" s="17"/>
      <c r="AF98" s="17"/>
      <c r="AG98" s="17"/>
      <c r="AH98" s="17"/>
      <c r="AI98" s="17"/>
      <c r="AJ98" s="17"/>
      <c r="AK98" s="17"/>
      <c r="AL98" s="17"/>
      <c r="AM98" s="17"/>
      <c r="AU98" s="17"/>
      <c r="AV98" s="17"/>
    </row>
    <row r="99" spans="15:48" x14ac:dyDescent="0.25">
      <c r="AH99" s="17"/>
      <c r="AI99" s="17"/>
      <c r="AN99"/>
      <c r="AU99" s="17"/>
    </row>
    <row r="100" spans="15:48" x14ac:dyDescent="0.25">
      <c r="AN100"/>
      <c r="AO100"/>
      <c r="AP100"/>
      <c r="AQ100"/>
      <c r="AR100"/>
      <c r="AS100"/>
      <c r="AT100"/>
    </row>
    <row r="101" spans="15:48" x14ac:dyDescent="0.25">
      <c r="AN101"/>
      <c r="AO101"/>
      <c r="AP101"/>
      <c r="AQ101"/>
      <c r="AR101"/>
      <c r="AS101"/>
      <c r="AT101"/>
    </row>
    <row r="102" spans="15:48" x14ac:dyDescent="0.25">
      <c r="AN102"/>
      <c r="AO102"/>
      <c r="AP102"/>
      <c r="AQ102"/>
      <c r="AR102"/>
      <c r="AS102"/>
      <c r="AT102"/>
    </row>
    <row r="103" spans="15:48" x14ac:dyDescent="0.25">
      <c r="AN103"/>
      <c r="AO103"/>
      <c r="AP103"/>
      <c r="AQ103"/>
      <c r="AR103"/>
      <c r="AS103"/>
      <c r="AT103"/>
    </row>
    <row r="104" spans="15:48" x14ac:dyDescent="0.25">
      <c r="AN104"/>
      <c r="AO104"/>
      <c r="AP104"/>
      <c r="AQ104"/>
      <c r="AR104"/>
      <c r="AS104"/>
      <c r="AT104"/>
    </row>
    <row r="105" spans="15:48" x14ac:dyDescent="0.25">
      <c r="AN105"/>
      <c r="AO105"/>
      <c r="AP105"/>
      <c r="AQ105"/>
      <c r="AR105"/>
      <c r="AS105"/>
      <c r="AT105"/>
    </row>
    <row r="106" spans="15:48" x14ac:dyDescent="0.25">
      <c r="AN106"/>
      <c r="AO106"/>
      <c r="AP106"/>
      <c r="AQ106"/>
      <c r="AR106"/>
      <c r="AS106"/>
      <c r="AT106"/>
    </row>
    <row r="107" spans="15:48" x14ac:dyDescent="0.25">
      <c r="AN107"/>
      <c r="AO107"/>
      <c r="AP107"/>
      <c r="AQ107"/>
      <c r="AR107"/>
      <c r="AS107"/>
      <c r="AT107"/>
    </row>
    <row r="108" spans="15:48" x14ac:dyDescent="0.25">
      <c r="AN108"/>
      <c r="AO108"/>
      <c r="AP108"/>
      <c r="AQ108"/>
      <c r="AR108"/>
      <c r="AS108"/>
      <c r="AT108"/>
    </row>
    <row r="109" spans="15:48" x14ac:dyDescent="0.25">
      <c r="AN109"/>
      <c r="AO109"/>
      <c r="AP109"/>
      <c r="AQ109"/>
      <c r="AR109"/>
      <c r="AS109"/>
      <c r="AT109"/>
    </row>
    <row r="110" spans="15:48" x14ac:dyDescent="0.25">
      <c r="AN110"/>
      <c r="AO110"/>
      <c r="AP110"/>
      <c r="AQ110"/>
      <c r="AR110"/>
      <c r="AS110"/>
      <c r="AT110"/>
    </row>
    <row r="111" spans="15:48" x14ac:dyDescent="0.25">
      <c r="AN111"/>
      <c r="AO111"/>
      <c r="AP111"/>
      <c r="AQ111"/>
      <c r="AR111"/>
      <c r="AS111"/>
      <c r="AT111"/>
    </row>
    <row r="112" spans="15:48" x14ac:dyDescent="0.25">
      <c r="AN112"/>
      <c r="AO112"/>
      <c r="AP112"/>
      <c r="AQ112"/>
      <c r="AR112"/>
      <c r="AS112"/>
      <c r="AT112"/>
    </row>
    <row r="113" spans="4:46" x14ac:dyDescent="0.25">
      <c r="AN113"/>
      <c r="AO113"/>
      <c r="AP113"/>
      <c r="AQ113"/>
      <c r="AR113"/>
      <c r="AS113"/>
      <c r="AT113"/>
    </row>
    <row r="114" spans="4:46" x14ac:dyDescent="0.25">
      <c r="AN114"/>
      <c r="AO114"/>
      <c r="AP114"/>
      <c r="AQ114"/>
      <c r="AR114"/>
      <c r="AS114"/>
      <c r="AT114"/>
    </row>
    <row r="115" spans="4:46" x14ac:dyDescent="0.25">
      <c r="AN115"/>
      <c r="AO115"/>
      <c r="AP115"/>
      <c r="AQ115"/>
      <c r="AR115"/>
      <c r="AS115"/>
      <c r="AT115"/>
    </row>
    <row r="116" spans="4:46" x14ac:dyDescent="0.25">
      <c r="AN116"/>
      <c r="AO116"/>
      <c r="AP116"/>
      <c r="AQ116"/>
      <c r="AR116"/>
      <c r="AS116"/>
      <c r="AT116"/>
    </row>
    <row r="117" spans="4:46" x14ac:dyDescent="0.25">
      <c r="AN117"/>
      <c r="AO117"/>
      <c r="AP117"/>
      <c r="AQ117"/>
      <c r="AR117"/>
      <c r="AS117"/>
      <c r="AT117"/>
    </row>
    <row r="118" spans="4:46" x14ac:dyDescent="0.25">
      <c r="AN118"/>
      <c r="AO118"/>
      <c r="AP118"/>
      <c r="AQ118"/>
      <c r="AR118"/>
      <c r="AS118"/>
      <c r="AT118"/>
    </row>
    <row r="119" spans="4:46" x14ac:dyDescent="0.25">
      <c r="AN119"/>
      <c r="AO119"/>
      <c r="AP119"/>
      <c r="AQ119"/>
      <c r="AR119"/>
      <c r="AS119"/>
      <c r="AT119"/>
    </row>
    <row r="120" spans="4:46" x14ac:dyDescent="0.25">
      <c r="D120" s="17"/>
      <c r="F120" s="17"/>
      <c r="K120"/>
      <c r="M120"/>
      <c r="AN120"/>
      <c r="AO120"/>
      <c r="AP120"/>
      <c r="AQ120"/>
      <c r="AR120"/>
      <c r="AS120"/>
      <c r="AT120"/>
    </row>
    <row r="121" spans="4:46" x14ac:dyDescent="0.25">
      <c r="D121" s="17"/>
      <c r="F121" s="17"/>
      <c r="K121"/>
      <c r="M121"/>
      <c r="AN121"/>
      <c r="AO121"/>
      <c r="AP121"/>
      <c r="AQ121"/>
      <c r="AR121"/>
      <c r="AS121"/>
      <c r="AT121"/>
    </row>
    <row r="122" spans="4:46" x14ac:dyDescent="0.25">
      <c r="D122" s="17"/>
      <c r="F122" s="17"/>
      <c r="K122"/>
      <c r="M122"/>
      <c r="AN122"/>
      <c r="AO122"/>
      <c r="AP122"/>
      <c r="AQ122"/>
      <c r="AR122"/>
      <c r="AS122"/>
      <c r="AT122"/>
    </row>
    <row r="123" spans="4:46" x14ac:dyDescent="0.25">
      <c r="D123" s="17"/>
      <c r="F123" s="17"/>
      <c r="K123"/>
      <c r="M123"/>
      <c r="AN123"/>
      <c r="AO123"/>
      <c r="AP123"/>
      <c r="AQ123"/>
      <c r="AR123"/>
      <c r="AS123"/>
      <c r="AT123"/>
    </row>
    <row r="124" spans="4:46" x14ac:dyDescent="0.25">
      <c r="D124" s="17"/>
      <c r="F124" s="17"/>
      <c r="K124"/>
      <c r="M124"/>
      <c r="AN124"/>
      <c r="AO124"/>
      <c r="AP124"/>
      <c r="AQ124"/>
      <c r="AR124"/>
      <c r="AS124"/>
      <c r="AT124"/>
    </row>
    <row r="125" spans="4:46" x14ac:dyDescent="0.25">
      <c r="D125" s="17"/>
      <c r="F125" s="17"/>
      <c r="K125"/>
      <c r="M125"/>
      <c r="AN125"/>
      <c r="AO125"/>
      <c r="AP125"/>
      <c r="AQ125"/>
      <c r="AR125"/>
      <c r="AS125"/>
      <c r="AT125"/>
    </row>
    <row r="126" spans="4:46" x14ac:dyDescent="0.25">
      <c r="D126" s="17"/>
      <c r="F126" s="17"/>
      <c r="K126"/>
      <c r="M126"/>
      <c r="AN126"/>
      <c r="AO126"/>
      <c r="AP126"/>
      <c r="AQ126"/>
      <c r="AR126"/>
      <c r="AS126"/>
      <c r="AT126"/>
    </row>
    <row r="127" spans="4:46" x14ac:dyDescent="0.25">
      <c r="D127" s="17"/>
      <c r="F127" s="17"/>
      <c r="K127"/>
      <c r="M127"/>
      <c r="AN127"/>
      <c r="AO127"/>
      <c r="AP127"/>
      <c r="AQ127"/>
      <c r="AR127"/>
      <c r="AS127"/>
      <c r="AT127"/>
    </row>
    <row r="128" spans="4:46" x14ac:dyDescent="0.25">
      <c r="D128" s="17"/>
      <c r="F128" s="17"/>
      <c r="K128"/>
      <c r="M128"/>
      <c r="AN128"/>
      <c r="AO128"/>
      <c r="AP128"/>
      <c r="AQ128"/>
      <c r="AR128"/>
      <c r="AS128"/>
      <c r="AT128"/>
    </row>
    <row r="129" spans="4:46" x14ac:dyDescent="0.25">
      <c r="D129" s="17"/>
      <c r="F129" s="17"/>
      <c r="K129"/>
      <c r="M129"/>
      <c r="AN129"/>
      <c r="AO129"/>
      <c r="AP129"/>
      <c r="AQ129"/>
      <c r="AR129"/>
      <c r="AS129"/>
      <c r="AT129"/>
    </row>
    <row r="130" spans="4:46" x14ac:dyDescent="0.25">
      <c r="D130" s="17"/>
      <c r="F130" s="17"/>
      <c r="K130"/>
      <c r="M130"/>
      <c r="AN130"/>
      <c r="AO130"/>
      <c r="AP130"/>
      <c r="AQ130"/>
      <c r="AR130"/>
      <c r="AS130"/>
      <c r="AT130"/>
    </row>
    <row r="131" spans="4:46" x14ac:dyDescent="0.25">
      <c r="D131" s="17"/>
      <c r="F131" s="17"/>
      <c r="K131"/>
      <c r="M131"/>
      <c r="AN131"/>
      <c r="AO131"/>
      <c r="AP131"/>
      <c r="AQ131"/>
      <c r="AR131"/>
      <c r="AS131"/>
      <c r="AT131"/>
    </row>
    <row r="132" spans="4:46" x14ac:dyDescent="0.25">
      <c r="D132" s="17"/>
      <c r="F132" s="17"/>
      <c r="K132"/>
      <c r="M132"/>
      <c r="AN132"/>
      <c r="AO132"/>
      <c r="AP132"/>
      <c r="AQ132"/>
      <c r="AR132"/>
      <c r="AS132"/>
      <c r="AT132"/>
    </row>
    <row r="133" spans="4:46" x14ac:dyDescent="0.25">
      <c r="D133" s="17"/>
      <c r="F133" s="17"/>
      <c r="K133"/>
      <c r="M133"/>
      <c r="AN133"/>
      <c r="AO133"/>
      <c r="AP133"/>
      <c r="AQ133"/>
      <c r="AR133"/>
      <c r="AS133"/>
      <c r="AT133"/>
    </row>
    <row r="134" spans="4:46" x14ac:dyDescent="0.25">
      <c r="D134" s="17"/>
      <c r="F134" s="17"/>
      <c r="K134"/>
      <c r="M134"/>
      <c r="AN134"/>
      <c r="AO134"/>
      <c r="AP134"/>
      <c r="AQ134"/>
      <c r="AR134"/>
      <c r="AS134"/>
      <c r="AT134"/>
    </row>
    <row r="135" spans="4:46" x14ac:dyDescent="0.25">
      <c r="AN135"/>
      <c r="AO135"/>
      <c r="AP135"/>
      <c r="AQ135"/>
      <c r="AR135"/>
      <c r="AS135"/>
      <c r="AT135"/>
    </row>
    <row r="136" spans="4:46" x14ac:dyDescent="0.25">
      <c r="AN136"/>
      <c r="AO136"/>
      <c r="AP136"/>
      <c r="AQ136"/>
      <c r="AR136"/>
      <c r="AS136"/>
      <c r="AT136"/>
    </row>
    <row r="137" spans="4:46" x14ac:dyDescent="0.25">
      <c r="D137" s="293" t="s">
        <v>55</v>
      </c>
      <c r="E137" s="293"/>
      <c r="F137" s="293"/>
      <c r="G137" s="293"/>
      <c r="H137" s="293"/>
      <c r="I137" s="293"/>
      <c r="J137" s="293"/>
      <c r="AN137"/>
      <c r="AO137"/>
      <c r="AP137"/>
      <c r="AQ137"/>
      <c r="AR137"/>
      <c r="AS137"/>
      <c r="AT137"/>
    </row>
    <row r="138" spans="4:46" x14ac:dyDescent="0.25">
      <c r="D138" s="280" t="s">
        <v>12</v>
      </c>
      <c r="E138" s="280" t="s">
        <v>13</v>
      </c>
      <c r="F138" s="280" t="s">
        <v>27</v>
      </c>
      <c r="G138" s="280" t="s">
        <v>31</v>
      </c>
      <c r="H138" s="280" t="s">
        <v>24</v>
      </c>
      <c r="I138" s="280" t="s">
        <v>21</v>
      </c>
      <c r="J138" s="280" t="s">
        <v>20</v>
      </c>
      <c r="AN138"/>
      <c r="AO138"/>
      <c r="AP138"/>
      <c r="AQ138"/>
      <c r="AR138"/>
      <c r="AS138"/>
      <c r="AT138"/>
    </row>
    <row r="139" spans="4:46" x14ac:dyDescent="0.25">
      <c r="D139" s="5">
        <f>_xlfn.RANK.AVG(B17,B$17:B$25,0)</f>
        <v>3</v>
      </c>
      <c r="E139" s="5">
        <f t="shared" ref="E139:I147" si="18">_xlfn.RANK.AVG(C17,C$17:C$25,0)</f>
        <v>5</v>
      </c>
      <c r="F139" s="5">
        <f t="shared" si="18"/>
        <v>6</v>
      </c>
      <c r="G139" s="5">
        <f t="shared" si="18"/>
        <v>6</v>
      </c>
      <c r="H139" s="5">
        <f t="shared" si="18"/>
        <v>7</v>
      </c>
      <c r="I139" s="5">
        <f t="shared" si="18"/>
        <v>7</v>
      </c>
      <c r="J139" s="94">
        <v>1999</v>
      </c>
      <c r="AN139"/>
      <c r="AO139"/>
      <c r="AP139"/>
      <c r="AQ139"/>
      <c r="AR139"/>
      <c r="AS139"/>
      <c r="AT139"/>
    </row>
    <row r="140" spans="4:46" x14ac:dyDescent="0.25">
      <c r="D140" s="5">
        <f t="shared" ref="D140:D147" si="19">_xlfn.RANK.AVG(B18,B$17:B$25,0)</f>
        <v>6</v>
      </c>
      <c r="E140" s="5">
        <f t="shared" si="18"/>
        <v>6</v>
      </c>
      <c r="F140" s="5">
        <f t="shared" si="18"/>
        <v>2</v>
      </c>
      <c r="G140" s="5">
        <f t="shared" si="18"/>
        <v>8</v>
      </c>
      <c r="H140" s="5">
        <f t="shared" si="18"/>
        <v>5</v>
      </c>
      <c r="I140" s="5">
        <f t="shared" si="18"/>
        <v>9</v>
      </c>
      <c r="J140" s="94">
        <v>2000</v>
      </c>
      <c r="AN140"/>
      <c r="AO140"/>
      <c r="AP140"/>
      <c r="AQ140"/>
      <c r="AR140"/>
      <c r="AS140"/>
      <c r="AT140"/>
    </row>
    <row r="141" spans="4:46" x14ac:dyDescent="0.25">
      <c r="D141" s="5">
        <f t="shared" si="19"/>
        <v>5</v>
      </c>
      <c r="E141" s="5">
        <f t="shared" si="18"/>
        <v>9</v>
      </c>
      <c r="F141" s="5">
        <f t="shared" si="18"/>
        <v>8</v>
      </c>
      <c r="G141" s="5">
        <f t="shared" si="18"/>
        <v>5</v>
      </c>
      <c r="H141" s="5">
        <f t="shared" si="18"/>
        <v>8</v>
      </c>
      <c r="I141" s="5">
        <f t="shared" si="18"/>
        <v>8</v>
      </c>
      <c r="J141" s="94">
        <v>2001</v>
      </c>
      <c r="AN141"/>
      <c r="AO141"/>
      <c r="AP141"/>
      <c r="AQ141"/>
      <c r="AR141"/>
      <c r="AS141"/>
      <c r="AT141"/>
    </row>
    <row r="142" spans="4:46" x14ac:dyDescent="0.25">
      <c r="D142" s="5">
        <f t="shared" si="19"/>
        <v>1</v>
      </c>
      <c r="E142" s="5">
        <f t="shared" si="18"/>
        <v>7</v>
      </c>
      <c r="F142" s="5">
        <f t="shared" si="18"/>
        <v>9</v>
      </c>
      <c r="G142" s="5">
        <f t="shared" si="18"/>
        <v>4</v>
      </c>
      <c r="H142" s="5">
        <f t="shared" si="18"/>
        <v>9</v>
      </c>
      <c r="I142" s="5">
        <f t="shared" si="18"/>
        <v>2</v>
      </c>
      <c r="J142" s="94">
        <v>2002</v>
      </c>
      <c r="AN142"/>
      <c r="AO142"/>
      <c r="AP142"/>
      <c r="AQ142"/>
      <c r="AR142"/>
      <c r="AS142"/>
      <c r="AT142"/>
    </row>
    <row r="143" spans="4:46" x14ac:dyDescent="0.25">
      <c r="D143" s="5">
        <f t="shared" si="19"/>
        <v>7</v>
      </c>
      <c r="E143" s="5">
        <f t="shared" si="18"/>
        <v>8</v>
      </c>
      <c r="F143" s="5">
        <f t="shared" si="18"/>
        <v>5</v>
      </c>
      <c r="G143" s="5">
        <f t="shared" si="18"/>
        <v>9</v>
      </c>
      <c r="H143" s="5">
        <f t="shared" si="18"/>
        <v>4</v>
      </c>
      <c r="I143" s="5">
        <f t="shared" si="18"/>
        <v>1</v>
      </c>
      <c r="J143" s="94">
        <v>2003</v>
      </c>
      <c r="AN143"/>
      <c r="AO143"/>
      <c r="AP143"/>
      <c r="AQ143"/>
      <c r="AR143"/>
      <c r="AS143"/>
      <c r="AT143"/>
    </row>
    <row r="144" spans="4:46" x14ac:dyDescent="0.25">
      <c r="D144" s="5">
        <f t="shared" si="19"/>
        <v>4</v>
      </c>
      <c r="E144" s="5">
        <f t="shared" si="18"/>
        <v>1</v>
      </c>
      <c r="F144" s="5">
        <f t="shared" si="18"/>
        <v>3</v>
      </c>
      <c r="G144" s="5">
        <f t="shared" si="18"/>
        <v>3</v>
      </c>
      <c r="H144" s="5">
        <f t="shared" si="18"/>
        <v>1</v>
      </c>
      <c r="I144" s="5">
        <f t="shared" si="18"/>
        <v>3</v>
      </c>
      <c r="J144" s="94">
        <v>2004</v>
      </c>
      <c r="AN144"/>
      <c r="AO144"/>
      <c r="AP144"/>
      <c r="AQ144"/>
      <c r="AR144"/>
      <c r="AS144"/>
      <c r="AT144"/>
    </row>
    <row r="145" spans="4:46" x14ac:dyDescent="0.25">
      <c r="D145" s="5">
        <f t="shared" si="19"/>
        <v>9</v>
      </c>
      <c r="E145" s="5">
        <f t="shared" si="18"/>
        <v>4</v>
      </c>
      <c r="F145" s="5">
        <f t="shared" si="18"/>
        <v>4</v>
      </c>
      <c r="G145" s="5">
        <f t="shared" si="18"/>
        <v>7</v>
      </c>
      <c r="H145" s="5">
        <f t="shared" si="18"/>
        <v>3</v>
      </c>
      <c r="I145" s="5">
        <f t="shared" si="18"/>
        <v>4</v>
      </c>
      <c r="J145" s="94">
        <v>2005</v>
      </c>
      <c r="AN145"/>
      <c r="AO145"/>
      <c r="AP145"/>
      <c r="AQ145"/>
      <c r="AR145"/>
      <c r="AS145"/>
      <c r="AT145"/>
    </row>
    <row r="146" spans="4:46" x14ac:dyDescent="0.25">
      <c r="D146" s="5">
        <f t="shared" si="19"/>
        <v>8</v>
      </c>
      <c r="E146" s="5">
        <f t="shared" si="18"/>
        <v>3</v>
      </c>
      <c r="F146" s="5">
        <f t="shared" si="18"/>
        <v>7</v>
      </c>
      <c r="G146" s="5">
        <f t="shared" si="18"/>
        <v>1</v>
      </c>
      <c r="H146" s="5">
        <f t="shared" si="18"/>
        <v>2</v>
      </c>
      <c r="I146" s="5">
        <f t="shared" si="18"/>
        <v>6</v>
      </c>
      <c r="J146" s="94">
        <v>2006</v>
      </c>
      <c r="AN146"/>
      <c r="AO146"/>
      <c r="AP146"/>
      <c r="AQ146"/>
      <c r="AR146"/>
      <c r="AS146"/>
      <c r="AT146"/>
    </row>
    <row r="147" spans="4:46" x14ac:dyDescent="0.25">
      <c r="D147" s="5">
        <f t="shared" si="19"/>
        <v>2</v>
      </c>
      <c r="E147" s="5">
        <f t="shared" si="18"/>
        <v>2</v>
      </c>
      <c r="F147" s="5">
        <f t="shared" si="18"/>
        <v>1</v>
      </c>
      <c r="G147" s="5">
        <f t="shared" si="18"/>
        <v>2</v>
      </c>
      <c r="H147" s="5">
        <f t="shared" si="18"/>
        <v>6</v>
      </c>
      <c r="I147" s="5">
        <f t="shared" si="18"/>
        <v>5</v>
      </c>
      <c r="J147" s="94">
        <v>2007</v>
      </c>
      <c r="AN147"/>
      <c r="AO147"/>
      <c r="AP147"/>
      <c r="AQ147"/>
      <c r="AR147"/>
      <c r="AS147"/>
      <c r="AT147"/>
    </row>
    <row r="148" spans="4:46" x14ac:dyDescent="0.25">
      <c r="D148" s="5"/>
      <c r="E148" s="5"/>
      <c r="F148" s="5"/>
      <c r="G148" s="5"/>
      <c r="H148" s="5"/>
      <c r="I148" s="5"/>
      <c r="J148" s="94"/>
      <c r="AN148"/>
      <c r="AO148"/>
      <c r="AP148"/>
      <c r="AQ148"/>
      <c r="AR148"/>
      <c r="AS148"/>
      <c r="AT148"/>
    </row>
    <row r="149" spans="4:46" x14ac:dyDescent="0.25">
      <c r="D149" s="17"/>
      <c r="E149" s="17"/>
      <c r="F149" s="17"/>
      <c r="G149" s="17"/>
      <c r="H149" s="17"/>
      <c r="I149" s="17"/>
      <c r="J149" s="17"/>
      <c r="AN149"/>
      <c r="AO149"/>
      <c r="AP149"/>
      <c r="AQ149"/>
      <c r="AR149"/>
      <c r="AS149"/>
      <c r="AT149"/>
    </row>
    <row r="150" spans="4:46" x14ac:dyDescent="0.25">
      <c r="D150" s="17">
        <v>2</v>
      </c>
      <c r="E150" s="17">
        <v>3</v>
      </c>
      <c r="F150" s="17">
        <v>4</v>
      </c>
      <c r="G150" s="17">
        <v>5</v>
      </c>
      <c r="H150" s="17">
        <v>6</v>
      </c>
      <c r="I150" s="17">
        <v>7</v>
      </c>
      <c r="J150" s="17"/>
      <c r="AN150"/>
      <c r="AO150"/>
      <c r="AP150"/>
      <c r="AQ150"/>
      <c r="AR150"/>
      <c r="AS150"/>
      <c r="AT150"/>
    </row>
    <row r="151" spans="4:46" x14ac:dyDescent="0.25">
      <c r="D151" s="17">
        <v>7</v>
      </c>
      <c r="E151" s="17">
        <v>6</v>
      </c>
      <c r="F151" s="17">
        <v>5</v>
      </c>
      <c r="G151" s="17">
        <v>4</v>
      </c>
      <c r="H151" s="17">
        <v>3</v>
      </c>
      <c r="I151" s="17">
        <v>2</v>
      </c>
      <c r="J151" s="17"/>
      <c r="AN151"/>
      <c r="AO151"/>
      <c r="AP151"/>
      <c r="AQ151"/>
      <c r="AR151"/>
      <c r="AS151"/>
      <c r="AT151"/>
    </row>
    <row r="152" spans="4:46" x14ac:dyDescent="0.25">
      <c r="AN152"/>
      <c r="AO152"/>
      <c r="AP152"/>
      <c r="AQ152"/>
      <c r="AR152"/>
      <c r="AS152"/>
      <c r="AT152"/>
    </row>
    <row r="153" spans="4:46" x14ac:dyDescent="0.25">
      <c r="AN153"/>
      <c r="AO153"/>
      <c r="AP153"/>
      <c r="AQ153"/>
      <c r="AR153"/>
      <c r="AS153"/>
      <c r="AT153"/>
    </row>
    <row r="154" spans="4:46" x14ac:dyDescent="0.25">
      <c r="AN154"/>
      <c r="AO154"/>
      <c r="AP154"/>
      <c r="AQ154"/>
      <c r="AR154"/>
      <c r="AS154"/>
      <c r="AT154"/>
    </row>
    <row r="155" spans="4:46" x14ac:dyDescent="0.25">
      <c r="AN155"/>
      <c r="AO155"/>
      <c r="AP155"/>
      <c r="AQ155"/>
      <c r="AR155"/>
      <c r="AS155"/>
      <c r="AT155"/>
    </row>
    <row r="156" spans="4:46" x14ac:dyDescent="0.25">
      <c r="AN156"/>
      <c r="AO156"/>
      <c r="AP156"/>
      <c r="AQ156"/>
      <c r="AR156"/>
      <c r="AS156"/>
      <c r="AT156"/>
    </row>
    <row r="157" spans="4:46" x14ac:dyDescent="0.25">
      <c r="AN157"/>
      <c r="AO157"/>
      <c r="AP157"/>
      <c r="AQ157"/>
      <c r="AR157"/>
      <c r="AS157"/>
      <c r="AT157"/>
    </row>
    <row r="158" spans="4:46" x14ac:dyDescent="0.25">
      <c r="AN158"/>
      <c r="AO158"/>
      <c r="AP158"/>
      <c r="AQ158"/>
      <c r="AR158"/>
      <c r="AS158"/>
      <c r="AT158"/>
    </row>
    <row r="159" spans="4:46" x14ac:dyDescent="0.25">
      <c r="AN159"/>
      <c r="AO159"/>
      <c r="AP159"/>
      <c r="AQ159"/>
      <c r="AR159"/>
      <c r="AS159"/>
      <c r="AT159"/>
    </row>
    <row r="160" spans="4:46" x14ac:dyDescent="0.25">
      <c r="AN160"/>
      <c r="AO160"/>
      <c r="AP160"/>
      <c r="AQ160"/>
      <c r="AR160"/>
      <c r="AS160"/>
      <c r="AT160"/>
    </row>
    <row r="161" spans="40:46" x14ac:dyDescent="0.25">
      <c r="AN161"/>
      <c r="AO161"/>
      <c r="AP161"/>
      <c r="AQ161"/>
      <c r="AR161"/>
      <c r="AS161"/>
      <c r="AT161"/>
    </row>
    <row r="162" spans="40:46" x14ac:dyDescent="0.25">
      <c r="AN162"/>
      <c r="AO162"/>
      <c r="AP162"/>
      <c r="AQ162"/>
      <c r="AR162"/>
      <c r="AS162"/>
      <c r="AT162"/>
    </row>
    <row r="163" spans="40:46" x14ac:dyDescent="0.25">
      <c r="AN163"/>
      <c r="AO163"/>
      <c r="AP163"/>
      <c r="AQ163"/>
      <c r="AR163"/>
      <c r="AS163"/>
      <c r="AT163"/>
    </row>
    <row r="164" spans="40:46" x14ac:dyDescent="0.25">
      <c r="AN164"/>
      <c r="AO164"/>
      <c r="AP164"/>
      <c r="AQ164"/>
      <c r="AR164"/>
      <c r="AS164"/>
      <c r="AT164"/>
    </row>
    <row r="165" spans="40:46" x14ac:dyDescent="0.25">
      <c r="AN165"/>
      <c r="AO165"/>
      <c r="AP165"/>
      <c r="AQ165"/>
      <c r="AR165"/>
      <c r="AS165"/>
      <c r="AT165"/>
    </row>
    <row r="166" spans="40:46" x14ac:dyDescent="0.25">
      <c r="AN166"/>
      <c r="AO166"/>
      <c r="AP166"/>
      <c r="AQ166"/>
      <c r="AR166"/>
      <c r="AS166"/>
      <c r="AT166"/>
    </row>
    <row r="167" spans="40:46" x14ac:dyDescent="0.25">
      <c r="AN167"/>
      <c r="AO167"/>
      <c r="AP167"/>
      <c r="AQ167"/>
      <c r="AR167"/>
      <c r="AS167"/>
      <c r="AT167"/>
    </row>
    <row r="168" spans="40:46" x14ac:dyDescent="0.25">
      <c r="AN168"/>
      <c r="AO168"/>
      <c r="AP168"/>
      <c r="AQ168"/>
      <c r="AR168"/>
      <c r="AS168"/>
      <c r="AT168"/>
    </row>
    <row r="169" spans="40:46" x14ac:dyDescent="0.25">
      <c r="AN169"/>
      <c r="AO169"/>
      <c r="AP169"/>
      <c r="AQ169"/>
      <c r="AR169"/>
      <c r="AS169"/>
      <c r="AT169"/>
    </row>
    <row r="170" spans="40:46" x14ac:dyDescent="0.25">
      <c r="AN170"/>
      <c r="AO170"/>
      <c r="AP170"/>
      <c r="AQ170"/>
      <c r="AR170"/>
      <c r="AS170"/>
      <c r="AT170"/>
    </row>
    <row r="171" spans="40:46" x14ac:dyDescent="0.25">
      <c r="AN171"/>
      <c r="AO171"/>
      <c r="AP171"/>
      <c r="AQ171"/>
      <c r="AR171"/>
      <c r="AS171"/>
      <c r="AT171"/>
    </row>
  </sheetData>
  <mergeCells count="2">
    <mergeCell ref="A50:C50"/>
    <mergeCell ref="D137:J137"/>
  </mergeCells>
  <pageMargins left="0.7" right="0.7" top="0.75" bottom="0.75" header="0.3" footer="0.3"/>
  <pageSetup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W173"/>
  <sheetViews>
    <sheetView workbookViewId="0">
      <selection activeCell="K43" sqref="K43"/>
    </sheetView>
  </sheetViews>
  <sheetFormatPr defaultRowHeight="15" x14ac:dyDescent="0.25"/>
  <cols>
    <col min="1" max="1" width="10.42578125" customWidth="1"/>
    <col min="2" max="2" width="14.140625" bestFit="1" customWidth="1"/>
    <col min="3" max="3" width="14.5703125" bestFit="1" customWidth="1"/>
    <col min="4" max="4" width="15.7109375" bestFit="1" customWidth="1"/>
    <col min="5" max="5" width="12" bestFit="1" customWidth="1"/>
    <col min="6" max="6" width="16.5703125" bestFit="1" customWidth="1"/>
    <col min="7" max="7" width="12" bestFit="1" customWidth="1"/>
    <col min="8" max="8" width="13.28515625" bestFit="1" customWidth="1"/>
    <col min="9" max="9" width="13.28515625" style="17" customWidth="1"/>
    <col min="10" max="10" width="10.42578125" style="17" bestFit="1" customWidth="1"/>
    <col min="11" max="11" width="14.140625" style="17" bestFit="1" customWidth="1"/>
    <col min="12" max="12" width="14.5703125" style="17" bestFit="1" customWidth="1"/>
    <col min="13" max="13" width="15.7109375" style="17" bestFit="1" customWidth="1"/>
    <col min="14" max="14" width="12" style="17" bestFit="1" customWidth="1"/>
    <col min="15" max="15" width="16.5703125" style="17" bestFit="1" customWidth="1"/>
    <col min="16" max="16" width="12" style="17" bestFit="1" customWidth="1"/>
    <col min="17" max="17" width="13.28515625" style="17" bestFit="1" customWidth="1"/>
    <col min="18" max="18" width="13.28515625" style="17" customWidth="1"/>
    <col min="21" max="21" width="13.5703125" bestFit="1" customWidth="1"/>
    <col min="22" max="22" width="14.140625" bestFit="1" customWidth="1"/>
    <col min="23" max="23" width="15.140625" bestFit="1" customWidth="1"/>
    <col min="25" max="25" width="15.7109375" bestFit="1" customWidth="1"/>
    <col min="29" max="29" width="14.140625" bestFit="1" customWidth="1"/>
    <col min="30" max="30" width="14.5703125" bestFit="1" customWidth="1"/>
    <col min="31" max="31" width="15.7109375" bestFit="1" customWidth="1"/>
    <col min="33" max="33" width="16.7109375" bestFit="1" customWidth="1"/>
    <col min="34" max="34" width="14.140625" bestFit="1" customWidth="1"/>
    <col min="35" max="35" width="14.5703125" bestFit="1" customWidth="1"/>
    <col min="36" max="36" width="9.42578125" customWidth="1"/>
    <col min="37" max="37" width="14.140625" bestFit="1" customWidth="1"/>
    <col min="38" max="38" width="16.7109375" bestFit="1" customWidth="1"/>
    <col min="39" max="39" width="15.7109375" bestFit="1" customWidth="1"/>
    <col min="41" max="41" width="16.7109375" style="17" bestFit="1" customWidth="1"/>
    <col min="42" max="42" width="14.140625" style="17" bestFit="1" customWidth="1"/>
    <col min="43" max="43" width="14.5703125" style="17" bestFit="1" customWidth="1"/>
    <col min="44" max="44" width="15.7109375" style="17" bestFit="1" customWidth="1"/>
    <col min="45" max="45" width="14.140625" style="17" bestFit="1" customWidth="1"/>
    <col min="46" max="46" width="16.7109375" style="17" bestFit="1" customWidth="1"/>
    <col min="47" max="47" width="15.7109375" bestFit="1" customWidth="1"/>
    <col min="49" max="49" width="16.7109375" bestFit="1" customWidth="1"/>
    <col min="50" max="50" width="14.140625" bestFit="1" customWidth="1"/>
    <col min="51" max="51" width="14.5703125" bestFit="1" customWidth="1"/>
    <col min="52" max="52" width="15.7109375" bestFit="1" customWidth="1"/>
    <col min="54" max="54" width="16.7109375" bestFit="1" customWidth="1"/>
    <col min="58" max="58" width="14.140625" bestFit="1" customWidth="1"/>
    <col min="59" max="59" width="14.5703125" bestFit="1" customWidth="1"/>
    <col min="60" max="60" width="15.7109375" bestFit="1" customWidth="1"/>
    <col min="62" max="62" width="16.7109375" bestFit="1" customWidth="1"/>
  </cols>
  <sheetData>
    <row r="1" spans="1:46" x14ac:dyDescent="0.25">
      <c r="A1" t="s">
        <v>38</v>
      </c>
      <c r="T1" t="s">
        <v>44</v>
      </c>
      <c r="AB1" s="17" t="s">
        <v>279</v>
      </c>
      <c r="AC1" s="17"/>
      <c r="AD1" s="17"/>
      <c r="AE1" s="17"/>
      <c r="AF1" s="17"/>
      <c r="AG1" s="17"/>
      <c r="AO1"/>
      <c r="AP1"/>
      <c r="AQ1"/>
      <c r="AR1"/>
      <c r="AS1"/>
      <c r="AT1"/>
    </row>
    <row r="2" spans="1:46" x14ac:dyDescent="0.25">
      <c r="A2" s="296" t="s">
        <v>20</v>
      </c>
      <c r="B2" s="53" t="s">
        <v>8</v>
      </c>
      <c r="C2" s="53" t="s">
        <v>9</v>
      </c>
      <c r="D2" s="53" t="s">
        <v>22</v>
      </c>
      <c r="E2" s="53" t="s">
        <v>29</v>
      </c>
      <c r="F2" s="53" t="s">
        <v>17</v>
      </c>
      <c r="G2" s="12" t="s">
        <v>5</v>
      </c>
      <c r="H2" s="4" t="s">
        <v>290</v>
      </c>
      <c r="I2" s="30"/>
      <c r="J2"/>
      <c r="K2" s="298" t="s">
        <v>20</v>
      </c>
      <c r="L2" s="36" t="s">
        <v>8</v>
      </c>
      <c r="M2" s="36" t="s">
        <v>9</v>
      </c>
      <c r="N2" s="36" t="s">
        <v>22</v>
      </c>
      <c r="O2" s="36" t="s">
        <v>29</v>
      </c>
      <c r="P2" s="36" t="s">
        <v>17</v>
      </c>
      <c r="Q2"/>
      <c r="R2"/>
      <c r="S2" s="298" t="s">
        <v>20</v>
      </c>
      <c r="T2" s="36" t="s">
        <v>8</v>
      </c>
      <c r="U2" s="36" t="s">
        <v>9</v>
      </c>
      <c r="V2" s="36" t="s">
        <v>22</v>
      </c>
      <c r="W2" s="36" t="s">
        <v>29</v>
      </c>
      <c r="X2" s="36" t="s">
        <v>17</v>
      </c>
      <c r="AO2"/>
      <c r="AP2"/>
      <c r="AQ2"/>
      <c r="AR2"/>
      <c r="AS2"/>
      <c r="AT2"/>
    </row>
    <row r="3" spans="1:46" s="17" customFormat="1" x14ac:dyDescent="0.25">
      <c r="A3" s="297"/>
      <c r="B3" s="53" t="s">
        <v>89</v>
      </c>
      <c r="C3" s="53" t="s">
        <v>89</v>
      </c>
      <c r="D3" s="53" t="s">
        <v>89</v>
      </c>
      <c r="E3" s="53" t="s">
        <v>89</v>
      </c>
      <c r="F3" s="53" t="s">
        <v>89</v>
      </c>
      <c r="G3" s="12"/>
      <c r="H3" s="87"/>
      <c r="I3" s="87"/>
      <c r="K3" s="298"/>
      <c r="L3" s="36" t="s">
        <v>1</v>
      </c>
      <c r="M3" s="288" t="s">
        <v>1</v>
      </c>
      <c r="N3" s="288" t="s">
        <v>1</v>
      </c>
      <c r="O3" s="288" t="s">
        <v>1</v>
      </c>
      <c r="P3" s="288" t="s">
        <v>1</v>
      </c>
      <c r="S3" s="298"/>
      <c r="T3" s="36" t="s">
        <v>289</v>
      </c>
      <c r="U3" s="288" t="s">
        <v>289</v>
      </c>
      <c r="V3" s="288" t="s">
        <v>289</v>
      </c>
      <c r="W3" s="288" t="s">
        <v>289</v>
      </c>
      <c r="X3" s="288" t="s">
        <v>289</v>
      </c>
    </row>
    <row r="4" spans="1:46" x14ac:dyDescent="0.25">
      <c r="A4" s="16">
        <v>1986</v>
      </c>
      <c r="B4" s="15">
        <f t="shared" ref="B4:B35" si="0">L4+T4</f>
        <v>275849.42785315</v>
      </c>
      <c r="C4" s="15">
        <f t="shared" ref="C4:C35" si="1">M4+U4</f>
        <v>69400.25746199998</v>
      </c>
      <c r="D4" s="15">
        <f t="shared" ref="D4:D35" si="2">N4+V4</f>
        <v>762.27792819999991</v>
      </c>
      <c r="E4" s="15">
        <f t="shared" ref="E4:E35" si="3">O4+W4</f>
        <v>41013.406816000002</v>
      </c>
      <c r="F4" s="15">
        <f t="shared" ref="F4:F35" si="4">P4+X4</f>
        <v>26395.292353099991</v>
      </c>
      <c r="G4" s="15">
        <f>SUM(B4:F4)</f>
        <v>413420.66241244995</v>
      </c>
      <c r="H4" s="5"/>
      <c r="I4" s="5"/>
      <c r="J4"/>
      <c r="K4" s="30">
        <v>1986</v>
      </c>
      <c r="L4" s="5">
        <v>0</v>
      </c>
      <c r="M4" s="5">
        <v>32438</v>
      </c>
      <c r="N4" s="5">
        <v>0</v>
      </c>
      <c r="O4" s="5">
        <v>36970</v>
      </c>
      <c r="P4" s="5">
        <v>89</v>
      </c>
      <c r="Q4"/>
      <c r="R4"/>
      <c r="S4" s="30">
        <v>1986</v>
      </c>
      <c r="T4" s="5">
        <v>275849.42785315</v>
      </c>
      <c r="U4" s="5">
        <v>36962.257461999987</v>
      </c>
      <c r="V4" s="5">
        <v>762.27792819999991</v>
      </c>
      <c r="W4" s="5">
        <v>4043.4068160000006</v>
      </c>
      <c r="X4" s="5">
        <v>26306.292353099991</v>
      </c>
      <c r="AO4"/>
      <c r="AP4"/>
      <c r="AQ4"/>
      <c r="AR4"/>
      <c r="AS4"/>
      <c r="AT4"/>
    </row>
    <row r="5" spans="1:46" x14ac:dyDescent="0.25">
      <c r="A5" s="16">
        <v>1987</v>
      </c>
      <c r="B5" s="15">
        <f t="shared" si="0"/>
        <v>41301.958126500016</v>
      </c>
      <c r="C5" s="15">
        <f t="shared" si="1"/>
        <v>110715.49738081999</v>
      </c>
      <c r="D5" s="15">
        <f t="shared" si="2"/>
        <v>396.35842020000001</v>
      </c>
      <c r="E5" s="15">
        <f t="shared" si="3"/>
        <v>45101.88605922</v>
      </c>
      <c r="F5" s="15">
        <f t="shared" si="4"/>
        <v>44277.676998140007</v>
      </c>
      <c r="G5" s="15">
        <f t="shared" ref="G5:G27" si="5">SUM(B5:F5)</f>
        <v>241793.37698488001</v>
      </c>
      <c r="H5" s="5"/>
      <c r="I5" s="5"/>
      <c r="J5"/>
      <c r="K5" s="30">
        <v>1987</v>
      </c>
      <c r="L5" s="5">
        <v>0</v>
      </c>
      <c r="M5" s="5">
        <v>51060</v>
      </c>
      <c r="N5" s="5">
        <v>0</v>
      </c>
      <c r="O5" s="5">
        <v>41951</v>
      </c>
      <c r="P5" s="5">
        <v>215</v>
      </c>
      <c r="Q5"/>
      <c r="R5"/>
      <c r="S5" s="30">
        <v>1987</v>
      </c>
      <c r="T5" s="5">
        <v>41301.958126500016</v>
      </c>
      <c r="U5" s="5">
        <v>59655.497380819987</v>
      </c>
      <c r="V5" s="5">
        <v>396.35842020000001</v>
      </c>
      <c r="W5" s="5">
        <v>3150.8860592199999</v>
      </c>
      <c r="X5" s="5">
        <v>44062.676998140007</v>
      </c>
      <c r="AO5"/>
      <c r="AP5"/>
      <c r="AQ5"/>
      <c r="AR5"/>
      <c r="AS5"/>
      <c r="AT5"/>
    </row>
    <row r="6" spans="1:46" x14ac:dyDescent="0.25">
      <c r="A6" s="16">
        <v>1988</v>
      </c>
      <c r="B6" s="15">
        <f t="shared" si="0"/>
        <v>21491.947943559997</v>
      </c>
      <c r="C6" s="15">
        <f t="shared" si="1"/>
        <v>195094.93927134998</v>
      </c>
      <c r="D6" s="15">
        <f t="shared" si="2"/>
        <v>1141.4338546000001</v>
      </c>
      <c r="E6" s="15">
        <f t="shared" si="3"/>
        <v>5810.8237005500005</v>
      </c>
      <c r="F6" s="15">
        <f t="shared" si="4"/>
        <v>40597.249314315006</v>
      </c>
      <c r="G6" s="15">
        <f t="shared" si="5"/>
        <v>264136.394084375</v>
      </c>
      <c r="H6" s="5"/>
      <c r="I6" s="5"/>
      <c r="J6"/>
      <c r="K6" s="30">
        <v>1988</v>
      </c>
      <c r="L6" s="5">
        <v>0</v>
      </c>
      <c r="M6" s="5">
        <v>75008</v>
      </c>
      <c r="N6" s="5">
        <v>0</v>
      </c>
      <c r="O6" s="5">
        <v>2151</v>
      </c>
      <c r="P6" s="5">
        <v>9178</v>
      </c>
      <c r="Q6"/>
      <c r="R6"/>
      <c r="S6" s="30">
        <v>1988</v>
      </c>
      <c r="T6" s="5">
        <v>21491.947943559997</v>
      </c>
      <c r="U6" s="5">
        <v>120086.93927134997</v>
      </c>
      <c r="V6" s="5">
        <v>1141.4338546000001</v>
      </c>
      <c r="W6" s="5">
        <v>3659.8237005500005</v>
      </c>
      <c r="X6" s="5">
        <v>31419.249314315002</v>
      </c>
      <c r="AO6"/>
      <c r="AP6"/>
      <c r="AQ6"/>
      <c r="AR6"/>
      <c r="AS6"/>
      <c r="AT6"/>
    </row>
    <row r="7" spans="1:46" x14ac:dyDescent="0.25">
      <c r="A7" s="16">
        <v>1989</v>
      </c>
      <c r="B7" s="15">
        <f t="shared" si="0"/>
        <v>33877.50283719998</v>
      </c>
      <c r="C7" s="15">
        <f t="shared" si="1"/>
        <v>79313.794432707014</v>
      </c>
      <c r="D7" s="15">
        <f t="shared" si="2"/>
        <v>218.87268800000001</v>
      </c>
      <c r="E7" s="15">
        <f t="shared" si="3"/>
        <v>8699.8391843549998</v>
      </c>
      <c r="F7" s="15">
        <f t="shared" si="4"/>
        <v>41989.341330410003</v>
      </c>
      <c r="G7" s="15">
        <f t="shared" si="5"/>
        <v>164099.350472672</v>
      </c>
      <c r="H7" s="5"/>
      <c r="I7" s="5"/>
      <c r="J7"/>
      <c r="K7" s="30">
        <v>1989</v>
      </c>
      <c r="L7" s="5">
        <v>0</v>
      </c>
      <c r="M7" s="5">
        <v>34323</v>
      </c>
      <c r="N7" s="5">
        <v>0</v>
      </c>
      <c r="O7" s="5">
        <v>3003</v>
      </c>
      <c r="P7" s="5">
        <v>277</v>
      </c>
      <c r="Q7"/>
      <c r="R7"/>
      <c r="S7" s="30">
        <v>1989</v>
      </c>
      <c r="T7" s="5">
        <v>33877.50283719998</v>
      </c>
      <c r="U7" s="5">
        <v>44990.794432707007</v>
      </c>
      <c r="V7" s="5">
        <v>218.87268800000001</v>
      </c>
      <c r="W7" s="5">
        <v>5696.8391843549998</v>
      </c>
      <c r="X7" s="5">
        <v>41712.341330410003</v>
      </c>
      <c r="AO7"/>
      <c r="AP7"/>
      <c r="AQ7"/>
      <c r="AR7"/>
      <c r="AS7"/>
      <c r="AT7"/>
    </row>
    <row r="8" spans="1:46" x14ac:dyDescent="0.25">
      <c r="A8" s="16">
        <v>1990</v>
      </c>
      <c r="B8" s="15">
        <f t="shared" si="0"/>
        <v>23804.095298040003</v>
      </c>
      <c r="C8" s="15">
        <f t="shared" si="1"/>
        <v>163394.69944996003</v>
      </c>
      <c r="D8" s="15">
        <f t="shared" si="2"/>
        <v>441.75322702</v>
      </c>
      <c r="E8" s="15">
        <f t="shared" si="3"/>
        <v>5243.1855986199998</v>
      </c>
      <c r="F8" s="15">
        <f t="shared" si="4"/>
        <v>25927.670221086995</v>
      </c>
      <c r="G8" s="15">
        <f t="shared" si="5"/>
        <v>218811.40379472706</v>
      </c>
      <c r="H8" s="5"/>
      <c r="I8" s="5"/>
      <c r="J8"/>
      <c r="K8" s="30">
        <v>1990</v>
      </c>
      <c r="L8" s="5">
        <v>0</v>
      </c>
      <c r="M8" s="5">
        <v>44139</v>
      </c>
      <c r="N8" s="5">
        <v>0</v>
      </c>
      <c r="O8" s="5">
        <v>2104</v>
      </c>
      <c r="P8" s="5">
        <v>866</v>
      </c>
      <c r="Q8"/>
      <c r="R8"/>
      <c r="S8" s="30">
        <v>1990</v>
      </c>
      <c r="T8" s="5">
        <v>23804.095298040003</v>
      </c>
      <c r="U8" s="5">
        <v>119255.69944996004</v>
      </c>
      <c r="V8" s="5">
        <v>441.75322702</v>
      </c>
      <c r="W8" s="5">
        <v>3139.1855986199998</v>
      </c>
      <c r="X8" s="5">
        <v>25061.670221086995</v>
      </c>
      <c r="AO8"/>
      <c r="AP8"/>
      <c r="AQ8"/>
      <c r="AR8"/>
      <c r="AS8"/>
      <c r="AT8"/>
    </row>
    <row r="9" spans="1:46" x14ac:dyDescent="0.25">
      <c r="A9" s="16">
        <v>1991</v>
      </c>
      <c r="B9" s="15">
        <f t="shared" si="0"/>
        <v>23911.604017600002</v>
      </c>
      <c r="C9" s="15">
        <f t="shared" si="1"/>
        <v>84251.173868960002</v>
      </c>
      <c r="D9" s="15">
        <f t="shared" si="2"/>
        <v>1438.5015000000001</v>
      </c>
      <c r="E9" s="15">
        <f t="shared" si="3"/>
        <v>21128.251835629999</v>
      </c>
      <c r="F9" s="15">
        <f t="shared" si="4"/>
        <v>72873.46220749701</v>
      </c>
      <c r="G9" s="15">
        <f t="shared" si="5"/>
        <v>203602.99342968702</v>
      </c>
      <c r="H9" s="5"/>
      <c r="I9" s="5"/>
      <c r="J9"/>
      <c r="K9" s="30">
        <v>1991</v>
      </c>
      <c r="L9" s="5">
        <v>0</v>
      </c>
      <c r="M9" s="5">
        <v>46291</v>
      </c>
      <c r="N9" s="5">
        <v>0</v>
      </c>
      <c r="O9" s="5">
        <v>993</v>
      </c>
      <c r="P9" s="5">
        <v>865</v>
      </c>
      <c r="Q9"/>
      <c r="R9"/>
      <c r="S9" s="30">
        <v>1991</v>
      </c>
      <c r="T9" s="5">
        <v>23911.604017600002</v>
      </c>
      <c r="U9" s="5">
        <v>37960.173868960002</v>
      </c>
      <c r="V9" s="5">
        <v>1438.5015000000001</v>
      </c>
      <c r="W9" s="5">
        <v>20135.251835629999</v>
      </c>
      <c r="X9" s="5">
        <v>72008.46220749701</v>
      </c>
      <c r="AO9"/>
      <c r="AP9"/>
      <c r="AQ9"/>
      <c r="AR9"/>
      <c r="AS9"/>
      <c r="AT9"/>
    </row>
    <row r="10" spans="1:46" x14ac:dyDescent="0.25">
      <c r="A10" s="16">
        <v>1992</v>
      </c>
      <c r="B10" s="15">
        <f t="shared" si="0"/>
        <v>36727.144194359971</v>
      </c>
      <c r="C10" s="15">
        <f t="shared" si="1"/>
        <v>84291.066181250004</v>
      </c>
      <c r="D10" s="15">
        <f t="shared" si="2"/>
        <v>10720.222391900001</v>
      </c>
      <c r="E10" s="15">
        <f t="shared" si="3"/>
        <v>51130.9720055</v>
      </c>
      <c r="F10" s="15">
        <f t="shared" si="4"/>
        <v>64879.784360110003</v>
      </c>
      <c r="G10" s="15">
        <f t="shared" si="5"/>
        <v>247749.18913311997</v>
      </c>
      <c r="H10" s="5"/>
      <c r="I10" s="5"/>
      <c r="J10"/>
      <c r="K10" s="30">
        <v>1992</v>
      </c>
      <c r="L10" s="5">
        <v>0</v>
      </c>
      <c r="M10" s="5">
        <v>43343</v>
      </c>
      <c r="N10" s="5">
        <v>0</v>
      </c>
      <c r="O10" s="5">
        <v>7</v>
      </c>
      <c r="P10" s="5">
        <v>36</v>
      </c>
      <c r="Q10"/>
      <c r="R10"/>
      <c r="S10" s="30">
        <v>1992</v>
      </c>
      <c r="T10" s="5">
        <v>36727.144194359971</v>
      </c>
      <c r="U10" s="5">
        <v>40948.066181250004</v>
      </c>
      <c r="V10" s="5">
        <v>10720.222391900001</v>
      </c>
      <c r="W10" s="5">
        <v>51123.9720055</v>
      </c>
      <c r="X10" s="5">
        <v>64843.784360110003</v>
      </c>
      <c r="AO10"/>
      <c r="AP10"/>
      <c r="AQ10"/>
      <c r="AR10"/>
      <c r="AS10"/>
      <c r="AT10"/>
    </row>
    <row r="11" spans="1:46" x14ac:dyDescent="0.25">
      <c r="A11" s="16">
        <v>1993</v>
      </c>
      <c r="B11" s="15">
        <f t="shared" si="0"/>
        <v>62316.154357009997</v>
      </c>
      <c r="C11" s="15">
        <f t="shared" si="1"/>
        <v>107010.56066608001</v>
      </c>
      <c r="D11" s="15">
        <f t="shared" si="2"/>
        <v>8342.6836241800011</v>
      </c>
      <c r="E11" s="15">
        <f t="shared" si="3"/>
        <v>16525.979177190999</v>
      </c>
      <c r="F11" s="15">
        <f t="shared" si="4"/>
        <v>38631.903101094991</v>
      </c>
      <c r="G11" s="15">
        <f t="shared" si="5"/>
        <v>232827.28092555603</v>
      </c>
      <c r="H11" s="5"/>
      <c r="I11" s="5"/>
      <c r="J11"/>
      <c r="K11" s="30">
        <v>1993</v>
      </c>
      <c r="L11" s="5">
        <v>2492</v>
      </c>
      <c r="M11" s="5">
        <v>43437</v>
      </c>
      <c r="N11" s="5">
        <v>0</v>
      </c>
      <c r="O11" s="5">
        <v>1436</v>
      </c>
      <c r="P11" s="5">
        <v>148</v>
      </c>
      <c r="Q11"/>
      <c r="R11"/>
      <c r="S11" s="30">
        <v>1993</v>
      </c>
      <c r="T11" s="5">
        <v>59824.154357009997</v>
      </c>
      <c r="U11" s="5">
        <v>63573.560666080011</v>
      </c>
      <c r="V11" s="5">
        <v>8342.6836241800011</v>
      </c>
      <c r="W11" s="5">
        <v>15089.979177190999</v>
      </c>
      <c r="X11" s="5">
        <v>38483.903101094991</v>
      </c>
      <c r="AO11"/>
      <c r="AP11"/>
      <c r="AQ11"/>
      <c r="AR11"/>
      <c r="AS11"/>
      <c r="AT11"/>
    </row>
    <row r="12" spans="1:46" x14ac:dyDescent="0.25">
      <c r="A12" s="16">
        <v>1994</v>
      </c>
      <c r="B12" s="15">
        <f t="shared" si="0"/>
        <v>72668.084089759985</v>
      </c>
      <c r="C12" s="15">
        <f t="shared" si="1"/>
        <v>107050.39157824995</v>
      </c>
      <c r="D12" s="15">
        <f t="shared" si="2"/>
        <v>24597.859115310002</v>
      </c>
      <c r="E12" s="15">
        <f t="shared" si="3"/>
        <v>45170.599390789997</v>
      </c>
      <c r="F12" s="15">
        <f t="shared" si="4"/>
        <v>32633.021798909995</v>
      </c>
      <c r="G12" s="15">
        <f t="shared" si="5"/>
        <v>282119.95597301994</v>
      </c>
      <c r="H12" s="5"/>
      <c r="I12" s="5"/>
      <c r="J12"/>
      <c r="K12" s="30">
        <v>1994</v>
      </c>
      <c r="L12" s="5">
        <v>9</v>
      </c>
      <c r="M12" s="5">
        <v>38521</v>
      </c>
      <c r="N12" s="5">
        <v>1</v>
      </c>
      <c r="O12" s="5">
        <v>7049</v>
      </c>
      <c r="P12" s="5">
        <v>33</v>
      </c>
      <c r="Q12"/>
      <c r="R12"/>
      <c r="S12" s="30">
        <v>1994</v>
      </c>
      <c r="T12" s="5">
        <v>72659.084089759985</v>
      </c>
      <c r="U12" s="5">
        <v>68529.391578249953</v>
      </c>
      <c r="V12" s="5">
        <v>24596.859115310002</v>
      </c>
      <c r="W12" s="5">
        <v>38121.599390789997</v>
      </c>
      <c r="X12" s="5">
        <v>32600.021798909995</v>
      </c>
      <c r="AO12"/>
      <c r="AP12"/>
      <c r="AQ12"/>
      <c r="AR12"/>
      <c r="AS12"/>
      <c r="AT12"/>
    </row>
    <row r="13" spans="1:46" x14ac:dyDescent="0.25">
      <c r="A13" s="16">
        <v>1995</v>
      </c>
      <c r="B13" s="15">
        <f t="shared" si="0"/>
        <v>15171.695219000001</v>
      </c>
      <c r="C13" s="15">
        <f t="shared" si="1"/>
        <v>100855.70097042997</v>
      </c>
      <c r="D13" s="15">
        <f t="shared" si="2"/>
        <v>7370.8616677</v>
      </c>
      <c r="E13" s="15">
        <f t="shared" si="3"/>
        <v>16343.674732698999</v>
      </c>
      <c r="F13" s="15">
        <f t="shared" si="4"/>
        <v>38241.796931020006</v>
      </c>
      <c r="G13" s="15">
        <f t="shared" si="5"/>
        <v>177983.72952084898</v>
      </c>
      <c r="H13" s="5"/>
      <c r="I13" s="5"/>
      <c r="J13"/>
      <c r="K13" s="30">
        <v>1995</v>
      </c>
      <c r="L13" s="5">
        <v>494</v>
      </c>
      <c r="M13" s="5">
        <v>44506</v>
      </c>
      <c r="N13" s="5">
        <v>6</v>
      </c>
      <c r="O13" s="5">
        <v>7292</v>
      </c>
      <c r="P13" s="5">
        <v>40</v>
      </c>
      <c r="Q13"/>
      <c r="R13"/>
      <c r="S13" s="30">
        <v>1995</v>
      </c>
      <c r="T13" s="5">
        <v>14677.695219000001</v>
      </c>
      <c r="U13" s="5">
        <v>56349.700970429971</v>
      </c>
      <c r="V13" s="5">
        <v>7364.8616677</v>
      </c>
      <c r="W13" s="5">
        <v>9051.6747326989989</v>
      </c>
      <c r="X13" s="5">
        <v>38201.796931020006</v>
      </c>
      <c r="AO13"/>
      <c r="AP13"/>
      <c r="AQ13"/>
      <c r="AR13"/>
      <c r="AS13"/>
      <c r="AT13"/>
    </row>
    <row r="14" spans="1:46" x14ac:dyDescent="0.25">
      <c r="A14" s="16">
        <v>1996</v>
      </c>
      <c r="B14" s="15">
        <f t="shared" si="0"/>
        <v>43771.225392560023</v>
      </c>
      <c r="C14" s="15">
        <f t="shared" si="1"/>
        <v>74484.704731735997</v>
      </c>
      <c r="D14" s="15">
        <f t="shared" si="2"/>
        <v>3819.3151780000003</v>
      </c>
      <c r="E14" s="15">
        <f t="shared" si="3"/>
        <v>10924.130679370799</v>
      </c>
      <c r="F14" s="15">
        <f t="shared" si="4"/>
        <v>40023.328815390007</v>
      </c>
      <c r="G14" s="15">
        <f t="shared" si="5"/>
        <v>173022.70479705682</v>
      </c>
      <c r="H14" s="5"/>
      <c r="I14" s="5"/>
      <c r="J14"/>
      <c r="K14" s="30">
        <v>1996</v>
      </c>
      <c r="L14" s="5">
        <v>3226</v>
      </c>
      <c r="M14" s="5">
        <v>42120</v>
      </c>
      <c r="N14" s="5">
        <v>0</v>
      </c>
      <c r="O14" s="5">
        <v>370</v>
      </c>
      <c r="P14" s="5">
        <v>47</v>
      </c>
      <c r="Q14"/>
      <c r="R14"/>
      <c r="S14" s="30">
        <v>1996</v>
      </c>
      <c r="T14" s="5">
        <v>40545.225392560023</v>
      </c>
      <c r="U14" s="5">
        <v>32364.704731736001</v>
      </c>
      <c r="V14" s="5">
        <v>3819.3151780000003</v>
      </c>
      <c r="W14" s="5">
        <v>10554.130679370799</v>
      </c>
      <c r="X14" s="5">
        <v>39976.328815390007</v>
      </c>
      <c r="AO14"/>
      <c r="AP14"/>
      <c r="AQ14"/>
      <c r="AR14"/>
      <c r="AS14"/>
      <c r="AT14"/>
    </row>
    <row r="15" spans="1:46" x14ac:dyDescent="0.25">
      <c r="A15" s="16">
        <v>1997</v>
      </c>
      <c r="B15" s="15">
        <f t="shared" si="0"/>
        <v>20052.256260478993</v>
      </c>
      <c r="C15" s="15">
        <f t="shared" si="1"/>
        <v>63456.193891407005</v>
      </c>
      <c r="D15" s="15">
        <f t="shared" si="2"/>
        <v>2738.7745800000002</v>
      </c>
      <c r="E15" s="15">
        <f t="shared" si="3"/>
        <v>32516.527719534002</v>
      </c>
      <c r="F15" s="15">
        <f t="shared" si="4"/>
        <v>100631.39915660003</v>
      </c>
      <c r="G15" s="15">
        <f t="shared" si="5"/>
        <v>219395.15160802004</v>
      </c>
      <c r="H15" s="5"/>
      <c r="I15" s="5"/>
      <c r="J15"/>
      <c r="K15" s="30">
        <v>1997</v>
      </c>
      <c r="L15" s="5">
        <v>3845</v>
      </c>
      <c r="M15" s="5">
        <v>36550</v>
      </c>
      <c r="N15" s="5">
        <v>0</v>
      </c>
      <c r="O15" s="5">
        <v>73</v>
      </c>
      <c r="P15" s="5">
        <v>419</v>
      </c>
      <c r="Q15"/>
      <c r="R15"/>
      <c r="S15" s="30">
        <v>1997</v>
      </c>
      <c r="T15" s="5">
        <v>16207.256260478995</v>
      </c>
      <c r="U15" s="5">
        <v>26906.193891407005</v>
      </c>
      <c r="V15" s="5">
        <v>2738.7745800000002</v>
      </c>
      <c r="W15" s="5">
        <v>32443.527719534002</v>
      </c>
      <c r="X15" s="5">
        <v>100212.39915660003</v>
      </c>
      <c r="AO15"/>
      <c r="AP15"/>
      <c r="AQ15"/>
      <c r="AR15"/>
      <c r="AS15"/>
      <c r="AT15"/>
    </row>
    <row r="16" spans="1:46" x14ac:dyDescent="0.25">
      <c r="A16" s="16">
        <v>1998</v>
      </c>
      <c r="B16" s="15">
        <f t="shared" si="0"/>
        <v>28901.645065473997</v>
      </c>
      <c r="C16" s="15">
        <f t="shared" si="1"/>
        <v>70141.179578440002</v>
      </c>
      <c r="D16" s="15">
        <f t="shared" si="2"/>
        <v>2515.8117148899996</v>
      </c>
      <c r="E16" s="15">
        <f t="shared" si="3"/>
        <v>6052.9249247670004</v>
      </c>
      <c r="F16" s="15">
        <f t="shared" si="4"/>
        <v>20957.428854713999</v>
      </c>
      <c r="G16" s="15">
        <f t="shared" si="5"/>
        <v>128568.99013828501</v>
      </c>
      <c r="H16" s="5"/>
      <c r="I16" s="5"/>
      <c r="J16"/>
      <c r="K16" s="30">
        <v>1998</v>
      </c>
      <c r="L16" s="5">
        <v>1008</v>
      </c>
      <c r="M16" s="5">
        <v>42874</v>
      </c>
      <c r="N16" s="5">
        <v>0</v>
      </c>
      <c r="O16" s="5">
        <v>213</v>
      </c>
      <c r="P16" s="5">
        <v>190</v>
      </c>
      <c r="Q16"/>
      <c r="R16"/>
      <c r="S16" s="30">
        <v>1998</v>
      </c>
      <c r="T16" s="5">
        <v>27893.645065473997</v>
      </c>
      <c r="U16" s="5">
        <v>27267.179578440002</v>
      </c>
      <c r="V16" s="5">
        <v>2515.8117148899996</v>
      </c>
      <c r="W16" s="5">
        <v>5839.9249247670004</v>
      </c>
      <c r="X16" s="5">
        <v>20767.428854713999</v>
      </c>
      <c r="AO16"/>
      <c r="AP16"/>
      <c r="AQ16"/>
      <c r="AR16"/>
      <c r="AS16"/>
      <c r="AT16"/>
    </row>
    <row r="17" spans="1:46" x14ac:dyDescent="0.25">
      <c r="A17" s="16">
        <v>1999</v>
      </c>
      <c r="B17" s="15">
        <f t="shared" si="0"/>
        <v>43894.566444776006</v>
      </c>
      <c r="C17" s="15">
        <f t="shared" si="1"/>
        <v>75457.641002877004</v>
      </c>
      <c r="D17" s="15">
        <f t="shared" si="2"/>
        <v>13064.2921885</v>
      </c>
      <c r="E17" s="15">
        <f t="shared" si="3"/>
        <v>385.35789399999993</v>
      </c>
      <c r="F17" s="15">
        <f t="shared" si="4"/>
        <v>17753.001834956998</v>
      </c>
      <c r="G17" s="15">
        <f t="shared" si="5"/>
        <v>150554.85936510999</v>
      </c>
      <c r="H17" s="5"/>
      <c r="I17" s="5"/>
      <c r="J17"/>
      <c r="K17" s="30">
        <v>1999</v>
      </c>
      <c r="L17" s="5">
        <v>958</v>
      </c>
      <c r="M17" s="5">
        <v>44297</v>
      </c>
      <c r="N17" s="5">
        <v>0</v>
      </c>
      <c r="O17" s="5">
        <v>2</v>
      </c>
      <c r="P17" s="5">
        <v>0</v>
      </c>
      <c r="Q17"/>
      <c r="R17"/>
      <c r="S17" s="30">
        <v>1999</v>
      </c>
      <c r="T17" s="5">
        <v>42936.566444776006</v>
      </c>
      <c r="U17" s="5">
        <v>31160.641002877001</v>
      </c>
      <c r="V17" s="5">
        <v>13064.2921885</v>
      </c>
      <c r="W17" s="5">
        <v>383.35789399999993</v>
      </c>
      <c r="X17" s="5">
        <v>17753.001834956998</v>
      </c>
      <c r="AO17"/>
      <c r="AP17"/>
      <c r="AQ17"/>
      <c r="AR17"/>
      <c r="AS17"/>
      <c r="AT17"/>
    </row>
    <row r="18" spans="1:46" x14ac:dyDescent="0.25">
      <c r="A18" s="16">
        <v>2000</v>
      </c>
      <c r="B18" s="15">
        <f t="shared" si="0"/>
        <v>38980.90098477601</v>
      </c>
      <c r="C18" s="15">
        <f t="shared" si="1"/>
        <v>85377.565405583009</v>
      </c>
      <c r="D18" s="15">
        <f t="shared" si="2"/>
        <v>3312.8780983000006</v>
      </c>
      <c r="E18" s="15">
        <f t="shared" si="3"/>
        <v>789.8160330799999</v>
      </c>
      <c r="F18" s="15">
        <f t="shared" si="4"/>
        <v>62422.495876548004</v>
      </c>
      <c r="G18" s="15">
        <f t="shared" si="5"/>
        <v>190883.65639828701</v>
      </c>
      <c r="H18" s="5"/>
      <c r="I18" s="5"/>
      <c r="J18"/>
      <c r="K18" s="30">
        <v>2000</v>
      </c>
      <c r="L18" s="5">
        <v>3238</v>
      </c>
      <c r="M18" s="5">
        <v>35549</v>
      </c>
      <c r="N18" s="5">
        <v>0</v>
      </c>
      <c r="O18" s="5">
        <v>0</v>
      </c>
      <c r="P18" s="5">
        <v>0</v>
      </c>
      <c r="Q18"/>
      <c r="R18"/>
      <c r="S18" s="30">
        <v>2000</v>
      </c>
      <c r="T18" s="5">
        <v>35742.90098477601</v>
      </c>
      <c r="U18" s="5">
        <v>49828.565405583009</v>
      </c>
      <c r="V18" s="5">
        <v>3312.8780983000006</v>
      </c>
      <c r="W18" s="5">
        <v>789.8160330799999</v>
      </c>
      <c r="X18" s="5">
        <v>62422.495876548004</v>
      </c>
      <c r="AO18"/>
      <c r="AP18"/>
      <c r="AQ18"/>
      <c r="AR18"/>
      <c r="AS18"/>
      <c r="AT18"/>
    </row>
    <row r="19" spans="1:46" x14ac:dyDescent="0.25">
      <c r="A19" s="16">
        <v>2001</v>
      </c>
      <c r="B19" s="15">
        <f t="shared" si="0"/>
        <v>43495.099387236987</v>
      </c>
      <c r="C19" s="15">
        <f t="shared" si="1"/>
        <v>77452.463111784004</v>
      </c>
      <c r="D19" s="15">
        <f t="shared" si="2"/>
        <v>4691.9784599000004</v>
      </c>
      <c r="E19" s="15">
        <f t="shared" si="3"/>
        <v>15614.4960164</v>
      </c>
      <c r="F19" s="15">
        <f t="shared" si="4"/>
        <v>50770.739054819082</v>
      </c>
      <c r="G19" s="15">
        <f>SUM(B19:F19)</f>
        <v>192024.77603014006</v>
      </c>
      <c r="H19" s="5"/>
      <c r="I19" s="5"/>
      <c r="J19"/>
      <c r="K19" s="30">
        <v>2001</v>
      </c>
      <c r="L19" s="5">
        <v>918</v>
      </c>
      <c r="M19" s="5">
        <v>44020</v>
      </c>
      <c r="N19" s="5">
        <v>0</v>
      </c>
      <c r="O19" s="5">
        <v>0</v>
      </c>
      <c r="P19" s="5">
        <v>0</v>
      </c>
      <c r="Q19"/>
      <c r="R19"/>
      <c r="S19" s="30">
        <v>2001</v>
      </c>
      <c r="T19" s="5">
        <v>42577.099387236987</v>
      </c>
      <c r="U19" s="5">
        <v>33432.463111784004</v>
      </c>
      <c r="V19" s="5">
        <v>4691.9784599000004</v>
      </c>
      <c r="W19" s="5">
        <v>15614.4960164</v>
      </c>
      <c r="X19" s="5">
        <v>50770.739054819082</v>
      </c>
      <c r="Y19" s="17"/>
      <c r="Z19" s="17"/>
      <c r="AA19" s="17"/>
      <c r="AB19" s="17"/>
      <c r="AC19" s="17"/>
      <c r="AD19" s="17"/>
      <c r="AE19" s="17"/>
      <c r="AF19" s="17"/>
      <c r="AG19" s="17"/>
      <c r="AH19" s="17"/>
      <c r="AO19"/>
      <c r="AP19"/>
      <c r="AQ19"/>
      <c r="AR19"/>
      <c r="AS19"/>
      <c r="AT19"/>
    </row>
    <row r="20" spans="1:46" x14ac:dyDescent="0.25">
      <c r="A20" s="16">
        <v>2002</v>
      </c>
      <c r="B20" s="15">
        <f t="shared" si="0"/>
        <v>51764.141448233036</v>
      </c>
      <c r="C20" s="15">
        <f t="shared" si="1"/>
        <v>83597.333836634018</v>
      </c>
      <c r="D20" s="15">
        <f t="shared" si="2"/>
        <v>4403.3257483200005</v>
      </c>
      <c r="E20" s="15">
        <f t="shared" si="3"/>
        <v>3636.4983757200007</v>
      </c>
      <c r="F20" s="15">
        <f t="shared" si="4"/>
        <v>65100.126187476009</v>
      </c>
      <c r="G20" s="15">
        <f t="shared" si="5"/>
        <v>208501.42559638305</v>
      </c>
      <c r="H20" s="5"/>
      <c r="I20" s="5"/>
      <c r="J20"/>
      <c r="K20" s="30">
        <v>2002</v>
      </c>
      <c r="L20" s="5">
        <v>978</v>
      </c>
      <c r="M20" s="5">
        <v>36935</v>
      </c>
      <c r="N20" s="5">
        <v>0</v>
      </c>
      <c r="O20" s="5">
        <v>1</v>
      </c>
      <c r="P20" s="5">
        <v>1</v>
      </c>
      <c r="Q20"/>
      <c r="R20"/>
      <c r="S20" s="30">
        <v>2002</v>
      </c>
      <c r="T20" s="5">
        <v>50786.141448233036</v>
      </c>
      <c r="U20" s="5">
        <v>46662.333836634018</v>
      </c>
      <c r="V20" s="5">
        <v>4403.3257483200005</v>
      </c>
      <c r="W20" s="5">
        <v>3635.4983757200007</v>
      </c>
      <c r="X20" s="5">
        <v>65099.126187476009</v>
      </c>
      <c r="Y20" s="17"/>
      <c r="Z20" s="17"/>
      <c r="AA20" s="17"/>
      <c r="AB20" s="17"/>
      <c r="AC20" s="17"/>
      <c r="AD20" s="17"/>
      <c r="AE20" s="17"/>
      <c r="AF20" s="17"/>
      <c r="AG20" s="17"/>
      <c r="AH20" s="17"/>
      <c r="AO20"/>
      <c r="AP20"/>
      <c r="AQ20"/>
      <c r="AR20"/>
      <c r="AS20"/>
      <c r="AT20"/>
    </row>
    <row r="21" spans="1:46" x14ac:dyDescent="0.25">
      <c r="A21" s="16">
        <v>2003</v>
      </c>
      <c r="B21" s="15">
        <f t="shared" si="0"/>
        <v>83181.230075120082</v>
      </c>
      <c r="C21" s="15">
        <f t="shared" si="1"/>
        <v>60142.011496361993</v>
      </c>
      <c r="D21" s="15">
        <f t="shared" si="2"/>
        <v>4372.7581378840005</v>
      </c>
      <c r="E21" s="15">
        <f t="shared" si="3"/>
        <v>9227.7309589699998</v>
      </c>
      <c r="F21" s="15">
        <f t="shared" si="4"/>
        <v>37260.054427973992</v>
      </c>
      <c r="G21" s="15">
        <f t="shared" si="5"/>
        <v>194183.78509631005</v>
      </c>
      <c r="H21" s="5"/>
      <c r="I21" s="5"/>
      <c r="J21"/>
      <c r="K21" s="30">
        <v>2003</v>
      </c>
      <c r="L21" s="5">
        <v>2682</v>
      </c>
      <c r="M21" s="5">
        <v>17811</v>
      </c>
      <c r="N21" s="5">
        <v>0</v>
      </c>
      <c r="O21" s="5">
        <v>8</v>
      </c>
      <c r="P21" s="5">
        <v>0</v>
      </c>
      <c r="Q21"/>
      <c r="R21"/>
      <c r="S21" s="30">
        <v>2003</v>
      </c>
      <c r="T21" s="5">
        <v>80499.230075120082</v>
      </c>
      <c r="U21" s="5">
        <v>42331.011496361993</v>
      </c>
      <c r="V21" s="5">
        <v>4372.7581378840005</v>
      </c>
      <c r="W21" s="5">
        <v>9219.7309589699998</v>
      </c>
      <c r="X21" s="5">
        <v>37260.054427973992</v>
      </c>
      <c r="AO21"/>
      <c r="AP21"/>
      <c r="AQ21"/>
      <c r="AR21"/>
      <c r="AS21"/>
      <c r="AT21"/>
    </row>
    <row r="22" spans="1:46" x14ac:dyDescent="0.25">
      <c r="A22" s="16">
        <v>2004</v>
      </c>
      <c r="B22" s="15">
        <f t="shared" si="0"/>
        <v>62629.84330385401</v>
      </c>
      <c r="C22" s="15">
        <f t="shared" si="1"/>
        <v>61509.65430165422</v>
      </c>
      <c r="D22" s="15">
        <f t="shared" si="2"/>
        <v>2598.3833321689999</v>
      </c>
      <c r="E22" s="15">
        <f t="shared" si="3"/>
        <v>8497.0973780599998</v>
      </c>
      <c r="F22" s="15">
        <f t="shared" si="4"/>
        <v>17570.610075537003</v>
      </c>
      <c r="G22" s="15">
        <f t="shared" si="5"/>
        <v>152805.58839127421</v>
      </c>
      <c r="H22" s="5"/>
      <c r="I22" s="5"/>
      <c r="J22"/>
      <c r="K22" s="30">
        <v>2004</v>
      </c>
      <c r="L22" s="5">
        <v>3432</v>
      </c>
      <c r="M22" s="5">
        <v>16163</v>
      </c>
      <c r="N22" s="5">
        <v>0</v>
      </c>
      <c r="O22" s="5">
        <v>0</v>
      </c>
      <c r="P22" s="5">
        <v>29</v>
      </c>
      <c r="Q22"/>
      <c r="R22"/>
      <c r="S22" s="30">
        <v>2004</v>
      </c>
      <c r="T22" s="5">
        <v>59197.84330385401</v>
      </c>
      <c r="U22" s="5">
        <v>45346.65430165422</v>
      </c>
      <c r="V22" s="5">
        <v>2598.3833321689999</v>
      </c>
      <c r="W22" s="5">
        <v>8497.0973780599998</v>
      </c>
      <c r="X22" s="5">
        <v>17541.610075537003</v>
      </c>
      <c r="Y22" s="17"/>
      <c r="Z22" s="17"/>
      <c r="AA22" s="17"/>
      <c r="AB22" s="17"/>
      <c r="AC22" s="17"/>
      <c r="AD22" s="17"/>
      <c r="AE22" s="17"/>
      <c r="AF22" s="17"/>
      <c r="AG22" s="17"/>
      <c r="AH22" s="17"/>
      <c r="AO22"/>
      <c r="AP22"/>
      <c r="AQ22"/>
      <c r="AR22"/>
      <c r="AS22"/>
      <c r="AT22"/>
    </row>
    <row r="23" spans="1:46" x14ac:dyDescent="0.25">
      <c r="A23" s="16">
        <v>2005</v>
      </c>
      <c r="B23" s="15">
        <f t="shared" si="0"/>
        <v>42352.382302018996</v>
      </c>
      <c r="C23" s="15">
        <f t="shared" si="1"/>
        <v>71721.840227630993</v>
      </c>
      <c r="D23" s="15">
        <f t="shared" si="2"/>
        <v>5722.2640606469995</v>
      </c>
      <c r="E23" s="15">
        <f t="shared" si="3"/>
        <v>20933.552779129997</v>
      </c>
      <c r="F23" s="15">
        <f t="shared" si="4"/>
        <v>42615.617095886999</v>
      </c>
      <c r="G23" s="15">
        <f t="shared" si="5"/>
        <v>183345.65646531398</v>
      </c>
      <c r="H23" s="5"/>
      <c r="I23" s="5"/>
      <c r="J23"/>
      <c r="K23" s="30">
        <v>2005</v>
      </c>
      <c r="L23" s="5">
        <v>3719</v>
      </c>
      <c r="M23" s="5">
        <v>14293</v>
      </c>
      <c r="N23" s="5">
        <v>0</v>
      </c>
      <c r="O23" s="5">
        <v>813</v>
      </c>
      <c r="P23" s="5">
        <v>0</v>
      </c>
      <c r="Q23"/>
      <c r="R23"/>
      <c r="S23" s="30">
        <v>2005</v>
      </c>
      <c r="T23" s="5">
        <v>38633.382302018996</v>
      </c>
      <c r="U23" s="5">
        <v>57428.840227630993</v>
      </c>
      <c r="V23" s="5">
        <v>5722.2640606469995</v>
      </c>
      <c r="W23" s="5">
        <v>20120.552779129997</v>
      </c>
      <c r="X23" s="5">
        <v>42615.617095886999</v>
      </c>
      <c r="Y23" s="17"/>
      <c r="Z23" s="17"/>
      <c r="AA23" s="17"/>
      <c r="AB23" s="17"/>
      <c r="AC23" s="17"/>
      <c r="AD23" s="17"/>
      <c r="AE23" s="17"/>
      <c r="AF23" s="17"/>
      <c r="AG23" s="17"/>
      <c r="AH23" s="17"/>
      <c r="AO23"/>
      <c r="AP23"/>
      <c r="AQ23"/>
      <c r="AR23"/>
      <c r="AS23"/>
      <c r="AT23"/>
    </row>
    <row r="24" spans="1:46" x14ac:dyDescent="0.25">
      <c r="A24" s="16">
        <v>2006</v>
      </c>
      <c r="B24" s="15">
        <f t="shared" si="0"/>
        <v>37282.339916197001</v>
      </c>
      <c r="C24" s="15">
        <f t="shared" si="1"/>
        <v>38976.942787624997</v>
      </c>
      <c r="D24" s="15">
        <f t="shared" si="2"/>
        <v>4677.2138624030003</v>
      </c>
      <c r="E24" s="15">
        <f t="shared" si="3"/>
        <v>10176.508101523999</v>
      </c>
      <c r="F24" s="15">
        <f t="shared" si="4"/>
        <v>17320.378538904297</v>
      </c>
      <c r="G24" s="15">
        <f t="shared" si="5"/>
        <v>108433.38320665329</v>
      </c>
      <c r="H24" s="5"/>
      <c r="I24" s="5"/>
      <c r="J24"/>
      <c r="K24" s="30">
        <v>2006</v>
      </c>
      <c r="L24" s="5">
        <v>1955</v>
      </c>
      <c r="M24" s="5">
        <v>22996</v>
      </c>
      <c r="N24" s="5">
        <v>0</v>
      </c>
      <c r="O24" s="5">
        <v>642</v>
      </c>
      <c r="P24" s="5">
        <v>0</v>
      </c>
      <c r="Q24"/>
      <c r="R24"/>
      <c r="S24" s="30">
        <v>2006</v>
      </c>
      <c r="T24" s="5">
        <v>35327.339916197001</v>
      </c>
      <c r="U24" s="5">
        <v>15980.942787624999</v>
      </c>
      <c r="V24" s="5">
        <v>4677.2138624030003</v>
      </c>
      <c r="W24" s="5">
        <v>9534.5081015239994</v>
      </c>
      <c r="X24" s="5">
        <v>17320.378538904297</v>
      </c>
      <c r="Y24" s="17"/>
      <c r="Z24" s="17"/>
      <c r="AA24" s="17"/>
      <c r="AB24" s="17"/>
      <c r="AC24" s="17"/>
      <c r="AD24" s="17"/>
      <c r="AE24" s="17"/>
      <c r="AF24" s="17"/>
      <c r="AG24" s="17"/>
      <c r="AH24" s="17"/>
      <c r="AO24"/>
      <c r="AP24"/>
      <c r="AQ24"/>
      <c r="AR24"/>
      <c r="AS24"/>
      <c r="AT24"/>
    </row>
    <row r="25" spans="1:46" x14ac:dyDescent="0.25">
      <c r="A25" s="16">
        <v>2007</v>
      </c>
      <c r="B25" s="15">
        <f t="shared" si="0"/>
        <v>54789.003827783032</v>
      </c>
      <c r="C25" s="15">
        <f t="shared" si="1"/>
        <v>44014.562468505006</v>
      </c>
      <c r="D25" s="15">
        <f t="shared" si="2"/>
        <v>959.28601970800003</v>
      </c>
      <c r="E25" s="15">
        <f t="shared" si="3"/>
        <v>8235.1813396429989</v>
      </c>
      <c r="F25" s="15">
        <f t="shared" si="4"/>
        <v>39267.744894709991</v>
      </c>
      <c r="G25" s="15">
        <f t="shared" si="5"/>
        <v>147265.77855034903</v>
      </c>
      <c r="H25" s="5"/>
      <c r="I25" s="5"/>
      <c r="J25"/>
      <c r="K25" s="30">
        <v>2007</v>
      </c>
      <c r="L25" s="5">
        <v>1423</v>
      </c>
      <c r="M25" s="5">
        <v>20379</v>
      </c>
      <c r="N25" s="5">
        <v>0</v>
      </c>
      <c r="O25" s="5">
        <v>140</v>
      </c>
      <c r="P25" s="5">
        <v>0</v>
      </c>
      <c r="Q25"/>
      <c r="R25"/>
      <c r="S25" s="30">
        <v>2007</v>
      </c>
      <c r="T25" s="5">
        <v>53366.003827783032</v>
      </c>
      <c r="U25" s="5">
        <v>23635.562468505006</v>
      </c>
      <c r="V25" s="5">
        <v>959.28601970800003</v>
      </c>
      <c r="W25" s="5">
        <v>8095.1813396429989</v>
      </c>
      <c r="X25" s="5">
        <v>39267.744894709991</v>
      </c>
      <c r="AO25"/>
      <c r="AP25"/>
      <c r="AQ25"/>
      <c r="AR25"/>
      <c r="AS25"/>
      <c r="AT25"/>
    </row>
    <row r="26" spans="1:46" x14ac:dyDescent="0.25">
      <c r="A26" s="16">
        <v>2008</v>
      </c>
      <c r="B26" s="15">
        <f t="shared" si="0"/>
        <v>66869.909171654988</v>
      </c>
      <c r="C26" s="15">
        <f t="shared" si="1"/>
        <v>46368.971560088001</v>
      </c>
      <c r="D26" s="15">
        <f t="shared" si="2"/>
        <v>684.56798279999998</v>
      </c>
      <c r="E26" s="15">
        <f t="shared" si="3"/>
        <v>5886.4109562000003</v>
      </c>
      <c r="F26" s="15">
        <f t="shared" si="4"/>
        <v>52865.962689392014</v>
      </c>
      <c r="G26" s="15">
        <f t="shared" si="5"/>
        <v>172675.822360135</v>
      </c>
      <c r="H26" s="5"/>
      <c r="I26" s="5"/>
      <c r="J26"/>
      <c r="K26" s="30">
        <v>2008</v>
      </c>
      <c r="L26" s="5">
        <v>2107</v>
      </c>
      <c r="M26" s="5">
        <v>24956</v>
      </c>
      <c r="N26" s="5">
        <v>0</v>
      </c>
      <c r="O26" s="5">
        <v>170</v>
      </c>
      <c r="P26" s="5">
        <v>5</v>
      </c>
      <c r="Q26"/>
      <c r="R26"/>
      <c r="S26" s="30">
        <v>2008</v>
      </c>
      <c r="T26" s="5">
        <v>64762.909171654996</v>
      </c>
      <c r="U26" s="5">
        <v>21412.971560087997</v>
      </c>
      <c r="V26" s="5">
        <v>684.56798279999998</v>
      </c>
      <c r="W26" s="5">
        <v>5716.4109562000003</v>
      </c>
      <c r="X26" s="5">
        <v>52860.962689392014</v>
      </c>
      <c r="AO26"/>
      <c r="AP26"/>
      <c r="AQ26"/>
      <c r="AR26"/>
      <c r="AS26"/>
      <c r="AT26"/>
    </row>
    <row r="27" spans="1:46" x14ac:dyDescent="0.25">
      <c r="A27" s="16">
        <v>2009</v>
      </c>
      <c r="B27" s="15">
        <f t="shared" si="0"/>
        <v>61600.331973159999</v>
      </c>
      <c r="C27" s="15">
        <f t="shared" si="1"/>
        <v>47774.065251199012</v>
      </c>
      <c r="D27" s="15">
        <f t="shared" si="2"/>
        <v>1256.5499737</v>
      </c>
      <c r="E27" s="15">
        <f t="shared" si="3"/>
        <v>8898.034930400001</v>
      </c>
      <c r="F27" s="15">
        <f t="shared" si="4"/>
        <v>13488.923454627</v>
      </c>
      <c r="G27" s="15">
        <f t="shared" si="5"/>
        <v>133017.90558308602</v>
      </c>
      <c r="H27" s="5"/>
      <c r="I27" s="5"/>
      <c r="J27"/>
      <c r="K27" s="30">
        <v>2009</v>
      </c>
      <c r="L27" s="5">
        <v>2602</v>
      </c>
      <c r="M27" s="5">
        <v>20853</v>
      </c>
      <c r="N27" s="5">
        <v>0</v>
      </c>
      <c r="O27" s="5">
        <v>347</v>
      </c>
      <c r="P27" s="5">
        <v>30</v>
      </c>
      <c r="Q27"/>
      <c r="R27"/>
      <c r="S27" s="30">
        <v>2009</v>
      </c>
      <c r="T27" s="5">
        <v>58998.331973159999</v>
      </c>
      <c r="U27" s="5">
        <v>26921.065251199012</v>
      </c>
      <c r="V27" s="5">
        <v>1256.5499737</v>
      </c>
      <c r="W27" s="5">
        <v>8551.034930400001</v>
      </c>
      <c r="X27" s="5">
        <v>13458.923454627</v>
      </c>
      <c r="AO27"/>
      <c r="AP27"/>
      <c r="AQ27"/>
      <c r="AR27"/>
      <c r="AS27"/>
      <c r="AT27"/>
    </row>
    <row r="28" spans="1:46" x14ac:dyDescent="0.25">
      <c r="A28" s="16">
        <v>2010</v>
      </c>
      <c r="B28" s="15">
        <f t="shared" si="0"/>
        <v>52291.577886439998</v>
      </c>
      <c r="C28" s="15">
        <f t="shared" si="1"/>
        <v>40190.388280079991</v>
      </c>
      <c r="D28" s="15">
        <f t="shared" si="2"/>
        <v>1630.9688555</v>
      </c>
      <c r="E28" s="15">
        <f t="shared" si="3"/>
        <v>13441.407745367998</v>
      </c>
      <c r="F28" s="15">
        <f t="shared" si="4"/>
        <v>58622.8844816973</v>
      </c>
      <c r="G28" s="15">
        <f>SUM(B28:F28)</f>
        <v>166177.22724908529</v>
      </c>
      <c r="H28" s="5"/>
      <c r="I28" s="5"/>
      <c r="J28"/>
      <c r="K28" s="30">
        <v>2010</v>
      </c>
      <c r="L28" s="5">
        <v>2031</v>
      </c>
      <c r="M28" s="5">
        <v>23455</v>
      </c>
      <c r="N28" s="5">
        <v>0</v>
      </c>
      <c r="O28" s="5">
        <v>108</v>
      </c>
      <c r="P28" s="5">
        <v>0</v>
      </c>
      <c r="Q28"/>
      <c r="R28"/>
      <c r="S28" s="30">
        <v>2010</v>
      </c>
      <c r="T28" s="5">
        <v>50260.577886439998</v>
      </c>
      <c r="U28" s="5">
        <v>16735.388280079995</v>
      </c>
      <c r="V28" s="5">
        <v>1630.9688555</v>
      </c>
      <c r="W28" s="5">
        <v>13333.407745367998</v>
      </c>
      <c r="X28" s="5">
        <v>58622.8844816973</v>
      </c>
      <c r="AO28"/>
      <c r="AP28"/>
      <c r="AQ28"/>
      <c r="AR28"/>
      <c r="AS28"/>
      <c r="AT28"/>
    </row>
    <row r="29" spans="1:46" x14ac:dyDescent="0.25">
      <c r="A29" s="16">
        <v>2011</v>
      </c>
      <c r="B29" s="15">
        <f t="shared" si="0"/>
        <v>34046.545690218001</v>
      </c>
      <c r="C29" s="15">
        <f t="shared" si="1"/>
        <v>35585.973487479998</v>
      </c>
      <c r="D29" s="15">
        <f t="shared" si="2"/>
        <v>436.62103000000002</v>
      </c>
      <c r="E29" s="15">
        <f t="shared" si="3"/>
        <v>8624.9657303870972</v>
      </c>
      <c r="F29" s="15">
        <f t="shared" si="4"/>
        <v>50207.718176651993</v>
      </c>
      <c r="G29" s="15">
        <f>SUM(B29:F29)</f>
        <v>128901.82411473709</v>
      </c>
      <c r="H29" s="5"/>
      <c r="I29" s="5"/>
      <c r="J29"/>
      <c r="K29" s="30">
        <v>2011</v>
      </c>
      <c r="L29" s="5">
        <v>4766</v>
      </c>
      <c r="M29" s="5">
        <v>27410</v>
      </c>
      <c r="N29" s="5">
        <v>0</v>
      </c>
      <c r="O29" s="5">
        <v>24</v>
      </c>
      <c r="P29" s="5">
        <v>16</v>
      </c>
      <c r="Q29"/>
      <c r="R29"/>
      <c r="S29" s="30">
        <v>2011</v>
      </c>
      <c r="T29" s="5">
        <v>29280.545690218005</v>
      </c>
      <c r="U29" s="5">
        <v>8175.9734874799997</v>
      </c>
      <c r="V29" s="5">
        <v>436.62103000000002</v>
      </c>
      <c r="W29" s="5">
        <v>8600.9657303870972</v>
      </c>
      <c r="X29" s="5">
        <v>50191.718176651993</v>
      </c>
      <c r="AO29"/>
      <c r="AP29"/>
      <c r="AQ29"/>
      <c r="AR29"/>
      <c r="AS29"/>
      <c r="AT29"/>
    </row>
    <row r="30" spans="1:46" s="17" customFormat="1" x14ac:dyDescent="0.25">
      <c r="A30" s="16">
        <v>2012</v>
      </c>
      <c r="B30" s="15">
        <f t="shared" si="0"/>
        <v>70774.704311358975</v>
      </c>
      <c r="C30" s="15">
        <f t="shared" si="1"/>
        <v>78103.996043520005</v>
      </c>
      <c r="D30" s="15">
        <f t="shared" si="2"/>
        <v>6916.9066391900005</v>
      </c>
      <c r="E30" s="15">
        <f t="shared" si="3"/>
        <v>9839.1842041640011</v>
      </c>
      <c r="F30" s="15">
        <f t="shared" si="4"/>
        <v>51608.314539015308</v>
      </c>
      <c r="G30" s="15">
        <f t="shared" ref="G30:G32" si="6">SUM(B30:F30)</f>
        <v>217243.10573724826</v>
      </c>
      <c r="H30" s="5">
        <f t="shared" ref="H30:H35" si="7">SUM(B41:F41)</f>
        <v>149748.81872056212</v>
      </c>
      <c r="I30" s="5"/>
      <c r="K30" s="30">
        <v>2012</v>
      </c>
      <c r="L30" s="5">
        <v>7772</v>
      </c>
      <c r="M30" s="5">
        <v>21936</v>
      </c>
      <c r="N30" s="5">
        <v>0</v>
      </c>
      <c r="O30" s="5">
        <v>51</v>
      </c>
      <c r="P30" s="5">
        <v>3</v>
      </c>
      <c r="S30" s="30">
        <v>2012</v>
      </c>
      <c r="T30" s="5">
        <v>63002.704311358968</v>
      </c>
      <c r="U30" s="5">
        <v>56167.996043520005</v>
      </c>
      <c r="V30" s="5">
        <v>6916.9066391900005</v>
      </c>
      <c r="W30" s="5">
        <v>9788.1842041640011</v>
      </c>
      <c r="X30" s="5">
        <v>51605.314539015308</v>
      </c>
      <c r="Y30"/>
      <c r="Z30"/>
      <c r="AA30"/>
      <c r="AB30"/>
      <c r="AC30"/>
      <c r="AD30"/>
      <c r="AE30"/>
      <c r="AF30"/>
      <c r="AG30"/>
      <c r="AH30"/>
    </row>
    <row r="31" spans="1:46" s="17" customFormat="1" x14ac:dyDescent="0.25">
      <c r="A31" s="16">
        <v>2013</v>
      </c>
      <c r="B31" s="15">
        <f t="shared" si="0"/>
        <v>102658.15984520604</v>
      </c>
      <c r="C31" s="15">
        <f t="shared" si="1"/>
        <v>52483.364952081989</v>
      </c>
      <c r="D31" s="15">
        <f t="shared" si="2"/>
        <v>4639.9226671500001</v>
      </c>
      <c r="E31" s="15">
        <f t="shared" si="3"/>
        <v>7169.031052944998</v>
      </c>
      <c r="F31" s="15">
        <f t="shared" si="4"/>
        <v>43980.337950239002</v>
      </c>
      <c r="G31" s="15">
        <f t="shared" si="6"/>
        <v>210930.81646762206</v>
      </c>
      <c r="H31" s="5">
        <f t="shared" si="7"/>
        <v>149748.81872056212</v>
      </c>
      <c r="I31" s="5"/>
      <c r="K31" s="30">
        <v>2013</v>
      </c>
      <c r="L31" s="5">
        <v>8260</v>
      </c>
      <c r="M31" s="5">
        <v>22493</v>
      </c>
      <c r="N31" s="5">
        <v>0</v>
      </c>
      <c r="O31" s="5">
        <v>340</v>
      </c>
      <c r="P31" s="5">
        <v>17</v>
      </c>
      <c r="S31" s="30">
        <v>2013</v>
      </c>
      <c r="T31" s="5">
        <v>94398.159845206043</v>
      </c>
      <c r="U31" s="5">
        <v>29990.364952081993</v>
      </c>
      <c r="V31" s="5">
        <v>4639.9226671500001</v>
      </c>
      <c r="W31" s="5">
        <v>6829.031052944998</v>
      </c>
      <c r="X31" s="5">
        <v>43963.337950239002</v>
      </c>
      <c r="Y31"/>
      <c r="Z31"/>
      <c r="AA31"/>
      <c r="AB31"/>
      <c r="AC31"/>
      <c r="AD31"/>
      <c r="AE31"/>
      <c r="AF31"/>
      <c r="AG31"/>
      <c r="AH31"/>
    </row>
    <row r="32" spans="1:46" x14ac:dyDescent="0.25">
      <c r="A32" s="16">
        <v>2014</v>
      </c>
      <c r="B32" s="15">
        <f t="shared" si="0"/>
        <v>132888.80306784995</v>
      </c>
      <c r="C32" s="15">
        <f t="shared" si="1"/>
        <v>62639.56440452001</v>
      </c>
      <c r="D32" s="15">
        <f t="shared" si="2"/>
        <v>33.975090600000001</v>
      </c>
      <c r="E32" s="15">
        <f t="shared" si="3"/>
        <v>12468.912919289001</v>
      </c>
      <c r="F32" s="15">
        <f t="shared" si="4"/>
        <v>141844.19382347897</v>
      </c>
      <c r="G32" s="15">
        <f t="shared" si="6"/>
        <v>349875.44930573791</v>
      </c>
      <c r="H32" s="5">
        <f t="shared" si="7"/>
        <v>149748.81872056212</v>
      </c>
      <c r="I32" s="5" t="s">
        <v>242</v>
      </c>
      <c r="J32"/>
      <c r="K32" s="30">
        <v>2014</v>
      </c>
      <c r="L32" s="5">
        <v>7067</v>
      </c>
      <c r="M32" s="5">
        <v>32568</v>
      </c>
      <c r="N32" s="5">
        <v>0</v>
      </c>
      <c r="O32" s="5">
        <v>109</v>
      </c>
      <c r="P32" s="5">
        <v>108</v>
      </c>
      <c r="Q32"/>
      <c r="R32"/>
      <c r="S32" s="30">
        <v>2014</v>
      </c>
      <c r="T32" s="5">
        <v>125821.80306784995</v>
      </c>
      <c r="U32" s="5">
        <v>30071.56440452001</v>
      </c>
      <c r="V32" s="5">
        <v>33.975090600000001</v>
      </c>
      <c r="W32" s="5">
        <v>12359.912919289001</v>
      </c>
      <c r="X32" s="5">
        <v>141736.19382347897</v>
      </c>
      <c r="AO32"/>
      <c r="AP32"/>
      <c r="AQ32"/>
      <c r="AR32"/>
      <c r="AS32"/>
      <c r="AT32"/>
    </row>
    <row r="33" spans="1:46" s="17" customFormat="1" x14ac:dyDescent="0.25">
      <c r="A33" s="16">
        <v>2015</v>
      </c>
      <c r="B33" s="15">
        <f t="shared" si="0"/>
        <v>148371.32188786607</v>
      </c>
      <c r="C33" s="15">
        <f t="shared" si="1"/>
        <v>23649.995058327997</v>
      </c>
      <c r="D33" s="15">
        <f t="shared" si="2"/>
        <v>122.60705220000001</v>
      </c>
      <c r="E33" s="15">
        <f t="shared" si="3"/>
        <v>13798.8254511901</v>
      </c>
      <c r="F33" s="15">
        <f t="shared" si="4"/>
        <v>55585.714840288005</v>
      </c>
      <c r="G33" s="15">
        <f t="shared" ref="G33" si="8">SUM(B33:F33)</f>
        <v>241528.46428987218</v>
      </c>
      <c r="H33" s="5">
        <f t="shared" si="7"/>
        <v>149748.81872056212</v>
      </c>
      <c r="I33" s="263">
        <v>0.33799999999999997</v>
      </c>
      <c r="K33" s="30">
        <v>2015</v>
      </c>
      <c r="L33" s="5">
        <v>11688</v>
      </c>
      <c r="M33" s="5">
        <v>10931</v>
      </c>
      <c r="N33" s="5">
        <v>2</v>
      </c>
      <c r="O33" s="5">
        <v>32</v>
      </c>
      <c r="P33" s="5">
        <v>20</v>
      </c>
      <c r="S33" s="30">
        <v>2015</v>
      </c>
      <c r="T33" s="5">
        <v>136683.32188786607</v>
      </c>
      <c r="U33" s="5">
        <v>12718.995058327997</v>
      </c>
      <c r="V33" s="5">
        <v>120.60705220000001</v>
      </c>
      <c r="W33" s="5">
        <v>13766.8254511901</v>
      </c>
      <c r="X33" s="5">
        <v>55565.714840288005</v>
      </c>
      <c r="Y33"/>
      <c r="Z33"/>
      <c r="AA33"/>
      <c r="AB33"/>
      <c r="AC33"/>
      <c r="AD33"/>
      <c r="AE33"/>
      <c r="AF33"/>
      <c r="AG33"/>
      <c r="AH33"/>
    </row>
    <row r="34" spans="1:46" s="17" customFormat="1" x14ac:dyDescent="0.25">
      <c r="A34" s="16">
        <v>2016</v>
      </c>
      <c r="B34" s="15">
        <f t="shared" si="0"/>
        <v>181188.37635517897</v>
      </c>
      <c r="C34" s="15">
        <f t="shared" si="1"/>
        <v>15891.876981763</v>
      </c>
      <c r="D34" s="15">
        <f t="shared" si="2"/>
        <v>227.32671899000002</v>
      </c>
      <c r="E34" s="15">
        <f t="shared" si="3"/>
        <v>7983.9571500000011</v>
      </c>
      <c r="F34" s="15">
        <f t="shared" si="4"/>
        <v>55797.068094964015</v>
      </c>
      <c r="G34" s="15">
        <f t="shared" ref="G34:G35" si="9">SUM(B34:F34)</f>
        <v>261088.60530089599</v>
      </c>
      <c r="H34" s="5">
        <f t="shared" si="7"/>
        <v>149748.81872056212</v>
      </c>
      <c r="I34" s="263">
        <v>0.47799999999999998</v>
      </c>
      <c r="K34" s="30">
        <v>2016</v>
      </c>
      <c r="L34" s="5">
        <v>14751</v>
      </c>
      <c r="M34" s="5">
        <v>8986</v>
      </c>
      <c r="N34" s="5">
        <v>0</v>
      </c>
      <c r="O34" s="5">
        <v>24.8</v>
      </c>
      <c r="P34" s="5">
        <v>120</v>
      </c>
      <c r="S34" s="30">
        <v>2016</v>
      </c>
      <c r="T34" s="5">
        <v>166437.37635517897</v>
      </c>
      <c r="U34" s="5">
        <v>6905.876981763</v>
      </c>
      <c r="V34" s="5">
        <v>227.32671899000002</v>
      </c>
      <c r="W34" s="5">
        <v>7959.1571500000009</v>
      </c>
      <c r="X34" s="5">
        <v>55677.068094964015</v>
      </c>
      <c r="Y34"/>
      <c r="Z34"/>
      <c r="AA34"/>
      <c r="AB34"/>
      <c r="AC34"/>
      <c r="AD34"/>
      <c r="AE34"/>
      <c r="AF34"/>
      <c r="AG34"/>
      <c r="AH34"/>
    </row>
    <row r="35" spans="1:46" s="17" customFormat="1" x14ac:dyDescent="0.25">
      <c r="A35" s="16">
        <v>2017</v>
      </c>
      <c r="B35" s="15">
        <f t="shared" si="0"/>
        <v>51079.398856170003</v>
      </c>
      <c r="C35" s="15">
        <f t="shared" si="1"/>
        <v>18815.807580184999</v>
      </c>
      <c r="D35" s="15">
        <f t="shared" si="2"/>
        <v>3.1195089999999999</v>
      </c>
      <c r="E35" s="15">
        <f t="shared" si="3"/>
        <v>10543.224473061002</v>
      </c>
      <c r="F35" s="15">
        <f t="shared" si="4"/>
        <v>50400.815979586994</v>
      </c>
      <c r="G35" s="15">
        <f t="shared" si="9"/>
        <v>130842.36639800298</v>
      </c>
      <c r="H35" s="5">
        <f t="shared" si="7"/>
        <v>149748.81872056212</v>
      </c>
      <c r="I35" s="263">
        <v>0.89900000000000002</v>
      </c>
      <c r="K35" s="30">
        <v>2017</v>
      </c>
      <c r="L35" s="5">
        <v>6982</v>
      </c>
      <c r="M35" s="5">
        <v>14412</v>
      </c>
      <c r="N35" s="5">
        <v>0</v>
      </c>
      <c r="O35" s="5">
        <v>1</v>
      </c>
      <c r="P35" s="5">
        <v>4944</v>
      </c>
      <c r="S35" s="30">
        <v>2017</v>
      </c>
      <c r="T35" s="5">
        <v>44097.398856170003</v>
      </c>
      <c r="U35" s="5">
        <v>4403.8075801850009</v>
      </c>
      <c r="V35" s="5">
        <v>3.1195089999999999</v>
      </c>
      <c r="W35" s="5">
        <v>10542.224473061002</v>
      </c>
      <c r="X35" s="5">
        <v>45456.815979586994</v>
      </c>
      <c r="Y35"/>
      <c r="Z35"/>
      <c r="AA35"/>
      <c r="AB35"/>
      <c r="AC35"/>
      <c r="AD35"/>
      <c r="AE35"/>
      <c r="AF35"/>
      <c r="AG35"/>
      <c r="AH35"/>
    </row>
    <row r="36" spans="1:46" x14ac:dyDescent="0.25">
      <c r="A36" s="18" t="s">
        <v>59</v>
      </c>
      <c r="B36" s="5">
        <f>AVERAGE(B17:B25)</f>
        <v>50929.945298888349</v>
      </c>
      <c r="C36" s="5">
        <f t="shared" ref="C36:F36" si="10">AVERAGE(C17:C25)</f>
        <v>66472.223848739464</v>
      </c>
      <c r="D36" s="5">
        <f t="shared" si="10"/>
        <v>4866.9311008701106</v>
      </c>
      <c r="E36" s="5">
        <f t="shared" si="10"/>
        <v>8610.6932085029985</v>
      </c>
      <c r="F36" s="5">
        <f t="shared" si="10"/>
        <v>38897.863109645819</v>
      </c>
      <c r="G36" s="55"/>
      <c r="H36" s="5" t="s">
        <v>243</v>
      </c>
      <c r="I36" s="263">
        <f>AVERAGE(I33:I35)</f>
        <v>0.57166666666666666</v>
      </c>
      <c r="K36" s="18"/>
      <c r="L36" s="5"/>
      <c r="M36" s="5"/>
      <c r="N36" s="5"/>
      <c r="O36" s="5"/>
      <c r="P36" s="5"/>
      <c r="Q36"/>
      <c r="R36"/>
      <c r="Z36" s="17"/>
      <c r="AA36" s="17"/>
      <c r="AO36"/>
      <c r="AP36"/>
      <c r="AQ36"/>
      <c r="AR36"/>
      <c r="AS36"/>
      <c r="AT36"/>
    </row>
    <row r="37" spans="1:46" x14ac:dyDescent="0.25">
      <c r="A37" s="18" t="s">
        <v>58</v>
      </c>
      <c r="B37" s="5">
        <f>AVERAGE(B30:B35)</f>
        <v>114493.460720605</v>
      </c>
      <c r="C37" s="5">
        <f t="shared" ref="C37:D37" si="11">AVERAGE(C30:C35)</f>
        <v>41930.767503399671</v>
      </c>
      <c r="D37" s="5">
        <f t="shared" si="11"/>
        <v>1990.6429461883338</v>
      </c>
      <c r="E37" s="5">
        <f t="shared" ref="E37:F37" si="12">AVERAGE(E30:E35)</f>
        <v>10300.52254177485</v>
      </c>
      <c r="F37" s="5">
        <f t="shared" si="12"/>
        <v>66536.074204595381</v>
      </c>
      <c r="G37" s="55"/>
      <c r="H37" s="5" t="s">
        <v>244</v>
      </c>
      <c r="I37" s="5">
        <f>C39*I36</f>
        <v>11120.380060974814</v>
      </c>
      <c r="J37"/>
      <c r="K37" s="18"/>
      <c r="L37" s="5"/>
      <c r="M37" s="5"/>
      <c r="N37" s="5"/>
      <c r="O37" s="5"/>
      <c r="P37" s="5"/>
      <c r="Q37"/>
      <c r="R37"/>
      <c r="Z37" s="17"/>
      <c r="AA37" s="17"/>
      <c r="AO37"/>
      <c r="AP37"/>
      <c r="AQ37"/>
      <c r="AR37"/>
      <c r="AS37"/>
      <c r="AT37"/>
    </row>
    <row r="38" spans="1:46" x14ac:dyDescent="0.25">
      <c r="A38" s="18" t="s">
        <v>70</v>
      </c>
      <c r="B38" s="69">
        <f>B37/B36</f>
        <v>2.248057798780005</v>
      </c>
      <c r="C38" s="69">
        <f t="shared" ref="C38:D38" si="13">C37/C36</f>
        <v>0.63080133438614927</v>
      </c>
      <c r="D38" s="69">
        <f t="shared" si="13"/>
        <v>0.40901399771869512</v>
      </c>
      <c r="E38" s="69">
        <f t="shared" ref="E38:F38" si="14">E37/E36</f>
        <v>1.1962477691811335</v>
      </c>
      <c r="F38" s="69">
        <f t="shared" si="14"/>
        <v>1.7105328901241337</v>
      </c>
      <c r="G38" s="55"/>
      <c r="H38" s="5" t="s">
        <v>40</v>
      </c>
      <c r="I38" s="5">
        <f>I37+C39</f>
        <v>30572.939934400147</v>
      </c>
      <c r="K38" s="82"/>
      <c r="L38" s="83"/>
      <c r="M38" s="83"/>
      <c r="N38" s="5"/>
      <c r="Q38"/>
      <c r="R38"/>
      <c r="Z38" s="17"/>
      <c r="AA38" s="17"/>
      <c r="AO38"/>
      <c r="AP38"/>
      <c r="AQ38"/>
      <c r="AR38"/>
      <c r="AS38"/>
      <c r="AT38"/>
    </row>
    <row r="39" spans="1:46" x14ac:dyDescent="0.25">
      <c r="C39" s="5">
        <f>AVERAGE(C33:C35)</f>
        <v>19452.559873425333</v>
      </c>
      <c r="H39" s="89" t="s">
        <v>245</v>
      </c>
      <c r="I39" s="5">
        <f>ROUND(I38,-3)</f>
        <v>31000</v>
      </c>
      <c r="J39"/>
      <c r="K39" s="82"/>
      <c r="L39" s="83"/>
      <c r="M39" s="83"/>
      <c r="N39" s="5"/>
      <c r="Q39"/>
      <c r="R39"/>
      <c r="Z39" s="17"/>
      <c r="AA39" s="17"/>
      <c r="AO39"/>
      <c r="AP39"/>
      <c r="AQ39"/>
      <c r="AR39"/>
      <c r="AS39"/>
      <c r="AT39"/>
    </row>
    <row r="40" spans="1:46" x14ac:dyDescent="0.25">
      <c r="A40" s="29" t="s">
        <v>20</v>
      </c>
      <c r="B40" s="30" t="s">
        <v>290</v>
      </c>
      <c r="C40" s="287" t="s">
        <v>290</v>
      </c>
      <c r="D40" s="287" t="s">
        <v>290</v>
      </c>
      <c r="E40" s="287" t="s">
        <v>290</v>
      </c>
      <c r="F40" s="287" t="s">
        <v>290</v>
      </c>
      <c r="G40" s="280" t="s">
        <v>81</v>
      </c>
      <c r="J40"/>
      <c r="K40" s="39"/>
      <c r="L40" s="83"/>
      <c r="M40" s="83"/>
      <c r="N40" s="5"/>
      <c r="Q40"/>
      <c r="R40"/>
      <c r="Z40" s="17"/>
      <c r="AA40" s="17"/>
      <c r="AO40"/>
      <c r="AP40"/>
      <c r="AQ40"/>
      <c r="AR40"/>
      <c r="AS40"/>
      <c r="AT40"/>
    </row>
    <row r="41" spans="1:46" x14ac:dyDescent="0.25">
      <c r="A41" s="32">
        <v>2012</v>
      </c>
      <c r="B41" s="5">
        <f>VLOOKUP(VLOOKUP(3,A$128:$F$136,A$140,FALSE),$A$17:$G$25,A$139,FALSE)</f>
        <v>54789.003827783032</v>
      </c>
      <c r="C41" s="5">
        <f>$I$39</f>
        <v>31000</v>
      </c>
      <c r="D41" s="5">
        <f>VLOOKUP(VLOOKUP(3,C$128:$F$136,C$140,FALSE),$A$17:$G$25,C$139,FALSE)</f>
        <v>4691.9784599000004</v>
      </c>
      <c r="E41" s="5">
        <f>$G$41</f>
        <v>8497.0973780599998</v>
      </c>
      <c r="F41" s="5">
        <f>VLOOKUP(VLOOKUP(3,E$128:$F$136,E$140,FALSE),$A$17:$G$25,E$139,FALSE)</f>
        <v>50770.739054819082</v>
      </c>
      <c r="G41" s="5">
        <f>MEDIAN($E$17:$E$25)</f>
        <v>8497.0973780599998</v>
      </c>
      <c r="J41"/>
      <c r="K41" s="82"/>
      <c r="L41" s="83"/>
      <c r="M41" s="83"/>
      <c r="N41" s="5"/>
      <c r="Q41"/>
      <c r="R41"/>
      <c r="Z41" s="17"/>
      <c r="AA41" s="17"/>
      <c r="AO41"/>
      <c r="AP41"/>
      <c r="AQ41"/>
      <c r="AR41"/>
      <c r="AS41"/>
      <c r="AT41"/>
    </row>
    <row r="42" spans="1:46" x14ac:dyDescent="0.25">
      <c r="A42" s="32">
        <v>2013</v>
      </c>
      <c r="B42" s="5">
        <f>VLOOKUP(VLOOKUP(3,A$128:$F$136,A$140,FALSE),$A$17:$G$25,A$139,FALSE)</f>
        <v>54789.003827783032</v>
      </c>
      <c r="C42" s="5">
        <f t="shared" ref="C42:C46" si="15">$I$39</f>
        <v>31000</v>
      </c>
      <c r="D42" s="5">
        <f>VLOOKUP(VLOOKUP(3,C$128:$F$136,C$140,FALSE),$A$17:$G$25,C$139,FALSE)</f>
        <v>4691.9784599000004</v>
      </c>
      <c r="E42" s="5">
        <f t="shared" ref="E42:E46" si="16">$G$41</f>
        <v>8497.0973780599998</v>
      </c>
      <c r="F42" s="5">
        <f>VLOOKUP(VLOOKUP(3,E$128:$F$136,E$140,FALSE),$A$17:$G$25,E$139,FALSE)</f>
        <v>50770.739054819082</v>
      </c>
      <c r="G42" s="5"/>
      <c r="J42"/>
      <c r="K42" s="39"/>
      <c r="L42" s="83"/>
      <c r="M42" s="83"/>
      <c r="N42" s="5"/>
      <c r="Q42"/>
      <c r="R42"/>
      <c r="Z42" s="17"/>
      <c r="AA42" s="17"/>
      <c r="AO42"/>
      <c r="AP42"/>
      <c r="AQ42"/>
      <c r="AR42"/>
      <c r="AS42"/>
      <c r="AT42"/>
    </row>
    <row r="43" spans="1:46" x14ac:dyDescent="0.25">
      <c r="A43" s="32">
        <v>2014</v>
      </c>
      <c r="B43" s="5">
        <f>VLOOKUP(VLOOKUP(3,A$128:$F$136,A$140,FALSE),$A$17:$G$25,A$139,FALSE)</f>
        <v>54789.003827783032</v>
      </c>
      <c r="C43" s="5">
        <f t="shared" si="15"/>
        <v>31000</v>
      </c>
      <c r="D43" s="5">
        <f>VLOOKUP(VLOOKUP(3,C$128:$F$136,C$140,FALSE),$A$17:$G$25,C$139,FALSE)</f>
        <v>4691.9784599000004</v>
      </c>
      <c r="E43" s="5">
        <f t="shared" si="16"/>
        <v>8497.0973780599998</v>
      </c>
      <c r="F43" s="5">
        <f>VLOOKUP(VLOOKUP(3,E$128:$F$136,E$140,FALSE),$A$17:$G$25,E$139,FALSE)</f>
        <v>50770.739054819082</v>
      </c>
      <c r="G43" s="5"/>
      <c r="J43"/>
      <c r="K43" s="82"/>
      <c r="L43" s="83"/>
      <c r="M43" s="83"/>
      <c r="N43" s="5"/>
      <c r="Q43"/>
      <c r="R43"/>
      <c r="Z43" s="17"/>
      <c r="AA43" s="17"/>
      <c r="AO43"/>
      <c r="AP43"/>
      <c r="AQ43"/>
      <c r="AR43"/>
      <c r="AS43"/>
      <c r="AT43"/>
    </row>
    <row r="44" spans="1:46" x14ac:dyDescent="0.25">
      <c r="A44" s="32">
        <v>2015</v>
      </c>
      <c r="B44" s="5">
        <f>VLOOKUP(VLOOKUP(3,A$128:$F$136,A$140,FALSE),$A$17:$G$25,A$139,FALSE)</f>
        <v>54789.003827783032</v>
      </c>
      <c r="C44" s="5">
        <f t="shared" si="15"/>
        <v>31000</v>
      </c>
      <c r="D44" s="5">
        <f>VLOOKUP(VLOOKUP(3,C$128:$F$136,C$140,FALSE),$A$17:$G$25,C$139,FALSE)</f>
        <v>4691.9784599000004</v>
      </c>
      <c r="E44" s="5">
        <f t="shared" si="16"/>
        <v>8497.0973780599998</v>
      </c>
      <c r="F44" s="5">
        <f>VLOOKUP(VLOOKUP(3,E$128:$F$136,E$140,FALSE),$A$17:$G$25,E$139,FALSE)</f>
        <v>50770.739054819082</v>
      </c>
      <c r="G44" s="5"/>
      <c r="J44"/>
      <c r="K44" s="39"/>
      <c r="L44" s="83"/>
      <c r="M44" s="83"/>
      <c r="N44" s="5"/>
      <c r="Q44"/>
      <c r="R44"/>
      <c r="Z44" s="17"/>
      <c r="AA44" s="17"/>
      <c r="AO44"/>
      <c r="AP44"/>
      <c r="AQ44"/>
      <c r="AR44"/>
      <c r="AS44"/>
      <c r="AT44"/>
    </row>
    <row r="45" spans="1:46" x14ac:dyDescent="0.25">
      <c r="A45" s="32">
        <v>2016</v>
      </c>
      <c r="B45" s="5">
        <f>VLOOKUP(VLOOKUP(3,A$128:$F$136,A$140,FALSE),$A$17:$G$25,A$139,FALSE)</f>
        <v>54789.003827783032</v>
      </c>
      <c r="C45" s="5">
        <f t="shared" si="15"/>
        <v>31000</v>
      </c>
      <c r="D45" s="5">
        <f>VLOOKUP(VLOOKUP(3,C$128:$F$136,C$140,FALSE),$A$17:$G$25,C$139,FALSE)</f>
        <v>4691.9784599000004</v>
      </c>
      <c r="E45" s="5">
        <f t="shared" si="16"/>
        <v>8497.0973780599998</v>
      </c>
      <c r="F45" s="5">
        <f>VLOOKUP(VLOOKUP(3,E$128:$F$136,E$140,FALSE),$A$17:$G$25,E$139,FALSE)</f>
        <v>50770.739054819082</v>
      </c>
      <c r="G45" s="5"/>
      <c r="J45"/>
      <c r="K45"/>
      <c r="Q45"/>
      <c r="R45"/>
      <c r="Z45" s="17"/>
      <c r="AA45" s="17"/>
      <c r="AO45"/>
      <c r="AP45"/>
      <c r="AQ45"/>
      <c r="AR45"/>
      <c r="AS45"/>
      <c r="AT45"/>
    </row>
    <row r="46" spans="1:46" x14ac:dyDescent="0.25">
      <c r="A46" s="32">
        <v>2017</v>
      </c>
      <c r="B46" s="5">
        <f>VLOOKUP(VLOOKUP(3,A$128:$F$136,A$140,FALSE),$A$17:$G$25,A$139,FALSE)</f>
        <v>54789.003827783032</v>
      </c>
      <c r="C46" s="5">
        <f t="shared" si="15"/>
        <v>31000</v>
      </c>
      <c r="D46" s="5">
        <f>VLOOKUP(VLOOKUP(3,C$128:$F$136,C$140,FALSE),$A$17:$G$25,C$139,FALSE)</f>
        <v>4691.9784599000004</v>
      </c>
      <c r="E46" s="5">
        <f t="shared" si="16"/>
        <v>8497.0973780599998</v>
      </c>
      <c r="F46" s="5">
        <f>VLOOKUP(VLOOKUP(3,E$128:$F$136,E$140,FALSE),$A$17:$G$25,E$139,FALSE)</f>
        <v>50770.739054819082</v>
      </c>
      <c r="G46" s="5"/>
      <c r="J46"/>
      <c r="K46"/>
      <c r="Q46"/>
      <c r="R46"/>
      <c r="Z46" s="17"/>
      <c r="AA46" s="17"/>
      <c r="AO46"/>
      <c r="AP46"/>
      <c r="AQ46"/>
      <c r="AR46"/>
      <c r="AS46"/>
      <c r="AT46"/>
    </row>
    <row r="47" spans="1:46" x14ac:dyDescent="0.25">
      <c r="J47"/>
      <c r="K47"/>
      <c r="Q47"/>
      <c r="R47"/>
      <c r="Z47" s="17"/>
      <c r="AA47" s="17"/>
      <c r="AO47"/>
      <c r="AP47"/>
      <c r="AQ47"/>
      <c r="AR47"/>
      <c r="AS47"/>
      <c r="AT47"/>
    </row>
    <row r="48" spans="1:46" x14ac:dyDescent="0.25">
      <c r="K48"/>
      <c r="R48"/>
      <c r="V48" s="17"/>
      <c r="Z48" s="17"/>
      <c r="AA48" s="17"/>
      <c r="AB48" s="17"/>
      <c r="AC48" s="17"/>
      <c r="AD48" s="17"/>
      <c r="AO48"/>
      <c r="AP48"/>
      <c r="AQ48"/>
      <c r="AR48"/>
      <c r="AS48"/>
      <c r="AT48"/>
    </row>
    <row r="49" spans="10:49" x14ac:dyDescent="0.25">
      <c r="K49"/>
      <c r="R49"/>
      <c r="V49" s="17"/>
      <c r="Z49" s="17"/>
      <c r="AA49" s="17"/>
      <c r="AB49" s="17"/>
      <c r="AC49" s="17"/>
      <c r="AD49" s="17"/>
      <c r="AO49"/>
      <c r="AP49"/>
      <c r="AQ49"/>
      <c r="AR49"/>
      <c r="AS49"/>
      <c r="AT49"/>
    </row>
    <row r="50" spans="10:49" x14ac:dyDescent="0.25">
      <c r="K50"/>
      <c r="R50"/>
      <c r="V50" s="17"/>
      <c r="Z50" s="17"/>
      <c r="AA50" s="17"/>
      <c r="AB50" s="17"/>
      <c r="AC50" s="17"/>
      <c r="AD50" s="17"/>
      <c r="AO50"/>
      <c r="AP50"/>
      <c r="AQ50"/>
      <c r="AR50"/>
      <c r="AS50"/>
      <c r="AT50"/>
    </row>
    <row r="51" spans="10:49" x14ac:dyDescent="0.25">
      <c r="K51"/>
      <c r="R51"/>
      <c r="V51" s="17"/>
      <c r="Z51" s="17"/>
      <c r="AA51" s="17"/>
      <c r="AB51" s="17"/>
      <c r="AC51" s="17"/>
      <c r="AD51" s="17"/>
      <c r="AO51"/>
      <c r="AP51"/>
      <c r="AQ51"/>
      <c r="AR51"/>
      <c r="AS51"/>
      <c r="AT51"/>
    </row>
    <row r="52" spans="10:49" x14ac:dyDescent="0.25">
      <c r="J52"/>
      <c r="K52"/>
      <c r="R52"/>
      <c r="V52" s="17"/>
      <c r="Z52" s="17"/>
      <c r="AA52" s="17"/>
      <c r="AB52" s="17"/>
      <c r="AC52" s="17"/>
      <c r="AD52" s="17"/>
      <c r="AO52"/>
      <c r="AP52"/>
      <c r="AQ52"/>
      <c r="AR52"/>
      <c r="AS52"/>
      <c r="AT52"/>
    </row>
    <row r="53" spans="10:49" x14ac:dyDescent="0.25">
      <c r="J53"/>
      <c r="K53"/>
      <c r="R53"/>
      <c r="V53" s="17"/>
      <c r="Z53" s="17"/>
      <c r="AA53" s="17"/>
      <c r="AB53" s="17"/>
      <c r="AC53" s="17"/>
      <c r="AD53" s="17"/>
      <c r="AO53"/>
      <c r="AP53"/>
      <c r="AQ53"/>
      <c r="AR53"/>
      <c r="AS53"/>
      <c r="AT53"/>
    </row>
    <row r="54" spans="10:49" x14ac:dyDescent="0.25">
      <c r="J54"/>
      <c r="K54"/>
      <c r="R54"/>
      <c r="V54" s="17"/>
      <c r="Z54" s="17"/>
      <c r="AA54" s="17"/>
      <c r="AB54" s="17"/>
      <c r="AC54" s="17"/>
      <c r="AD54" s="17"/>
      <c r="AO54"/>
      <c r="AP54"/>
      <c r="AQ54"/>
      <c r="AR54"/>
      <c r="AS54"/>
      <c r="AT54"/>
    </row>
    <row r="55" spans="10:49" x14ac:dyDescent="0.25">
      <c r="U55" s="17"/>
      <c r="V55" s="17"/>
      <c r="W55" s="17"/>
      <c r="X55" s="17"/>
      <c r="Y55" s="17"/>
      <c r="Z55" s="17"/>
      <c r="AE55" s="17"/>
      <c r="AO55"/>
      <c r="AQ55"/>
      <c r="AU55" s="17"/>
      <c r="AV55" s="17"/>
      <c r="AW55" s="17"/>
    </row>
    <row r="56" spans="10:49" x14ac:dyDescent="0.25">
      <c r="U56" s="17"/>
      <c r="V56" s="17"/>
      <c r="W56" s="17"/>
      <c r="X56" s="17"/>
      <c r="Y56" s="17"/>
      <c r="Z56" s="17"/>
      <c r="AE56" s="17"/>
      <c r="AO56"/>
      <c r="AQ56"/>
      <c r="AU56" s="17"/>
      <c r="AV56" s="17"/>
      <c r="AW56" s="17"/>
    </row>
    <row r="57" spans="10:49" x14ac:dyDescent="0.25">
      <c r="U57" s="17"/>
      <c r="V57" s="17"/>
      <c r="W57" s="17"/>
      <c r="X57" s="17"/>
      <c r="Y57" s="17"/>
      <c r="Z57" s="17"/>
      <c r="AE57" s="17"/>
      <c r="AO57"/>
      <c r="AQ57"/>
      <c r="AU57" s="17"/>
      <c r="AV57" s="17"/>
      <c r="AW57" s="17"/>
    </row>
    <row r="58" spans="10:49" x14ac:dyDescent="0.25">
      <c r="U58" s="17"/>
      <c r="V58" s="17"/>
      <c r="W58" s="17"/>
      <c r="X58" s="17"/>
      <c r="AE58" s="17"/>
      <c r="AO58"/>
      <c r="AQ58"/>
      <c r="AU58" s="17"/>
      <c r="AV58" s="17"/>
      <c r="AW58" s="17"/>
    </row>
    <row r="59" spans="10:49" x14ac:dyDescent="0.25">
      <c r="U59" s="17"/>
      <c r="V59" s="17"/>
      <c r="W59" s="17"/>
      <c r="X59" s="17"/>
      <c r="AE59" s="17"/>
      <c r="AO59"/>
      <c r="AQ59"/>
      <c r="AU59" s="17"/>
      <c r="AV59" s="17"/>
      <c r="AW59" s="17"/>
    </row>
    <row r="60" spans="10:49" x14ac:dyDescent="0.25">
      <c r="U60" s="17"/>
      <c r="V60" s="17"/>
      <c r="W60" s="17"/>
      <c r="X60" s="17"/>
      <c r="AE60" s="17"/>
      <c r="AO60"/>
      <c r="AQ60"/>
      <c r="AU60" s="17"/>
      <c r="AV60" s="17"/>
      <c r="AW60" s="17"/>
    </row>
    <row r="61" spans="10:49" x14ac:dyDescent="0.25">
      <c r="U61" s="17"/>
      <c r="V61" s="17"/>
      <c r="W61" s="17"/>
      <c r="X61" s="17"/>
      <c r="AE61" s="17"/>
      <c r="AO61"/>
      <c r="AQ61"/>
      <c r="AU61" s="17"/>
      <c r="AV61" s="17"/>
      <c r="AW61" s="17"/>
    </row>
    <row r="62" spans="10:49" x14ac:dyDescent="0.25">
      <c r="U62" s="17"/>
      <c r="AE62" s="17"/>
      <c r="AO62"/>
      <c r="AQ62"/>
      <c r="AU62" s="17"/>
      <c r="AV62" s="17"/>
      <c r="AW62" s="17"/>
    </row>
    <row r="63" spans="10:49" x14ac:dyDescent="0.25">
      <c r="U63" s="17"/>
      <c r="AE63" s="17"/>
      <c r="AO63"/>
      <c r="AQ63"/>
      <c r="AU63" s="17"/>
      <c r="AV63" s="17"/>
      <c r="AW63" s="17"/>
    </row>
    <row r="64" spans="10:49" x14ac:dyDescent="0.25">
      <c r="U64" s="17"/>
      <c r="AE64" s="17"/>
      <c r="AO64"/>
      <c r="AQ64"/>
      <c r="AU64" s="17"/>
      <c r="AV64" s="17"/>
      <c r="AW64" s="17"/>
    </row>
    <row r="65" spans="21:49" x14ac:dyDescent="0.25">
      <c r="U65" s="17"/>
      <c r="AE65" s="17"/>
      <c r="AO65"/>
      <c r="AQ65"/>
      <c r="AU65" s="17"/>
      <c r="AV65" s="17"/>
      <c r="AW65" s="17"/>
    </row>
    <row r="66" spans="21:49" x14ac:dyDescent="0.25">
      <c r="U66" s="17"/>
      <c r="AE66" s="17"/>
      <c r="AO66"/>
      <c r="AQ66"/>
      <c r="AU66" s="17"/>
      <c r="AV66" s="17"/>
      <c r="AW66" s="17"/>
    </row>
    <row r="67" spans="21:49" x14ac:dyDescent="0.25">
      <c r="U67" s="17"/>
      <c r="AE67" s="17"/>
      <c r="AO67"/>
      <c r="AQ67"/>
      <c r="AU67" s="17"/>
      <c r="AV67" s="17"/>
      <c r="AW67" s="17"/>
    </row>
    <row r="68" spans="21:49" x14ac:dyDescent="0.25">
      <c r="U68" s="17"/>
      <c r="AE68" s="17"/>
      <c r="AO68"/>
      <c r="AQ68"/>
      <c r="AU68" s="17"/>
      <c r="AV68" s="17"/>
      <c r="AW68" s="17"/>
    </row>
    <row r="69" spans="21:49" x14ac:dyDescent="0.25">
      <c r="U69" s="17"/>
      <c r="AE69" s="17"/>
      <c r="AO69"/>
      <c r="AQ69"/>
      <c r="AU69" s="17"/>
      <c r="AV69" s="17"/>
      <c r="AW69" s="17"/>
    </row>
    <row r="70" spans="21:49" x14ac:dyDescent="0.25">
      <c r="U70" s="17"/>
      <c r="AE70" s="17"/>
      <c r="AO70"/>
      <c r="AQ70"/>
      <c r="AU70" s="17"/>
      <c r="AV70" s="17"/>
      <c r="AW70" s="17"/>
    </row>
    <row r="71" spans="21:49" x14ac:dyDescent="0.25">
      <c r="U71" s="17"/>
      <c r="AE71" s="17"/>
      <c r="AO71"/>
      <c r="AQ71"/>
      <c r="AU71" s="17"/>
      <c r="AV71" s="17"/>
      <c r="AW71" s="17"/>
    </row>
    <row r="72" spans="21:49" x14ac:dyDescent="0.25">
      <c r="U72" s="17"/>
      <c r="AE72" s="17"/>
      <c r="AO72"/>
      <c r="AQ72"/>
      <c r="AU72" s="17"/>
      <c r="AV72" s="17"/>
      <c r="AW72" s="17"/>
    </row>
    <row r="73" spans="21:49" x14ac:dyDescent="0.25">
      <c r="U73" s="17"/>
      <c r="AE73" s="17"/>
      <c r="AO73"/>
      <c r="AQ73"/>
      <c r="AU73" s="17"/>
      <c r="AV73" s="17"/>
      <c r="AW73" s="17"/>
    </row>
    <row r="74" spans="21:49" x14ac:dyDescent="0.25">
      <c r="U74" s="17"/>
      <c r="AE74" s="17"/>
      <c r="AO74"/>
      <c r="AQ74"/>
      <c r="AU74" s="17"/>
      <c r="AV74" s="17"/>
      <c r="AW74" s="17"/>
    </row>
    <row r="75" spans="21:49" x14ac:dyDescent="0.25">
      <c r="U75" s="17"/>
      <c r="AE75" s="17"/>
      <c r="AO75"/>
      <c r="AQ75"/>
      <c r="AU75" s="17"/>
      <c r="AV75" s="17"/>
      <c r="AW75" s="17"/>
    </row>
    <row r="76" spans="21:49" x14ac:dyDescent="0.25">
      <c r="U76" s="17"/>
      <c r="AE76" s="17"/>
      <c r="AO76"/>
      <c r="AP76"/>
      <c r="AQ76"/>
      <c r="AR76"/>
      <c r="AU76" s="17"/>
      <c r="AV76" s="17"/>
      <c r="AW76" s="17"/>
    </row>
    <row r="77" spans="21:49" x14ac:dyDescent="0.25">
      <c r="U77" s="17"/>
      <c r="AE77" s="17"/>
      <c r="AO77"/>
      <c r="AP77"/>
      <c r="AQ77"/>
      <c r="AR77"/>
      <c r="AU77" s="17"/>
      <c r="AV77" s="17"/>
      <c r="AW77" s="17"/>
    </row>
    <row r="78" spans="21:49" x14ac:dyDescent="0.25">
      <c r="U78" s="17"/>
      <c r="AE78" s="17"/>
      <c r="AO78"/>
      <c r="AP78"/>
      <c r="AQ78"/>
      <c r="AR78"/>
      <c r="AU78" s="17"/>
      <c r="AV78" s="17"/>
      <c r="AW78" s="17"/>
    </row>
    <row r="79" spans="21:49" x14ac:dyDescent="0.25">
      <c r="U79" s="17"/>
      <c r="AE79" s="17"/>
      <c r="AO79"/>
      <c r="AP79"/>
      <c r="AQ79"/>
      <c r="AR79"/>
      <c r="AU79" s="17"/>
      <c r="AV79" s="17"/>
      <c r="AW79" s="17"/>
    </row>
    <row r="80" spans="21:49" x14ac:dyDescent="0.25">
      <c r="U80" s="17"/>
      <c r="AE80" s="17"/>
      <c r="AO80"/>
      <c r="AP80"/>
      <c r="AQ80"/>
      <c r="AR80"/>
      <c r="AU80" s="17"/>
      <c r="AV80" s="17"/>
      <c r="AW80" s="17"/>
    </row>
    <row r="81" spans="21:49" x14ac:dyDescent="0.25">
      <c r="U81" s="17"/>
      <c r="AE81" s="17"/>
      <c r="AO81"/>
      <c r="AP81"/>
      <c r="AQ81"/>
      <c r="AR81"/>
      <c r="AU81" s="17"/>
      <c r="AV81" s="17"/>
      <c r="AW81" s="17"/>
    </row>
    <row r="82" spans="21:49" x14ac:dyDescent="0.25">
      <c r="U82" s="17"/>
      <c r="AE82" s="17"/>
      <c r="AO82"/>
      <c r="AP82"/>
      <c r="AQ82"/>
      <c r="AR82"/>
      <c r="AU82" s="17"/>
      <c r="AV82" s="17"/>
      <c r="AW82" s="17"/>
    </row>
    <row r="83" spans="21:49" x14ac:dyDescent="0.25">
      <c r="U83" s="17"/>
      <c r="AE83" s="17"/>
      <c r="AO83"/>
      <c r="AP83"/>
      <c r="AQ83"/>
      <c r="AR83"/>
      <c r="AU83" s="17"/>
      <c r="AV83" s="17"/>
      <c r="AW83" s="17"/>
    </row>
    <row r="84" spans="21:49" x14ac:dyDescent="0.25">
      <c r="U84" s="17"/>
      <c r="AE84" s="17"/>
      <c r="AO84"/>
      <c r="AP84"/>
      <c r="AQ84"/>
      <c r="AR84"/>
      <c r="AU84" s="17"/>
      <c r="AV84" s="17"/>
      <c r="AW84" s="17"/>
    </row>
    <row r="85" spans="21:49" x14ac:dyDescent="0.25">
      <c r="U85" s="17"/>
      <c r="AE85" s="17"/>
      <c r="AO85"/>
      <c r="AP85"/>
      <c r="AQ85"/>
      <c r="AR85"/>
      <c r="AU85" s="17"/>
      <c r="AV85" s="17"/>
      <c r="AW85" s="17"/>
    </row>
    <row r="86" spans="21:49" x14ac:dyDescent="0.25">
      <c r="U86" s="17"/>
      <c r="AE86" s="17"/>
      <c r="AO86"/>
      <c r="AP86"/>
      <c r="AQ86"/>
      <c r="AR86"/>
      <c r="AU86" s="17"/>
      <c r="AV86" s="17"/>
      <c r="AW86" s="17"/>
    </row>
    <row r="87" spans="21:49" x14ac:dyDescent="0.25">
      <c r="U87" s="17"/>
      <c r="AE87" s="17"/>
      <c r="AO87"/>
      <c r="AP87"/>
      <c r="AQ87"/>
      <c r="AR87"/>
      <c r="AU87" s="17"/>
      <c r="AV87" s="17"/>
      <c r="AW87" s="17"/>
    </row>
    <row r="88" spans="21:49" x14ac:dyDescent="0.25">
      <c r="U88" s="17"/>
      <c r="AE88" s="17"/>
      <c r="AO88"/>
      <c r="AP88"/>
      <c r="AQ88"/>
      <c r="AR88"/>
      <c r="AU88" s="17"/>
      <c r="AV88" s="17"/>
      <c r="AW88" s="17"/>
    </row>
    <row r="89" spans="21:49" x14ac:dyDescent="0.25">
      <c r="U89" s="17"/>
      <c r="AE89" s="17"/>
      <c r="AO89"/>
      <c r="AP89"/>
      <c r="AQ89"/>
      <c r="AR89"/>
      <c r="AU89" s="17"/>
      <c r="AV89" s="17"/>
      <c r="AW89" s="17"/>
    </row>
    <row r="90" spans="21:49" x14ac:dyDescent="0.25">
      <c r="U90" s="17"/>
      <c r="AE90" s="17"/>
      <c r="AO90"/>
      <c r="AP90"/>
      <c r="AQ90"/>
      <c r="AR90"/>
      <c r="AU90" s="17"/>
      <c r="AV90" s="17"/>
      <c r="AW90" s="17"/>
    </row>
    <row r="91" spans="21:49" x14ac:dyDescent="0.25">
      <c r="U91" s="17"/>
      <c r="AE91" s="17"/>
      <c r="AO91"/>
      <c r="AP91"/>
      <c r="AQ91"/>
      <c r="AR91"/>
      <c r="AU91" s="17"/>
      <c r="AV91" s="17"/>
      <c r="AW91" s="17"/>
    </row>
    <row r="92" spans="21:49" x14ac:dyDescent="0.25">
      <c r="U92" s="17"/>
      <c r="AE92" s="17"/>
      <c r="AO92"/>
      <c r="AP92"/>
      <c r="AQ92"/>
      <c r="AR92"/>
      <c r="AU92" s="17"/>
      <c r="AV92" s="17"/>
      <c r="AW92" s="17"/>
    </row>
    <row r="93" spans="21:49" x14ac:dyDescent="0.25">
      <c r="U93" s="17"/>
      <c r="AE93" s="17"/>
      <c r="AO93"/>
      <c r="AP93"/>
      <c r="AQ93"/>
      <c r="AR93"/>
      <c r="AU93" s="17"/>
      <c r="AV93" s="17"/>
      <c r="AW93" s="17"/>
    </row>
    <row r="94" spans="21:49" x14ac:dyDescent="0.25">
      <c r="U94" s="17"/>
      <c r="AE94" s="17"/>
      <c r="AO94"/>
      <c r="AP94"/>
      <c r="AQ94"/>
      <c r="AR94"/>
      <c r="AU94" s="17"/>
      <c r="AV94" s="17"/>
      <c r="AW94" s="17"/>
    </row>
    <row r="95" spans="21:49" x14ac:dyDescent="0.25">
      <c r="U95" s="17"/>
      <c r="AE95" s="17"/>
      <c r="AO95"/>
      <c r="AP95"/>
      <c r="AQ95"/>
      <c r="AR95"/>
      <c r="AU95" s="17"/>
      <c r="AV95" s="17"/>
      <c r="AW95" s="17"/>
    </row>
    <row r="96" spans="21:49" x14ac:dyDescent="0.25">
      <c r="U96" s="17"/>
      <c r="AE96" s="17"/>
      <c r="AO96"/>
      <c r="AP96"/>
      <c r="AQ96"/>
      <c r="AR96"/>
      <c r="AU96" s="17"/>
      <c r="AV96" s="17"/>
      <c r="AW96" s="17"/>
    </row>
    <row r="97" spans="1:48" x14ac:dyDescent="0.25">
      <c r="U97" s="17"/>
      <c r="AE97" s="17"/>
      <c r="AO97"/>
      <c r="AP97"/>
      <c r="AQ97"/>
      <c r="AR97"/>
      <c r="AU97" s="17"/>
      <c r="AV97" s="17"/>
    </row>
    <row r="98" spans="1:48" x14ac:dyDescent="0.25">
      <c r="U98" s="17"/>
      <c r="AE98" s="17"/>
      <c r="AO98"/>
      <c r="AP98"/>
      <c r="AQ98"/>
      <c r="AR98"/>
      <c r="AU98" s="17"/>
      <c r="AV98" s="17"/>
    </row>
    <row r="99" spans="1:48" x14ac:dyDescent="0.25">
      <c r="U99" s="17"/>
      <c r="AE99" s="17"/>
      <c r="AO99"/>
      <c r="AP99"/>
      <c r="AQ99"/>
      <c r="AR99"/>
      <c r="AU99" s="17"/>
      <c r="AV99" s="17"/>
    </row>
    <row r="100" spans="1:48" x14ac:dyDescent="0.25">
      <c r="U100" s="17"/>
      <c r="AE100" s="17"/>
      <c r="AO100"/>
      <c r="AP100"/>
      <c r="AQ100"/>
      <c r="AR100"/>
      <c r="AU100" s="17"/>
      <c r="AV100" s="17"/>
    </row>
    <row r="101" spans="1:48" x14ac:dyDescent="0.25">
      <c r="U101" s="17"/>
      <c r="AE101" s="17"/>
      <c r="AO101"/>
      <c r="AP101"/>
      <c r="AQ101"/>
      <c r="AR101"/>
      <c r="AU101" s="17"/>
      <c r="AV101" s="17"/>
    </row>
    <row r="102" spans="1:48" x14ac:dyDescent="0.25">
      <c r="AE102" s="17"/>
      <c r="AO102"/>
      <c r="AP102"/>
      <c r="AQ102"/>
      <c r="AR102"/>
      <c r="AU102" s="17"/>
    </row>
    <row r="103" spans="1:48" x14ac:dyDescent="0.25">
      <c r="M103"/>
      <c r="N103"/>
      <c r="O103"/>
      <c r="P103"/>
      <c r="Q103"/>
      <c r="R103"/>
      <c r="AO103"/>
      <c r="AP103"/>
      <c r="AQ103"/>
      <c r="AR103"/>
      <c r="AS103"/>
      <c r="AT103"/>
    </row>
    <row r="104" spans="1:48" x14ac:dyDescent="0.25">
      <c r="M104"/>
      <c r="N104"/>
      <c r="O104"/>
      <c r="P104"/>
      <c r="Q104"/>
      <c r="R104"/>
      <c r="AO104"/>
      <c r="AP104"/>
      <c r="AQ104"/>
      <c r="AR104"/>
      <c r="AS104"/>
      <c r="AT104"/>
    </row>
    <row r="105" spans="1:48" x14ac:dyDescent="0.25">
      <c r="M105"/>
      <c r="N105"/>
      <c r="O105"/>
      <c r="P105"/>
      <c r="Q105"/>
      <c r="R105"/>
      <c r="AO105"/>
      <c r="AP105"/>
      <c r="AQ105"/>
      <c r="AR105"/>
      <c r="AS105"/>
      <c r="AT105"/>
    </row>
    <row r="106" spans="1:48" x14ac:dyDescent="0.25">
      <c r="M106"/>
      <c r="N106"/>
      <c r="O106"/>
      <c r="P106"/>
      <c r="Q106"/>
      <c r="R106"/>
      <c r="AO106"/>
      <c r="AP106"/>
      <c r="AQ106"/>
      <c r="AR106"/>
      <c r="AS106"/>
      <c r="AT106"/>
    </row>
    <row r="107" spans="1:48" x14ac:dyDescent="0.25">
      <c r="M107"/>
      <c r="N107"/>
      <c r="O107"/>
      <c r="P107"/>
      <c r="Q107"/>
      <c r="R107"/>
      <c r="AO107"/>
      <c r="AP107"/>
      <c r="AQ107"/>
      <c r="AR107"/>
      <c r="AS107"/>
      <c r="AT107"/>
    </row>
    <row r="108" spans="1:48" x14ac:dyDescent="0.25">
      <c r="M108"/>
      <c r="N108"/>
      <c r="O108"/>
      <c r="P108"/>
      <c r="Q108"/>
      <c r="R108"/>
      <c r="AO108"/>
      <c r="AP108"/>
      <c r="AQ108"/>
      <c r="AR108"/>
      <c r="AS108"/>
      <c r="AT108"/>
    </row>
    <row r="109" spans="1:48" x14ac:dyDescent="0.25">
      <c r="A109" s="17"/>
      <c r="B109" s="17"/>
      <c r="I109"/>
      <c r="J109"/>
      <c r="K109"/>
      <c r="L109"/>
      <c r="M109"/>
      <c r="N109"/>
      <c r="O109"/>
      <c r="P109"/>
      <c r="Q109"/>
      <c r="R109"/>
      <c r="AO109"/>
      <c r="AP109"/>
      <c r="AQ109"/>
      <c r="AR109"/>
      <c r="AS109"/>
      <c r="AT109"/>
    </row>
    <row r="110" spans="1:48" x14ac:dyDescent="0.25">
      <c r="A110" s="17"/>
      <c r="B110" s="17"/>
      <c r="I110"/>
      <c r="J110"/>
      <c r="K110"/>
      <c r="L110"/>
      <c r="M110"/>
      <c r="N110"/>
      <c r="O110"/>
      <c r="P110"/>
      <c r="Q110"/>
      <c r="R110"/>
      <c r="AO110"/>
      <c r="AP110"/>
      <c r="AQ110"/>
      <c r="AR110"/>
      <c r="AS110"/>
      <c r="AT110"/>
    </row>
    <row r="111" spans="1:48" x14ac:dyDescent="0.25">
      <c r="A111" s="17"/>
      <c r="I111"/>
      <c r="J111"/>
      <c r="K111"/>
      <c r="L111"/>
      <c r="M111"/>
      <c r="N111"/>
      <c r="O111"/>
      <c r="P111"/>
      <c r="Q111"/>
      <c r="R111"/>
      <c r="AO111"/>
      <c r="AP111"/>
      <c r="AQ111"/>
      <c r="AR111"/>
      <c r="AS111"/>
      <c r="AT111"/>
    </row>
    <row r="112" spans="1:48" x14ac:dyDescent="0.25">
      <c r="A112" s="17"/>
      <c r="I112"/>
      <c r="J112"/>
      <c r="K112"/>
      <c r="L112"/>
      <c r="M112"/>
      <c r="N112"/>
      <c r="O112"/>
      <c r="P112"/>
      <c r="Q112"/>
      <c r="R112"/>
      <c r="AO112"/>
      <c r="AP112"/>
      <c r="AQ112"/>
      <c r="AR112"/>
      <c r="AS112"/>
      <c r="AT112"/>
    </row>
    <row r="113" spans="1:46" x14ac:dyDescent="0.25">
      <c r="A113" s="17"/>
      <c r="I113"/>
      <c r="J113"/>
      <c r="K113"/>
      <c r="L113"/>
      <c r="M113"/>
      <c r="N113"/>
      <c r="O113"/>
      <c r="P113"/>
      <c r="Q113"/>
      <c r="R113"/>
      <c r="AO113"/>
      <c r="AP113"/>
      <c r="AQ113"/>
      <c r="AR113"/>
      <c r="AS113"/>
      <c r="AT113"/>
    </row>
    <row r="114" spans="1:46" x14ac:dyDescent="0.25">
      <c r="A114" s="17"/>
      <c r="I114"/>
      <c r="J114"/>
      <c r="K114"/>
      <c r="L114"/>
      <c r="M114"/>
      <c r="N114"/>
      <c r="O114"/>
      <c r="P114"/>
      <c r="Q114"/>
      <c r="R114"/>
      <c r="AO114"/>
      <c r="AP114"/>
      <c r="AQ114"/>
      <c r="AR114"/>
      <c r="AS114"/>
      <c r="AT114"/>
    </row>
    <row r="115" spans="1:46" x14ac:dyDescent="0.25">
      <c r="A115" s="17"/>
      <c r="I115"/>
      <c r="J115"/>
      <c r="K115"/>
      <c r="L115"/>
      <c r="M115"/>
      <c r="N115"/>
      <c r="O115"/>
      <c r="P115"/>
      <c r="Q115"/>
      <c r="R115"/>
      <c r="AO115"/>
      <c r="AP115"/>
      <c r="AQ115"/>
      <c r="AR115"/>
      <c r="AS115"/>
      <c r="AT115"/>
    </row>
    <row r="116" spans="1:46" x14ac:dyDescent="0.25">
      <c r="A116" s="17"/>
      <c r="I116"/>
      <c r="J116"/>
      <c r="K116"/>
      <c r="L116"/>
      <c r="M116"/>
      <c r="N116"/>
      <c r="O116"/>
      <c r="P116"/>
      <c r="Q116"/>
      <c r="R116"/>
      <c r="AO116"/>
      <c r="AP116"/>
      <c r="AQ116"/>
      <c r="AR116"/>
      <c r="AS116"/>
      <c r="AT116"/>
    </row>
    <row r="117" spans="1:46" x14ac:dyDescent="0.25">
      <c r="A117" s="17"/>
      <c r="I117"/>
      <c r="J117"/>
      <c r="K117"/>
      <c r="L117"/>
      <c r="M117"/>
      <c r="N117"/>
      <c r="O117"/>
      <c r="P117"/>
      <c r="Q117"/>
      <c r="R117"/>
      <c r="AO117"/>
      <c r="AP117"/>
      <c r="AQ117"/>
      <c r="AR117"/>
      <c r="AS117"/>
      <c r="AT117"/>
    </row>
    <row r="118" spans="1:46" x14ac:dyDescent="0.25">
      <c r="A118" s="17"/>
      <c r="I118"/>
      <c r="J118"/>
      <c r="K118"/>
      <c r="L118"/>
      <c r="M118"/>
      <c r="N118"/>
      <c r="O118"/>
      <c r="P118"/>
      <c r="Q118"/>
      <c r="R118"/>
      <c r="AO118"/>
      <c r="AP118"/>
      <c r="AQ118"/>
      <c r="AR118"/>
      <c r="AS118"/>
      <c r="AT118"/>
    </row>
    <row r="119" spans="1:46" x14ac:dyDescent="0.25">
      <c r="A119" s="17"/>
      <c r="I119"/>
      <c r="J119"/>
      <c r="K119"/>
      <c r="L119"/>
      <c r="M119"/>
      <c r="N119"/>
      <c r="O119"/>
      <c r="P119"/>
      <c r="Q119"/>
      <c r="R119"/>
      <c r="AO119"/>
      <c r="AP119"/>
      <c r="AQ119"/>
      <c r="AR119"/>
      <c r="AS119"/>
      <c r="AT119"/>
    </row>
    <row r="120" spans="1:46" x14ac:dyDescent="0.25">
      <c r="A120" s="17"/>
      <c r="I120"/>
      <c r="J120"/>
      <c r="K120"/>
      <c r="L120"/>
      <c r="M120"/>
      <c r="N120"/>
      <c r="O120"/>
      <c r="P120"/>
      <c r="Q120"/>
      <c r="R120"/>
      <c r="AO120"/>
      <c r="AP120"/>
      <c r="AQ120"/>
      <c r="AR120"/>
      <c r="AS120"/>
      <c r="AT120"/>
    </row>
    <row r="121" spans="1:46" x14ac:dyDescent="0.25">
      <c r="A121" s="17"/>
      <c r="I121"/>
      <c r="J121"/>
      <c r="K121"/>
      <c r="L121"/>
      <c r="M121"/>
      <c r="N121"/>
      <c r="O121"/>
      <c r="P121"/>
      <c r="Q121"/>
      <c r="R121"/>
      <c r="AO121"/>
      <c r="AP121"/>
      <c r="AQ121"/>
      <c r="AR121"/>
      <c r="AS121"/>
      <c r="AT121"/>
    </row>
    <row r="122" spans="1:46" x14ac:dyDescent="0.25">
      <c r="A122" s="17"/>
      <c r="I122"/>
      <c r="J122"/>
      <c r="K122"/>
      <c r="L122"/>
      <c r="M122"/>
      <c r="N122"/>
      <c r="O122"/>
      <c r="P122"/>
      <c r="Q122"/>
      <c r="R122"/>
      <c r="AO122"/>
      <c r="AP122"/>
      <c r="AQ122"/>
      <c r="AR122"/>
      <c r="AS122"/>
      <c r="AT122"/>
    </row>
    <row r="123" spans="1:46" x14ac:dyDescent="0.25">
      <c r="A123" s="17"/>
      <c r="I123"/>
      <c r="J123"/>
      <c r="K123"/>
      <c r="L123"/>
      <c r="M123"/>
      <c r="N123"/>
      <c r="O123"/>
      <c r="P123"/>
      <c r="Q123"/>
      <c r="R123"/>
      <c r="AO123"/>
      <c r="AP123"/>
      <c r="AQ123"/>
      <c r="AR123"/>
      <c r="AS123"/>
      <c r="AT123"/>
    </row>
    <row r="124" spans="1:46" x14ac:dyDescent="0.25">
      <c r="A124" s="17"/>
      <c r="B124" s="17"/>
      <c r="C124" s="17"/>
      <c r="D124" s="17"/>
      <c r="E124" s="17"/>
      <c r="F124" s="17"/>
      <c r="I124"/>
      <c r="J124"/>
      <c r="K124"/>
      <c r="L124"/>
      <c r="M124"/>
      <c r="N124"/>
      <c r="O124"/>
      <c r="P124"/>
      <c r="Q124"/>
      <c r="R124"/>
      <c r="AO124"/>
      <c r="AP124"/>
      <c r="AQ124"/>
      <c r="AR124"/>
      <c r="AS124"/>
      <c r="AT124"/>
    </row>
    <row r="125" spans="1:46" x14ac:dyDescent="0.25">
      <c r="A125" s="17"/>
      <c r="B125" s="17"/>
      <c r="C125" s="17"/>
      <c r="D125" s="17"/>
      <c r="E125" s="17"/>
      <c r="F125" s="17"/>
      <c r="G125" s="17"/>
      <c r="I125"/>
      <c r="J125"/>
      <c r="K125"/>
      <c r="L125"/>
      <c r="M125"/>
      <c r="N125"/>
      <c r="O125"/>
      <c r="P125"/>
      <c r="Q125"/>
      <c r="R125"/>
      <c r="AO125"/>
      <c r="AP125"/>
      <c r="AQ125"/>
      <c r="AR125"/>
      <c r="AS125"/>
      <c r="AT125"/>
    </row>
    <row r="126" spans="1:46" x14ac:dyDescent="0.25">
      <c r="A126" s="293" t="s">
        <v>55</v>
      </c>
      <c r="B126" s="293"/>
      <c r="C126" s="293"/>
      <c r="D126" s="293"/>
      <c r="E126" s="293"/>
      <c r="F126" s="293"/>
      <c r="G126" s="17"/>
      <c r="H126" s="17"/>
      <c r="I126"/>
      <c r="J126"/>
      <c r="K126"/>
      <c r="L126"/>
      <c r="M126"/>
      <c r="N126"/>
      <c r="O126"/>
      <c r="P126"/>
      <c r="Q126"/>
      <c r="R126"/>
      <c r="AO126"/>
      <c r="AP126"/>
      <c r="AQ126"/>
      <c r="AR126"/>
      <c r="AS126"/>
      <c r="AT126"/>
    </row>
    <row r="127" spans="1:46" x14ac:dyDescent="0.25">
      <c r="A127" s="280" t="s">
        <v>8</v>
      </c>
      <c r="B127" s="280" t="s">
        <v>9</v>
      </c>
      <c r="C127" s="280" t="s">
        <v>22</v>
      </c>
      <c r="D127" s="280" t="s">
        <v>29</v>
      </c>
      <c r="E127" s="280" t="s">
        <v>17</v>
      </c>
      <c r="F127" s="280" t="s">
        <v>20</v>
      </c>
      <c r="M127"/>
      <c r="N127"/>
      <c r="O127"/>
      <c r="P127"/>
      <c r="Q127"/>
      <c r="R127"/>
      <c r="AO127"/>
      <c r="AP127"/>
      <c r="AQ127"/>
      <c r="AR127"/>
      <c r="AS127"/>
      <c r="AT127"/>
    </row>
    <row r="128" spans="1:46" x14ac:dyDescent="0.25">
      <c r="A128" s="5">
        <f>_xlfn.RANK.AVG(B17,B$17:B$25,0)</f>
        <v>5</v>
      </c>
      <c r="B128" s="5">
        <f t="shared" ref="B128:E128" si="17">_xlfn.RANK.AVG(C17,C$17:C$25,0)</f>
        <v>4</v>
      </c>
      <c r="C128" s="5">
        <f t="shared" si="17"/>
        <v>1</v>
      </c>
      <c r="D128" s="5">
        <f t="shared" si="17"/>
        <v>9</v>
      </c>
      <c r="E128" s="5">
        <f t="shared" si="17"/>
        <v>7</v>
      </c>
      <c r="F128" s="94">
        <v>1999</v>
      </c>
      <c r="G128" s="5">
        <f>_xlfn.RANK.AVG(G17,G$17:G$25,0)</f>
        <v>7</v>
      </c>
      <c r="M128"/>
      <c r="N128"/>
      <c r="O128"/>
      <c r="P128"/>
      <c r="Q128"/>
      <c r="R128"/>
      <c r="AO128"/>
      <c r="AP128"/>
      <c r="AQ128"/>
      <c r="AR128"/>
      <c r="AS128"/>
      <c r="AT128"/>
    </row>
    <row r="129" spans="1:46" x14ac:dyDescent="0.25">
      <c r="A129" s="5">
        <f t="shared" ref="A129:E136" si="18">_xlfn.RANK.AVG(B18,B$17:B$25,0)</f>
        <v>8</v>
      </c>
      <c r="B129" s="5">
        <f t="shared" si="18"/>
        <v>1</v>
      </c>
      <c r="C129" s="5">
        <f t="shared" si="18"/>
        <v>7</v>
      </c>
      <c r="D129" s="5">
        <f t="shared" si="18"/>
        <v>8</v>
      </c>
      <c r="E129" s="5">
        <f t="shared" si="18"/>
        <v>2</v>
      </c>
      <c r="F129" s="94">
        <v>2000</v>
      </c>
      <c r="G129" s="5">
        <f t="shared" ref="G129:G136" si="19">_xlfn.RANK.AVG(G18,G$17:G$25,0)</f>
        <v>4</v>
      </c>
      <c r="M129"/>
      <c r="N129"/>
      <c r="O129"/>
      <c r="P129"/>
      <c r="Q129"/>
      <c r="R129"/>
      <c r="AO129"/>
      <c r="AP129"/>
      <c r="AQ129"/>
      <c r="AR129"/>
      <c r="AS129"/>
      <c r="AT129"/>
    </row>
    <row r="130" spans="1:46" x14ac:dyDescent="0.25">
      <c r="A130" s="5">
        <f t="shared" si="18"/>
        <v>6</v>
      </c>
      <c r="B130" s="5">
        <f t="shared" si="18"/>
        <v>3</v>
      </c>
      <c r="C130" s="5">
        <f t="shared" si="18"/>
        <v>3</v>
      </c>
      <c r="D130" s="5">
        <f t="shared" si="18"/>
        <v>2</v>
      </c>
      <c r="E130" s="5">
        <f t="shared" si="18"/>
        <v>3</v>
      </c>
      <c r="F130" s="94">
        <v>2001</v>
      </c>
      <c r="G130" s="5">
        <f t="shared" si="19"/>
        <v>3</v>
      </c>
      <c r="M130"/>
      <c r="N130"/>
      <c r="O130"/>
      <c r="P130"/>
      <c r="Q130"/>
      <c r="R130"/>
      <c r="AO130"/>
      <c r="AP130"/>
      <c r="AQ130"/>
      <c r="AR130"/>
      <c r="AS130"/>
      <c r="AT130"/>
    </row>
    <row r="131" spans="1:46" x14ac:dyDescent="0.25">
      <c r="A131" s="5">
        <f t="shared" si="18"/>
        <v>4</v>
      </c>
      <c r="B131" s="5">
        <f t="shared" si="18"/>
        <v>2</v>
      </c>
      <c r="C131" s="5">
        <f t="shared" si="18"/>
        <v>5</v>
      </c>
      <c r="D131" s="5">
        <f t="shared" si="18"/>
        <v>7</v>
      </c>
      <c r="E131" s="5">
        <f t="shared" si="18"/>
        <v>1</v>
      </c>
      <c r="F131" s="94">
        <v>2002</v>
      </c>
      <c r="G131" s="5">
        <f t="shared" si="19"/>
        <v>1</v>
      </c>
      <c r="M131"/>
      <c r="N131"/>
      <c r="O131"/>
      <c r="P131"/>
      <c r="Q131"/>
      <c r="R131"/>
      <c r="AO131"/>
      <c r="AP131"/>
      <c r="AQ131"/>
      <c r="AR131"/>
      <c r="AS131"/>
      <c r="AT131"/>
    </row>
    <row r="132" spans="1:46" x14ac:dyDescent="0.25">
      <c r="A132" s="5">
        <f t="shared" si="18"/>
        <v>1</v>
      </c>
      <c r="B132" s="5">
        <f t="shared" si="18"/>
        <v>7</v>
      </c>
      <c r="C132" s="5">
        <f t="shared" si="18"/>
        <v>6</v>
      </c>
      <c r="D132" s="5">
        <f t="shared" si="18"/>
        <v>4</v>
      </c>
      <c r="E132" s="5">
        <f t="shared" si="18"/>
        <v>6</v>
      </c>
      <c r="F132" s="94">
        <v>2003</v>
      </c>
      <c r="G132" s="5">
        <f t="shared" si="19"/>
        <v>2</v>
      </c>
      <c r="M132"/>
      <c r="N132"/>
      <c r="O132"/>
      <c r="P132"/>
      <c r="Q132"/>
      <c r="R132"/>
      <c r="AO132"/>
      <c r="AP132"/>
      <c r="AQ132"/>
      <c r="AR132"/>
      <c r="AS132"/>
      <c r="AT132"/>
    </row>
    <row r="133" spans="1:46" x14ac:dyDescent="0.25">
      <c r="A133" s="5">
        <f t="shared" si="18"/>
        <v>2</v>
      </c>
      <c r="B133" s="5">
        <f t="shared" si="18"/>
        <v>6</v>
      </c>
      <c r="C133" s="5">
        <f t="shared" si="18"/>
        <v>8</v>
      </c>
      <c r="D133" s="5">
        <f t="shared" si="18"/>
        <v>5</v>
      </c>
      <c r="E133" s="5">
        <f t="shared" si="18"/>
        <v>8</v>
      </c>
      <c r="F133" s="94">
        <v>2004</v>
      </c>
      <c r="G133" s="5">
        <f t="shared" si="19"/>
        <v>6</v>
      </c>
      <c r="M133"/>
      <c r="N133"/>
      <c r="O133"/>
      <c r="P133"/>
      <c r="Q133"/>
      <c r="R133"/>
      <c r="AO133"/>
      <c r="AP133"/>
      <c r="AQ133"/>
      <c r="AR133"/>
      <c r="AS133"/>
      <c r="AT133"/>
    </row>
    <row r="134" spans="1:46" x14ac:dyDescent="0.25">
      <c r="A134" s="5">
        <f t="shared" si="18"/>
        <v>7</v>
      </c>
      <c r="B134" s="5">
        <f t="shared" si="18"/>
        <v>5</v>
      </c>
      <c r="C134" s="5">
        <f t="shared" si="18"/>
        <v>2</v>
      </c>
      <c r="D134" s="5">
        <f t="shared" si="18"/>
        <v>1</v>
      </c>
      <c r="E134" s="5">
        <f t="shared" si="18"/>
        <v>4</v>
      </c>
      <c r="F134" s="94">
        <v>2005</v>
      </c>
      <c r="G134" s="5">
        <f t="shared" si="19"/>
        <v>5</v>
      </c>
      <c r="M134"/>
      <c r="N134"/>
      <c r="O134"/>
      <c r="P134"/>
      <c r="Q134"/>
      <c r="R134"/>
      <c r="AO134"/>
      <c r="AP134"/>
      <c r="AQ134"/>
      <c r="AR134"/>
      <c r="AS134"/>
      <c r="AT134"/>
    </row>
    <row r="135" spans="1:46" x14ac:dyDescent="0.25">
      <c r="A135" s="5">
        <f t="shared" si="18"/>
        <v>9</v>
      </c>
      <c r="B135" s="5">
        <f t="shared" si="18"/>
        <v>9</v>
      </c>
      <c r="C135" s="5">
        <f t="shared" si="18"/>
        <v>4</v>
      </c>
      <c r="D135" s="5">
        <f t="shared" si="18"/>
        <v>3</v>
      </c>
      <c r="E135" s="5">
        <f t="shared" si="18"/>
        <v>9</v>
      </c>
      <c r="F135" s="94">
        <v>2006</v>
      </c>
      <c r="G135" s="5">
        <f t="shared" si="19"/>
        <v>9</v>
      </c>
      <c r="M135"/>
      <c r="N135"/>
      <c r="O135"/>
      <c r="P135"/>
      <c r="Q135"/>
      <c r="R135"/>
      <c r="AO135"/>
      <c r="AP135"/>
      <c r="AQ135"/>
      <c r="AR135"/>
      <c r="AS135"/>
      <c r="AT135"/>
    </row>
    <row r="136" spans="1:46" x14ac:dyDescent="0.25">
      <c r="A136" s="5">
        <f t="shared" si="18"/>
        <v>3</v>
      </c>
      <c r="B136" s="5">
        <f t="shared" si="18"/>
        <v>8</v>
      </c>
      <c r="C136" s="5">
        <f t="shared" si="18"/>
        <v>9</v>
      </c>
      <c r="D136" s="5">
        <f t="shared" si="18"/>
        <v>6</v>
      </c>
      <c r="E136" s="5">
        <f t="shared" si="18"/>
        <v>5</v>
      </c>
      <c r="F136" s="94">
        <v>2007</v>
      </c>
      <c r="G136" s="5">
        <f t="shared" si="19"/>
        <v>8</v>
      </c>
      <c r="M136"/>
      <c r="N136"/>
      <c r="O136"/>
      <c r="P136"/>
      <c r="Q136"/>
      <c r="R136"/>
      <c r="AO136"/>
      <c r="AP136"/>
      <c r="AQ136"/>
      <c r="AR136"/>
      <c r="AS136"/>
      <c r="AT136"/>
    </row>
    <row r="137" spans="1:46" x14ac:dyDescent="0.25">
      <c r="A137" s="5"/>
      <c r="B137" s="5"/>
      <c r="C137" s="5"/>
      <c r="D137" s="5"/>
      <c r="E137" s="5"/>
      <c r="F137" s="94"/>
      <c r="M137"/>
      <c r="N137"/>
      <c r="O137"/>
      <c r="P137"/>
      <c r="Q137"/>
      <c r="R137"/>
      <c r="AO137"/>
      <c r="AP137"/>
      <c r="AQ137"/>
      <c r="AR137"/>
      <c r="AS137"/>
      <c r="AT137"/>
    </row>
    <row r="138" spans="1:46" x14ac:dyDescent="0.25">
      <c r="A138" s="17"/>
      <c r="B138" s="17"/>
      <c r="C138" s="17"/>
      <c r="D138" s="17"/>
      <c r="E138" s="17"/>
      <c r="F138" s="17"/>
      <c r="M138"/>
      <c r="N138"/>
      <c r="O138"/>
      <c r="P138"/>
      <c r="Q138"/>
      <c r="R138"/>
      <c r="AO138"/>
      <c r="AP138"/>
      <c r="AQ138"/>
      <c r="AR138"/>
      <c r="AS138"/>
      <c r="AT138"/>
    </row>
    <row r="139" spans="1:46" x14ac:dyDescent="0.25">
      <c r="A139" s="17">
        <v>2</v>
      </c>
      <c r="B139" s="17">
        <v>3</v>
      </c>
      <c r="C139" s="17">
        <v>4</v>
      </c>
      <c r="D139" s="17">
        <v>5</v>
      </c>
      <c r="E139" s="17">
        <v>6</v>
      </c>
      <c r="F139" s="17"/>
      <c r="M139"/>
      <c r="N139"/>
      <c r="O139"/>
      <c r="P139"/>
      <c r="Q139"/>
      <c r="R139"/>
      <c r="AO139"/>
      <c r="AP139"/>
      <c r="AQ139"/>
      <c r="AR139"/>
      <c r="AS139"/>
      <c r="AT139"/>
    </row>
    <row r="140" spans="1:46" x14ac:dyDescent="0.25">
      <c r="A140" s="17">
        <v>6</v>
      </c>
      <c r="B140" s="17">
        <v>5</v>
      </c>
      <c r="C140" s="17">
        <v>4</v>
      </c>
      <c r="D140" s="17">
        <v>3</v>
      </c>
      <c r="E140" s="17">
        <v>2</v>
      </c>
      <c r="F140" s="17"/>
      <c r="M140"/>
      <c r="N140"/>
      <c r="O140"/>
      <c r="P140"/>
      <c r="Q140"/>
      <c r="R140"/>
      <c r="AO140"/>
      <c r="AP140"/>
      <c r="AQ140"/>
      <c r="AR140"/>
      <c r="AS140"/>
      <c r="AT140"/>
    </row>
    <row r="141" spans="1:46" x14ac:dyDescent="0.25">
      <c r="M141"/>
      <c r="N141"/>
      <c r="O141"/>
      <c r="P141"/>
      <c r="Q141"/>
      <c r="R141"/>
      <c r="AO141"/>
      <c r="AP141"/>
      <c r="AQ141"/>
      <c r="AR141"/>
      <c r="AS141"/>
      <c r="AT141"/>
    </row>
    <row r="142" spans="1:46" x14ac:dyDescent="0.25">
      <c r="M142"/>
      <c r="N142"/>
      <c r="O142"/>
      <c r="P142"/>
      <c r="Q142"/>
      <c r="R142"/>
      <c r="AO142"/>
      <c r="AP142"/>
      <c r="AQ142"/>
      <c r="AR142"/>
      <c r="AS142"/>
      <c r="AT142"/>
    </row>
    <row r="143" spans="1:46" x14ac:dyDescent="0.25">
      <c r="M143"/>
      <c r="N143"/>
      <c r="O143"/>
      <c r="P143"/>
      <c r="Q143"/>
      <c r="R143"/>
      <c r="AO143"/>
      <c r="AP143"/>
      <c r="AQ143"/>
      <c r="AR143"/>
      <c r="AS143"/>
      <c r="AT143"/>
    </row>
    <row r="144" spans="1:46" x14ac:dyDescent="0.25">
      <c r="M144"/>
      <c r="N144"/>
      <c r="O144"/>
      <c r="P144"/>
      <c r="Q144"/>
      <c r="R144"/>
      <c r="AO144"/>
      <c r="AP144"/>
      <c r="AQ144"/>
      <c r="AR144"/>
      <c r="AS144"/>
      <c r="AT144"/>
    </row>
    <row r="145" spans="13:46" x14ac:dyDescent="0.25">
      <c r="M145"/>
      <c r="N145"/>
      <c r="O145"/>
      <c r="P145"/>
      <c r="Q145"/>
      <c r="R145"/>
      <c r="AO145"/>
      <c r="AP145"/>
      <c r="AQ145"/>
      <c r="AR145"/>
      <c r="AS145"/>
      <c r="AT145"/>
    </row>
    <row r="146" spans="13:46" x14ac:dyDescent="0.25">
      <c r="M146"/>
      <c r="N146"/>
      <c r="O146"/>
      <c r="P146"/>
      <c r="Q146"/>
      <c r="R146"/>
      <c r="AO146"/>
      <c r="AP146"/>
      <c r="AQ146"/>
      <c r="AR146"/>
      <c r="AS146"/>
      <c r="AT146"/>
    </row>
    <row r="147" spans="13:46" x14ac:dyDescent="0.25">
      <c r="M147"/>
      <c r="N147"/>
      <c r="O147"/>
      <c r="P147"/>
      <c r="Q147"/>
      <c r="R147"/>
      <c r="AS147"/>
      <c r="AT147"/>
    </row>
    <row r="148" spans="13:46" x14ac:dyDescent="0.25">
      <c r="M148"/>
      <c r="N148"/>
      <c r="O148"/>
      <c r="P148"/>
      <c r="Q148"/>
      <c r="R148"/>
      <c r="AS148"/>
      <c r="AT148"/>
    </row>
    <row r="149" spans="13:46" x14ac:dyDescent="0.25">
      <c r="M149"/>
      <c r="N149"/>
      <c r="O149"/>
      <c r="P149"/>
      <c r="Q149"/>
      <c r="R149"/>
      <c r="AS149"/>
      <c r="AT149"/>
    </row>
    <row r="150" spans="13:46" x14ac:dyDescent="0.25">
      <c r="M150"/>
      <c r="N150"/>
      <c r="O150"/>
      <c r="P150"/>
      <c r="Q150"/>
      <c r="R150"/>
      <c r="AS150"/>
      <c r="AT150"/>
    </row>
    <row r="151" spans="13:46" x14ac:dyDescent="0.25">
      <c r="M151"/>
      <c r="N151"/>
      <c r="O151"/>
      <c r="P151"/>
      <c r="Q151"/>
      <c r="R151"/>
      <c r="AS151"/>
      <c r="AT151"/>
    </row>
    <row r="152" spans="13:46" x14ac:dyDescent="0.25">
      <c r="M152"/>
      <c r="N152"/>
      <c r="O152"/>
      <c r="P152"/>
      <c r="Q152"/>
      <c r="R152"/>
      <c r="AS152"/>
      <c r="AT152"/>
    </row>
    <row r="153" spans="13:46" x14ac:dyDescent="0.25">
      <c r="M153"/>
      <c r="N153"/>
      <c r="O153"/>
      <c r="P153"/>
      <c r="Q153"/>
      <c r="R153"/>
      <c r="AS153"/>
      <c r="AT153"/>
    </row>
    <row r="154" spans="13:46" x14ac:dyDescent="0.25">
      <c r="M154"/>
      <c r="N154"/>
      <c r="O154"/>
      <c r="P154"/>
      <c r="Q154"/>
      <c r="R154"/>
      <c r="AS154"/>
      <c r="AT154"/>
    </row>
    <row r="155" spans="13:46" x14ac:dyDescent="0.25">
      <c r="M155"/>
      <c r="N155"/>
      <c r="O155"/>
      <c r="P155"/>
      <c r="Q155"/>
      <c r="R155"/>
      <c r="AS155"/>
      <c r="AT155"/>
    </row>
    <row r="156" spans="13:46" x14ac:dyDescent="0.25">
      <c r="M156"/>
      <c r="N156"/>
      <c r="O156"/>
      <c r="P156"/>
      <c r="Q156"/>
      <c r="R156"/>
      <c r="AS156"/>
      <c r="AT156"/>
    </row>
    <row r="157" spans="13:46" x14ac:dyDescent="0.25">
      <c r="M157"/>
      <c r="N157"/>
      <c r="O157"/>
      <c r="P157"/>
      <c r="Q157"/>
      <c r="R157"/>
      <c r="AS157"/>
      <c r="AT157"/>
    </row>
    <row r="158" spans="13:46" x14ac:dyDescent="0.25">
      <c r="M158"/>
      <c r="N158"/>
      <c r="O158"/>
      <c r="P158"/>
      <c r="Q158"/>
      <c r="R158"/>
      <c r="AS158"/>
      <c r="AT158"/>
    </row>
    <row r="159" spans="13:46" x14ac:dyDescent="0.25">
      <c r="M159"/>
      <c r="N159"/>
      <c r="O159"/>
      <c r="P159"/>
      <c r="Q159"/>
      <c r="R159"/>
      <c r="AS159"/>
      <c r="AT159"/>
    </row>
    <row r="160" spans="13:46" x14ac:dyDescent="0.25">
      <c r="M160"/>
      <c r="N160"/>
      <c r="O160"/>
      <c r="P160"/>
      <c r="Q160"/>
      <c r="R160"/>
      <c r="AS160"/>
      <c r="AT160"/>
    </row>
    <row r="161" spans="13:46" x14ac:dyDescent="0.25">
      <c r="M161"/>
      <c r="N161"/>
      <c r="O161"/>
      <c r="P161"/>
      <c r="Q161"/>
      <c r="R161"/>
      <c r="AS161"/>
      <c r="AT161"/>
    </row>
    <row r="162" spans="13:46" x14ac:dyDescent="0.25">
      <c r="M162"/>
      <c r="N162"/>
      <c r="O162"/>
      <c r="P162"/>
      <c r="Q162"/>
      <c r="R162"/>
      <c r="AS162"/>
      <c r="AT162"/>
    </row>
    <row r="163" spans="13:46" x14ac:dyDescent="0.25">
      <c r="M163"/>
      <c r="N163"/>
      <c r="O163"/>
      <c r="P163"/>
      <c r="Q163"/>
      <c r="R163"/>
      <c r="AS163"/>
      <c r="AT163"/>
    </row>
    <row r="164" spans="13:46" x14ac:dyDescent="0.25">
      <c r="M164"/>
      <c r="N164"/>
      <c r="O164"/>
      <c r="P164"/>
      <c r="Q164"/>
      <c r="R164"/>
      <c r="AS164"/>
      <c r="AT164"/>
    </row>
    <row r="165" spans="13:46" x14ac:dyDescent="0.25">
      <c r="M165"/>
      <c r="N165"/>
      <c r="O165"/>
      <c r="P165"/>
      <c r="Q165"/>
      <c r="R165"/>
      <c r="AS165"/>
      <c r="AT165"/>
    </row>
    <row r="166" spans="13:46" x14ac:dyDescent="0.25">
      <c r="M166"/>
      <c r="N166"/>
      <c r="O166"/>
      <c r="P166"/>
      <c r="Q166"/>
      <c r="R166"/>
      <c r="AS166"/>
      <c r="AT166"/>
    </row>
    <row r="167" spans="13:46" x14ac:dyDescent="0.25">
      <c r="M167"/>
      <c r="N167"/>
      <c r="O167"/>
      <c r="P167"/>
      <c r="Q167"/>
      <c r="R167"/>
      <c r="AS167"/>
      <c r="AT167"/>
    </row>
    <row r="168" spans="13:46" x14ac:dyDescent="0.25">
      <c r="M168"/>
      <c r="N168"/>
      <c r="O168"/>
      <c r="P168"/>
      <c r="Q168"/>
      <c r="R168"/>
      <c r="AS168"/>
      <c r="AT168"/>
    </row>
    <row r="169" spans="13:46" x14ac:dyDescent="0.25">
      <c r="M169"/>
      <c r="N169"/>
      <c r="O169"/>
      <c r="P169"/>
      <c r="Q169"/>
      <c r="R169"/>
      <c r="AS169"/>
      <c r="AT169"/>
    </row>
    <row r="170" spans="13:46" x14ac:dyDescent="0.25">
      <c r="M170"/>
      <c r="N170"/>
      <c r="O170"/>
      <c r="P170"/>
      <c r="Q170"/>
      <c r="R170"/>
      <c r="AS170"/>
      <c r="AT170"/>
    </row>
    <row r="171" spans="13:46" x14ac:dyDescent="0.25">
      <c r="M171"/>
      <c r="N171"/>
      <c r="O171"/>
      <c r="P171"/>
      <c r="Q171"/>
      <c r="R171"/>
      <c r="AS171"/>
      <c r="AT171"/>
    </row>
    <row r="172" spans="13:46" x14ac:dyDescent="0.25">
      <c r="M172"/>
      <c r="N172"/>
      <c r="O172"/>
      <c r="P172"/>
      <c r="Q172"/>
      <c r="R172"/>
      <c r="AS172"/>
      <c r="AT172"/>
    </row>
    <row r="173" spans="13:46" x14ac:dyDescent="0.25">
      <c r="M173"/>
      <c r="N173"/>
      <c r="O173"/>
      <c r="P173"/>
      <c r="Q173"/>
      <c r="R173"/>
      <c r="AS173"/>
      <c r="AT173"/>
    </row>
  </sheetData>
  <mergeCells count="4">
    <mergeCell ref="A2:A3"/>
    <mergeCell ref="S2:S3"/>
    <mergeCell ref="K2:K3"/>
    <mergeCell ref="A126:F126"/>
  </mergeCells>
  <pageMargins left="0.7" right="0.7" top="0.75" bottom="0.75" header="0.3" footer="0.3"/>
  <pageSetup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W91"/>
  <sheetViews>
    <sheetView topLeftCell="A4" workbookViewId="0">
      <selection activeCell="C36" sqref="C36"/>
    </sheetView>
  </sheetViews>
  <sheetFormatPr defaultRowHeight="15" x14ac:dyDescent="0.25"/>
  <cols>
    <col min="1" max="1" width="8.85546875" style="17"/>
    <col min="2" max="2" width="12" style="17" customWidth="1"/>
    <col min="3" max="3" width="13.28515625" style="17" bestFit="1" customWidth="1"/>
    <col min="4" max="4" width="12.5703125" style="17" bestFit="1" customWidth="1"/>
    <col min="5" max="5" width="11.5703125" style="17" bestFit="1" customWidth="1"/>
    <col min="6" max="6" width="12.28515625" style="17" bestFit="1" customWidth="1"/>
    <col min="24" max="24" width="9.7109375" bestFit="1" customWidth="1"/>
    <col min="25" max="25" width="9.85546875" bestFit="1" customWidth="1"/>
    <col min="27" max="28" width="9.85546875" bestFit="1" customWidth="1"/>
    <col min="29" max="29" width="10.140625" bestFit="1" customWidth="1"/>
    <col min="30" max="30" width="9.5703125" bestFit="1" customWidth="1"/>
    <col min="31" max="31" width="10" bestFit="1" customWidth="1"/>
    <col min="32" max="32" width="9.85546875" bestFit="1" customWidth="1"/>
  </cols>
  <sheetData>
    <row r="1" spans="1:6" x14ac:dyDescent="0.25">
      <c r="B1" s="17" t="s">
        <v>41</v>
      </c>
      <c r="F1" s="94" t="s">
        <v>78</v>
      </c>
    </row>
    <row r="2" spans="1:6" x14ac:dyDescent="0.25">
      <c r="B2" s="18" t="s">
        <v>20</v>
      </c>
      <c r="C2" s="44" t="s">
        <v>5</v>
      </c>
      <c r="D2" s="10" t="s">
        <v>289</v>
      </c>
      <c r="E2" s="9" t="s">
        <v>1</v>
      </c>
      <c r="F2" s="61" t="s">
        <v>40</v>
      </c>
    </row>
    <row r="3" spans="1:6" x14ac:dyDescent="0.25">
      <c r="B3" s="18">
        <v>1986</v>
      </c>
      <c r="C3" s="40">
        <f t="shared" ref="C3:C34" si="0">D3+E3</f>
        <v>9583800.1872255299</v>
      </c>
      <c r="D3" s="22">
        <v>9047438.1872255299</v>
      </c>
      <c r="E3" s="21">
        <v>536362</v>
      </c>
      <c r="F3" s="62"/>
    </row>
    <row r="4" spans="1:6" x14ac:dyDescent="0.25">
      <c r="B4" s="18">
        <v>1987</v>
      </c>
      <c r="C4" s="40">
        <f t="shared" si="0"/>
        <v>10424617.254945517</v>
      </c>
      <c r="D4" s="22">
        <v>9928139.2549455166</v>
      </c>
      <c r="E4" s="21">
        <v>496478</v>
      </c>
      <c r="F4" s="62"/>
    </row>
    <row r="5" spans="1:6" x14ac:dyDescent="0.25">
      <c r="B5" s="18">
        <v>1988</v>
      </c>
      <c r="C5" s="40">
        <f t="shared" si="0"/>
        <v>9838156.7279313821</v>
      </c>
      <c r="D5" s="22">
        <v>9313437.7279313821</v>
      </c>
      <c r="E5" s="21">
        <v>524719</v>
      </c>
      <c r="F5" s="62"/>
    </row>
    <row r="6" spans="1:6" x14ac:dyDescent="0.25">
      <c r="B6" s="18">
        <v>1989</v>
      </c>
      <c r="C6" s="40">
        <f t="shared" si="0"/>
        <v>27670843.389554508</v>
      </c>
      <c r="D6" s="22">
        <v>26607444.389554508</v>
      </c>
      <c r="E6" s="21">
        <v>1063399</v>
      </c>
      <c r="F6" s="62"/>
    </row>
    <row r="7" spans="1:6" x14ac:dyDescent="0.25">
      <c r="B7" s="18">
        <v>1990</v>
      </c>
      <c r="C7" s="40">
        <f t="shared" si="0"/>
        <v>24785370.711448293</v>
      </c>
      <c r="D7" s="22">
        <v>23769474.711448293</v>
      </c>
      <c r="E7" s="21">
        <v>1015896</v>
      </c>
      <c r="F7" s="62"/>
    </row>
    <row r="8" spans="1:6" x14ac:dyDescent="0.25">
      <c r="B8" s="18">
        <v>1991</v>
      </c>
      <c r="C8" s="40">
        <f t="shared" si="0"/>
        <v>32258116.990328304</v>
      </c>
      <c r="D8" s="22">
        <v>30655418.990328304</v>
      </c>
      <c r="E8" s="21">
        <v>1602698</v>
      </c>
      <c r="F8" s="62"/>
    </row>
    <row r="9" spans="1:6" x14ac:dyDescent="0.25">
      <c r="B9" s="18">
        <v>1992</v>
      </c>
      <c r="C9" s="40">
        <f t="shared" si="0"/>
        <v>21818693.893969696</v>
      </c>
      <c r="D9" s="22">
        <v>21151510.893969696</v>
      </c>
      <c r="E9" s="21">
        <v>667183</v>
      </c>
      <c r="F9" s="62"/>
    </row>
    <row r="10" spans="1:6" x14ac:dyDescent="0.25">
      <c r="B10" s="18">
        <v>1993</v>
      </c>
      <c r="C10" s="40">
        <f t="shared" si="0"/>
        <v>16844992.060817704</v>
      </c>
      <c r="D10" s="22">
        <v>15910599.060817705</v>
      </c>
      <c r="E10" s="21">
        <v>934393</v>
      </c>
      <c r="F10" s="62"/>
    </row>
    <row r="11" spans="1:6" x14ac:dyDescent="0.25">
      <c r="A11" s="94">
        <f t="shared" ref="A11:A15" si="1">_xlfn.RANK.AVG(C11,$C$11:$C$24)</f>
        <v>10</v>
      </c>
      <c r="B11" s="18">
        <v>1994</v>
      </c>
      <c r="C11" s="40">
        <f t="shared" si="0"/>
        <v>17158153.583120942</v>
      </c>
      <c r="D11" s="22">
        <v>15958087.583120942</v>
      </c>
      <c r="E11" s="21">
        <v>1200066</v>
      </c>
      <c r="F11" s="62"/>
    </row>
    <row r="12" spans="1:6" x14ac:dyDescent="0.25">
      <c r="A12" s="94">
        <f t="shared" si="1"/>
        <v>2</v>
      </c>
      <c r="B12" s="18">
        <v>1995</v>
      </c>
      <c r="C12" s="40">
        <f t="shared" si="0"/>
        <v>25461304.550714664</v>
      </c>
      <c r="D12" s="22">
        <v>23324770.550714664</v>
      </c>
      <c r="E12" s="21">
        <v>2136534</v>
      </c>
      <c r="F12" s="62"/>
    </row>
    <row r="13" spans="1:6" x14ac:dyDescent="0.25">
      <c r="A13" s="94">
        <f t="shared" si="1"/>
        <v>9</v>
      </c>
      <c r="B13" s="18">
        <v>1996</v>
      </c>
      <c r="C13" s="40">
        <f t="shared" si="0"/>
        <v>17872818.103552543</v>
      </c>
      <c r="D13" s="22">
        <v>16647149.103552541</v>
      </c>
      <c r="E13" s="21">
        <v>1225669</v>
      </c>
      <c r="F13" s="62"/>
    </row>
    <row r="14" spans="1:6" x14ac:dyDescent="0.25">
      <c r="A14" s="94">
        <f t="shared" si="1"/>
        <v>1</v>
      </c>
      <c r="B14" s="18">
        <v>1997</v>
      </c>
      <c r="C14" s="40">
        <f t="shared" si="0"/>
        <v>32178800.653313868</v>
      </c>
      <c r="D14" s="22">
        <v>30575999.653313868</v>
      </c>
      <c r="E14" s="21">
        <v>1602801</v>
      </c>
      <c r="F14" s="62"/>
    </row>
    <row r="15" spans="1:6" x14ac:dyDescent="0.25">
      <c r="A15" s="94">
        <f t="shared" si="1"/>
        <v>7</v>
      </c>
      <c r="B15" s="18">
        <v>1998</v>
      </c>
      <c r="C15" s="40">
        <f t="shared" si="0"/>
        <v>19527612.956854753</v>
      </c>
      <c r="D15" s="22">
        <v>18703870.956854753</v>
      </c>
      <c r="E15" s="21">
        <v>823742</v>
      </c>
      <c r="F15" s="62"/>
    </row>
    <row r="16" spans="1:6" x14ac:dyDescent="0.25">
      <c r="A16" s="94">
        <f>_xlfn.RANK.AVG(C16,$C$11:$C$24)</f>
        <v>5</v>
      </c>
      <c r="B16" s="18">
        <v>1999</v>
      </c>
      <c r="C16" s="40">
        <f t="shared" si="0"/>
        <v>22181031.156717591</v>
      </c>
      <c r="D16" s="22">
        <v>21133870.156717591</v>
      </c>
      <c r="E16" s="21">
        <v>1047161</v>
      </c>
      <c r="F16" s="62"/>
    </row>
    <row r="17" spans="1:20" x14ac:dyDescent="0.25">
      <c r="A17" s="94">
        <f t="shared" ref="A17:A24" si="2">_xlfn.RANK.AVG(C17,$C$11:$C$24)</f>
        <v>3</v>
      </c>
      <c r="B17" s="18">
        <v>2000</v>
      </c>
      <c r="C17" s="40">
        <f t="shared" si="0"/>
        <v>24570763.596621089</v>
      </c>
      <c r="D17" s="22">
        <v>23583137.596621089</v>
      </c>
      <c r="E17" s="21">
        <v>987626</v>
      </c>
      <c r="F17" s="62"/>
    </row>
    <row r="18" spans="1:20" x14ac:dyDescent="0.25">
      <c r="A18" s="94">
        <f t="shared" si="2"/>
        <v>4</v>
      </c>
      <c r="B18" s="18">
        <v>2001</v>
      </c>
      <c r="C18" s="40">
        <f t="shared" si="0"/>
        <v>23329929.621273302</v>
      </c>
      <c r="D18" s="22">
        <v>22564553.621273302</v>
      </c>
      <c r="E18" s="21">
        <v>765376</v>
      </c>
      <c r="F18" s="62"/>
    </row>
    <row r="19" spans="1:20" x14ac:dyDescent="0.25">
      <c r="A19" s="94">
        <f t="shared" si="2"/>
        <v>6</v>
      </c>
      <c r="B19" s="18">
        <v>2002</v>
      </c>
      <c r="C19" s="40">
        <f t="shared" si="0"/>
        <v>20897864.892984938</v>
      </c>
      <c r="D19" s="22">
        <v>20189772.892984938</v>
      </c>
      <c r="E19" s="21">
        <v>708092</v>
      </c>
      <c r="F19" s="62"/>
    </row>
    <row r="20" spans="1:20" x14ac:dyDescent="0.25">
      <c r="A20" s="94">
        <f t="shared" si="2"/>
        <v>8</v>
      </c>
      <c r="B20" s="18">
        <v>2003</v>
      </c>
      <c r="C20" s="40">
        <f t="shared" si="0"/>
        <v>17937762.571703963</v>
      </c>
      <c r="D20" s="22">
        <v>17214254.571703963</v>
      </c>
      <c r="E20" s="21">
        <v>723508</v>
      </c>
      <c r="F20" s="62"/>
    </row>
    <row r="21" spans="1:20" x14ac:dyDescent="0.25">
      <c r="A21" s="94">
        <f t="shared" si="2"/>
        <v>14</v>
      </c>
      <c r="B21" s="18">
        <v>2004</v>
      </c>
      <c r="C21" s="40">
        <f t="shared" si="0"/>
        <v>12829069.39977785</v>
      </c>
      <c r="D21" s="22">
        <v>11969367.39977785</v>
      </c>
      <c r="E21" s="21">
        <v>859702</v>
      </c>
      <c r="F21" s="62"/>
    </row>
    <row r="22" spans="1:20" x14ac:dyDescent="0.25">
      <c r="A22" s="94">
        <f t="shared" si="2"/>
        <v>13</v>
      </c>
      <c r="B22" s="18">
        <v>2005</v>
      </c>
      <c r="C22" s="40">
        <f t="shared" si="0"/>
        <v>13335866.598320998</v>
      </c>
      <c r="D22" s="22">
        <v>12758251.598320998</v>
      </c>
      <c r="E22" s="21">
        <v>577615</v>
      </c>
      <c r="F22" s="62"/>
    </row>
    <row r="23" spans="1:20" x14ac:dyDescent="0.25">
      <c r="A23" s="94">
        <f t="shared" si="2"/>
        <v>12</v>
      </c>
      <c r="B23" s="18">
        <v>2006</v>
      </c>
      <c r="C23" s="40">
        <f t="shared" si="0"/>
        <v>16883014.123100959</v>
      </c>
      <c r="D23" s="22">
        <v>16232706.123100957</v>
      </c>
      <c r="E23" s="21">
        <v>650308</v>
      </c>
      <c r="F23" s="62"/>
    </row>
    <row r="24" spans="1:20" x14ac:dyDescent="0.25">
      <c r="A24" s="94">
        <f t="shared" si="2"/>
        <v>11</v>
      </c>
      <c r="B24" s="18">
        <v>2007</v>
      </c>
      <c r="C24" s="40">
        <f t="shared" si="0"/>
        <v>17139686.916139647</v>
      </c>
      <c r="D24" s="22">
        <v>16140524.916139647</v>
      </c>
      <c r="E24" s="21">
        <v>999162</v>
      </c>
      <c r="F24" s="62"/>
    </row>
    <row r="25" spans="1:20" x14ac:dyDescent="0.25">
      <c r="A25" s="94"/>
      <c r="B25" s="18">
        <v>2008</v>
      </c>
      <c r="C25" s="40">
        <f t="shared" si="0"/>
        <v>14611940.125555949</v>
      </c>
      <c r="D25" s="22">
        <v>13775567.125555949</v>
      </c>
      <c r="E25" s="21">
        <v>836373</v>
      </c>
      <c r="F25" s="62"/>
    </row>
    <row r="26" spans="1:20" x14ac:dyDescent="0.25">
      <c r="B26" s="18">
        <v>2009</v>
      </c>
      <c r="C26" s="40">
        <f t="shared" si="0"/>
        <v>18387513.509259213</v>
      </c>
      <c r="D26" s="22">
        <v>17091500.509259213</v>
      </c>
      <c r="E26" s="21">
        <v>1296013</v>
      </c>
      <c r="F26" s="62"/>
    </row>
    <row r="27" spans="1:20" x14ac:dyDescent="0.25">
      <c r="B27" s="18">
        <v>2010</v>
      </c>
      <c r="C27" s="40">
        <f t="shared" si="0"/>
        <v>11853287.110862741</v>
      </c>
      <c r="D27" s="22">
        <v>11137918.110862741</v>
      </c>
      <c r="E27" s="21">
        <v>715369</v>
      </c>
      <c r="F27" s="62"/>
    </row>
    <row r="28" spans="1:20" x14ac:dyDescent="0.25">
      <c r="B28" s="18">
        <v>2011</v>
      </c>
      <c r="C28" s="40">
        <f t="shared" si="0"/>
        <v>15894461.103816804</v>
      </c>
      <c r="D28" s="22">
        <v>15100020.103816804</v>
      </c>
      <c r="E28" s="21">
        <v>794441</v>
      </c>
      <c r="F28" s="62"/>
      <c r="Q28" s="17"/>
      <c r="R28" s="17"/>
      <c r="S28" s="17"/>
      <c r="T28" s="17"/>
    </row>
    <row r="29" spans="1:20" x14ac:dyDescent="0.25">
      <c r="B29" s="18">
        <v>2012</v>
      </c>
      <c r="C29" s="40">
        <f t="shared" si="0"/>
        <v>14503396.845392479</v>
      </c>
      <c r="D29" s="22">
        <v>13641356.845392479</v>
      </c>
      <c r="E29" s="21">
        <v>862040</v>
      </c>
      <c r="F29" s="63">
        <f>VLOOKUP(3,$A$11:$C$24,3,FALSE)</f>
        <v>24570763.596621089</v>
      </c>
      <c r="Q29" s="17"/>
      <c r="R29" s="17"/>
      <c r="S29" s="17"/>
      <c r="T29" s="17"/>
    </row>
    <row r="30" spans="1:20" x14ac:dyDescent="0.25">
      <c r="B30" s="18">
        <v>2013</v>
      </c>
      <c r="C30" s="40">
        <f t="shared" si="0"/>
        <v>15557911.156793011</v>
      </c>
      <c r="D30" s="22">
        <v>14801455.156793011</v>
      </c>
      <c r="E30" s="21">
        <v>756456</v>
      </c>
      <c r="F30" s="63">
        <f t="shared" ref="F30:F34" si="3">VLOOKUP(3,$A$11:$C$24,3,FALSE)</f>
        <v>24570763.596621089</v>
      </c>
      <c r="Q30" s="17"/>
      <c r="R30" s="17"/>
      <c r="S30" s="17"/>
      <c r="T30" s="17"/>
    </row>
    <row r="31" spans="1:20" x14ac:dyDescent="0.25">
      <c r="B31" s="18">
        <v>2014</v>
      </c>
      <c r="C31" s="40">
        <f t="shared" si="0"/>
        <v>17944735.684281804</v>
      </c>
      <c r="D31" s="22">
        <v>16641746.684281804</v>
      </c>
      <c r="E31" s="21">
        <v>1302989</v>
      </c>
      <c r="F31" s="63">
        <f t="shared" si="3"/>
        <v>24570763.596621089</v>
      </c>
      <c r="Q31" s="17"/>
      <c r="R31" s="17"/>
      <c r="S31" s="17"/>
      <c r="T31" s="17"/>
    </row>
    <row r="32" spans="1:20" x14ac:dyDescent="0.25">
      <c r="B32" s="18">
        <v>2015</v>
      </c>
      <c r="C32" s="40">
        <f t="shared" si="0"/>
        <v>26486085.880898066</v>
      </c>
      <c r="D32" s="22">
        <v>25375981.880898066</v>
      </c>
      <c r="E32" s="21">
        <v>1110104</v>
      </c>
      <c r="F32" s="63">
        <f t="shared" si="3"/>
        <v>24570763.596621089</v>
      </c>
      <c r="Q32" s="17"/>
      <c r="R32" s="17"/>
      <c r="S32" s="17"/>
      <c r="T32" s="17"/>
    </row>
    <row r="33" spans="2:20" s="17" customFormat="1" x14ac:dyDescent="0.25">
      <c r="B33" s="18">
        <v>2016</v>
      </c>
      <c r="C33" s="40">
        <f t="shared" si="0"/>
        <v>16934681.561358452</v>
      </c>
      <c r="D33" s="22">
        <v>15997342.561358454</v>
      </c>
      <c r="E33" s="21">
        <v>937339</v>
      </c>
      <c r="F33" s="63">
        <f t="shared" si="3"/>
        <v>24570763.596621089</v>
      </c>
    </row>
    <row r="34" spans="2:20" s="17" customFormat="1" x14ac:dyDescent="0.25">
      <c r="B34" s="18">
        <v>2017</v>
      </c>
      <c r="C34" s="40">
        <f t="shared" si="0"/>
        <v>13125119.18939049</v>
      </c>
      <c r="D34" s="22">
        <v>12649853.18939049</v>
      </c>
      <c r="E34" s="21">
        <v>475266</v>
      </c>
      <c r="F34" s="63">
        <f t="shared" si="3"/>
        <v>24570763.596621089</v>
      </c>
    </row>
    <row r="35" spans="2:20" x14ac:dyDescent="0.25">
      <c r="B35" s="51" t="s">
        <v>284</v>
      </c>
      <c r="C35" s="5">
        <f>AVERAGE(C11:C24)</f>
        <v>20093119.908871226</v>
      </c>
      <c r="D35" s="19"/>
      <c r="E35" s="5"/>
      <c r="Q35" s="17"/>
      <c r="R35" s="17"/>
      <c r="S35" s="17"/>
      <c r="T35" s="17"/>
    </row>
    <row r="36" spans="2:20" x14ac:dyDescent="0.25">
      <c r="B36" s="51" t="s">
        <v>58</v>
      </c>
      <c r="C36" s="5">
        <f>AVERAGE(C29:C34)</f>
        <v>17425321.719685715</v>
      </c>
      <c r="E36" s="5"/>
      <c r="Q36" s="17"/>
      <c r="R36" s="17"/>
      <c r="S36" s="17"/>
      <c r="T36" s="17"/>
    </row>
    <row r="37" spans="2:20" x14ac:dyDescent="0.25">
      <c r="B37" s="17" t="s">
        <v>283</v>
      </c>
      <c r="C37" s="69">
        <f>C36/C35</f>
        <v>0.86722827508695333</v>
      </c>
      <c r="Q37" s="17"/>
      <c r="R37" s="17"/>
      <c r="S37" s="17"/>
      <c r="T37" s="17"/>
    </row>
    <row r="38" spans="2:20" x14ac:dyDescent="0.25">
      <c r="C38" s="43"/>
      <c r="D38" s="43"/>
      <c r="E38" s="43"/>
      <c r="Q38" s="17"/>
      <c r="R38" s="17"/>
      <c r="S38" s="17"/>
      <c r="T38" s="17"/>
    </row>
    <row r="39" spans="2:20" x14ac:dyDescent="0.25">
      <c r="C39" s="5"/>
      <c r="D39" s="5"/>
      <c r="E39" s="5"/>
      <c r="Q39" s="17"/>
      <c r="R39" s="17"/>
      <c r="S39" s="17"/>
      <c r="T39" s="17"/>
    </row>
    <row r="40" spans="2:20" x14ac:dyDescent="0.25">
      <c r="C40" s="5"/>
      <c r="D40" s="5"/>
      <c r="E40" s="5"/>
      <c r="Q40" s="17"/>
      <c r="R40" s="17"/>
      <c r="S40" s="17"/>
      <c r="T40" s="17"/>
    </row>
    <row r="41" spans="2:20" x14ac:dyDescent="0.25">
      <c r="Q41" s="17"/>
      <c r="R41" s="17"/>
      <c r="S41" s="17"/>
      <c r="T41" s="17"/>
    </row>
    <row r="42" spans="2:20" x14ac:dyDescent="0.25">
      <c r="G42" s="17"/>
      <c r="Q42" s="17"/>
      <c r="R42" s="17"/>
      <c r="S42" s="17"/>
      <c r="T42" s="17"/>
    </row>
    <row r="43" spans="2:20" x14ac:dyDescent="0.25">
      <c r="G43" s="17"/>
      <c r="Q43" s="17"/>
      <c r="R43" s="17"/>
      <c r="S43" s="17"/>
      <c r="T43" s="17"/>
    </row>
    <row r="44" spans="2:20" x14ac:dyDescent="0.25">
      <c r="G44" s="17"/>
      <c r="Q44" s="17"/>
      <c r="R44" s="17"/>
      <c r="S44" s="17"/>
      <c r="T44" s="17"/>
    </row>
    <row r="45" spans="2:20" x14ac:dyDescent="0.25">
      <c r="G45" s="17"/>
      <c r="Q45" s="17"/>
      <c r="R45" s="17"/>
      <c r="S45" s="17"/>
      <c r="T45" s="17"/>
    </row>
    <row r="46" spans="2:20" x14ac:dyDescent="0.25">
      <c r="G46" s="17"/>
      <c r="Q46" s="17"/>
      <c r="R46" s="17"/>
      <c r="S46" s="17"/>
      <c r="T46" s="17"/>
    </row>
    <row r="47" spans="2:20" x14ac:dyDescent="0.25">
      <c r="G47" s="17"/>
      <c r="Q47" s="17"/>
      <c r="R47" s="17"/>
      <c r="S47" s="17"/>
      <c r="T47" s="17"/>
    </row>
    <row r="48" spans="2:20" x14ac:dyDescent="0.25">
      <c r="G48" s="17"/>
      <c r="Q48" s="17"/>
      <c r="R48" s="17"/>
      <c r="S48" s="17"/>
      <c r="T48" s="17"/>
    </row>
    <row r="49" spans="7:23" x14ac:dyDescent="0.25">
      <c r="G49" s="17"/>
      <c r="Q49" s="17"/>
      <c r="R49" s="17"/>
      <c r="S49" s="17"/>
      <c r="T49" s="17"/>
    </row>
    <row r="50" spans="7:23" x14ac:dyDescent="0.25">
      <c r="G50" s="17"/>
      <c r="Q50" s="17"/>
      <c r="R50" s="17"/>
      <c r="S50" s="17"/>
      <c r="T50" s="17"/>
    </row>
    <row r="51" spans="7:23" ht="15" customHeight="1" x14ac:dyDescent="0.25">
      <c r="G51" s="17"/>
      <c r="Q51" s="17"/>
      <c r="R51" s="17"/>
      <c r="S51" s="17"/>
      <c r="T51" s="17"/>
    </row>
    <row r="52" spans="7:23" x14ac:dyDescent="0.25">
      <c r="G52" s="17"/>
      <c r="Q52" s="17"/>
      <c r="R52" s="17"/>
      <c r="S52" s="17"/>
      <c r="T52" s="17"/>
    </row>
    <row r="53" spans="7:23" x14ac:dyDescent="0.25">
      <c r="G53" s="17"/>
      <c r="Q53" s="17"/>
      <c r="R53" s="17"/>
      <c r="S53" s="17"/>
      <c r="T53" s="17"/>
    </row>
    <row r="54" spans="7:23" x14ac:dyDescent="0.25">
      <c r="G54" s="17"/>
      <c r="Q54" s="17"/>
      <c r="R54" s="17"/>
      <c r="S54" s="17"/>
      <c r="T54" s="17"/>
    </row>
    <row r="55" spans="7:23" x14ac:dyDescent="0.25">
      <c r="Q55" s="17"/>
      <c r="R55" s="17"/>
      <c r="S55" s="17"/>
      <c r="T55" s="17"/>
    </row>
    <row r="56" spans="7:23" x14ac:dyDescent="0.25">
      <c r="Q56" s="17"/>
      <c r="R56" s="17"/>
      <c r="S56" s="17"/>
      <c r="T56" s="17"/>
    </row>
    <row r="57" spans="7:23" x14ac:dyDescent="0.25">
      <c r="Q57" s="17"/>
      <c r="R57" s="17"/>
      <c r="S57" s="17"/>
      <c r="T57" s="17"/>
    </row>
    <row r="58" spans="7:23" x14ac:dyDescent="0.25">
      <c r="G58" s="17"/>
      <c r="S58" s="17"/>
      <c r="T58" s="17"/>
      <c r="U58" s="17"/>
      <c r="V58" s="17"/>
    </row>
    <row r="59" spans="7:23" x14ac:dyDescent="0.25">
      <c r="G59" s="17"/>
      <c r="S59" s="17"/>
      <c r="T59" s="17"/>
      <c r="U59" s="17"/>
      <c r="V59" s="17"/>
    </row>
    <row r="60" spans="7:23" x14ac:dyDescent="0.25">
      <c r="G60" s="19"/>
      <c r="S60" s="17"/>
      <c r="T60" s="17"/>
      <c r="U60" s="17"/>
      <c r="V60" s="17"/>
    </row>
    <row r="61" spans="7:23" x14ac:dyDescent="0.25">
      <c r="G61" s="19"/>
      <c r="S61" s="17"/>
      <c r="T61" s="17"/>
      <c r="U61" s="17"/>
      <c r="V61" s="17"/>
    </row>
    <row r="62" spans="7:23" x14ac:dyDescent="0.25">
      <c r="G62" s="19"/>
      <c r="S62" s="17"/>
      <c r="T62" s="17"/>
      <c r="U62" s="17"/>
      <c r="V62" s="17"/>
    </row>
    <row r="63" spans="7:23" x14ac:dyDescent="0.25">
      <c r="G63" s="19"/>
      <c r="S63" s="17"/>
      <c r="T63" s="17"/>
      <c r="U63" s="17"/>
      <c r="V63" s="17"/>
    </row>
    <row r="64" spans="7:23" x14ac:dyDescent="0.25">
      <c r="G64" s="19"/>
      <c r="H64" s="17"/>
      <c r="T64" s="17"/>
      <c r="U64" s="17"/>
      <c r="V64" s="17"/>
      <c r="W64" s="17"/>
    </row>
    <row r="65" spans="7:8" x14ac:dyDescent="0.25">
      <c r="G65" s="19"/>
      <c r="H65" s="17"/>
    </row>
    <row r="66" spans="7:8" x14ac:dyDescent="0.25">
      <c r="G66" s="19"/>
      <c r="H66" s="17"/>
    </row>
    <row r="67" spans="7:8" x14ac:dyDescent="0.25">
      <c r="G67" s="19"/>
      <c r="H67" s="17"/>
    </row>
    <row r="68" spans="7:8" x14ac:dyDescent="0.25">
      <c r="G68" s="19"/>
      <c r="H68" s="17"/>
    </row>
    <row r="69" spans="7:8" x14ac:dyDescent="0.25">
      <c r="G69" s="19"/>
      <c r="H69" s="17"/>
    </row>
    <row r="70" spans="7:8" x14ac:dyDescent="0.25">
      <c r="G70" s="19"/>
      <c r="H70" s="17"/>
    </row>
    <row r="71" spans="7:8" x14ac:dyDescent="0.25">
      <c r="G71" s="19"/>
      <c r="H71" s="17"/>
    </row>
    <row r="72" spans="7:8" x14ac:dyDescent="0.25">
      <c r="G72" s="19"/>
      <c r="H72" s="17"/>
    </row>
    <row r="73" spans="7:8" x14ac:dyDescent="0.25">
      <c r="G73" s="19"/>
      <c r="H73" s="17"/>
    </row>
    <row r="74" spans="7:8" x14ac:dyDescent="0.25">
      <c r="G74" s="19"/>
      <c r="H74" s="17"/>
    </row>
    <row r="75" spans="7:8" x14ac:dyDescent="0.25">
      <c r="G75" s="19"/>
      <c r="H75" s="17"/>
    </row>
    <row r="76" spans="7:8" x14ac:dyDescent="0.25">
      <c r="G76" s="19"/>
      <c r="H76" s="17"/>
    </row>
    <row r="77" spans="7:8" x14ac:dyDescent="0.25">
      <c r="G77" s="19"/>
      <c r="H77" s="17"/>
    </row>
    <row r="78" spans="7:8" x14ac:dyDescent="0.25">
      <c r="G78" s="19"/>
      <c r="H78" s="17"/>
    </row>
    <row r="79" spans="7:8" x14ac:dyDescent="0.25">
      <c r="G79" s="19"/>
      <c r="H79" s="17"/>
    </row>
    <row r="80" spans="7:8" x14ac:dyDescent="0.25">
      <c r="G80" s="19"/>
      <c r="H80" s="17"/>
    </row>
    <row r="81" spans="7:8" x14ac:dyDescent="0.25">
      <c r="G81" s="19"/>
      <c r="H81" s="17"/>
    </row>
    <row r="82" spans="7:8" x14ac:dyDescent="0.25">
      <c r="G82" s="19"/>
      <c r="H82" s="17"/>
    </row>
    <row r="83" spans="7:8" x14ac:dyDescent="0.25">
      <c r="G83" s="19"/>
      <c r="H83" s="17"/>
    </row>
    <row r="84" spans="7:8" x14ac:dyDescent="0.25">
      <c r="G84" s="19"/>
      <c r="H84" s="17"/>
    </row>
    <row r="85" spans="7:8" x14ac:dyDescent="0.25">
      <c r="G85" s="19"/>
      <c r="H85" s="17"/>
    </row>
    <row r="86" spans="7:8" x14ac:dyDescent="0.25">
      <c r="G86" s="19"/>
      <c r="H86" s="17"/>
    </row>
    <row r="87" spans="7:8" x14ac:dyDescent="0.25">
      <c r="G87" s="19"/>
      <c r="H87" s="17"/>
    </row>
    <row r="88" spans="7:8" x14ac:dyDescent="0.25">
      <c r="G88" s="19"/>
      <c r="H88" s="17"/>
    </row>
    <row r="89" spans="7:8" x14ac:dyDescent="0.25">
      <c r="G89" s="19"/>
      <c r="H89" s="17"/>
    </row>
    <row r="90" spans="7:8" x14ac:dyDescent="0.25">
      <c r="G90" s="19"/>
      <c r="H90" s="17"/>
    </row>
    <row r="91" spans="7:8" x14ac:dyDescent="0.25">
      <c r="G91" s="19"/>
      <c r="H91" s="17"/>
    </row>
  </sheetData>
  <pageMargins left="0.7" right="0.7" top="0.75" bottom="0.75" header="0.3" footer="0.3"/>
  <pageSetup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C62"/>
  <sheetViews>
    <sheetView workbookViewId="0">
      <selection activeCell="C38" sqref="C38"/>
    </sheetView>
  </sheetViews>
  <sheetFormatPr defaultRowHeight="15" x14ac:dyDescent="0.25"/>
  <cols>
    <col min="1" max="1" width="8.85546875" style="17"/>
    <col min="2" max="2" width="13.140625" style="17" customWidth="1"/>
    <col min="3" max="3" width="13.28515625" style="17" bestFit="1" customWidth="1"/>
    <col min="4" max="4" width="12" style="17" bestFit="1" customWidth="1"/>
    <col min="5" max="5" width="11.5703125" style="17" bestFit="1" customWidth="1"/>
    <col min="6" max="6" width="13.28515625" style="17" bestFit="1" customWidth="1"/>
    <col min="26" max="26" width="9.7109375" bestFit="1" customWidth="1"/>
    <col min="29" max="29" width="10" style="17" bestFit="1" customWidth="1"/>
    <col min="31" max="31" width="9.5703125" bestFit="1" customWidth="1"/>
    <col min="32" max="32" width="10.140625" bestFit="1" customWidth="1"/>
    <col min="33" max="33" width="9.5703125" bestFit="1" customWidth="1"/>
  </cols>
  <sheetData>
    <row r="1" spans="1:6" x14ac:dyDescent="0.25">
      <c r="B1" s="17" t="s">
        <v>42</v>
      </c>
      <c r="F1" s="60" t="s">
        <v>78</v>
      </c>
    </row>
    <row r="2" spans="1:6" x14ac:dyDescent="0.25">
      <c r="F2" s="59"/>
    </row>
    <row r="3" spans="1:6" x14ac:dyDescent="0.25">
      <c r="B3" s="18" t="s">
        <v>20</v>
      </c>
      <c r="C3" s="44" t="s">
        <v>5</v>
      </c>
      <c r="D3" s="10" t="s">
        <v>289</v>
      </c>
      <c r="E3" s="9" t="s">
        <v>1</v>
      </c>
      <c r="F3" s="61" t="s">
        <v>40</v>
      </c>
    </row>
    <row r="4" spans="1:6" x14ac:dyDescent="0.25">
      <c r="B4" s="18">
        <v>1986</v>
      </c>
      <c r="C4" s="40">
        <f t="shared" ref="C4:C35" si="0">D4+E4</f>
        <v>2917526.414933701</v>
      </c>
      <c r="D4" s="22">
        <v>2890813.414933701</v>
      </c>
      <c r="E4" s="21">
        <v>26713</v>
      </c>
      <c r="F4" s="62"/>
    </row>
    <row r="5" spans="1:6" x14ac:dyDescent="0.25">
      <c r="B5" s="18">
        <v>1987</v>
      </c>
      <c r="C5" s="40">
        <f t="shared" si="0"/>
        <v>2262168.4654296702</v>
      </c>
      <c r="D5" s="22">
        <v>2210418.4654296702</v>
      </c>
      <c r="E5" s="21">
        <v>51750</v>
      </c>
      <c r="F5" s="62"/>
    </row>
    <row r="6" spans="1:6" x14ac:dyDescent="0.25">
      <c r="B6" s="18">
        <v>1988</v>
      </c>
      <c r="C6" s="40">
        <f t="shared" si="0"/>
        <v>1246790.6537249899</v>
      </c>
      <c r="D6" s="22">
        <v>1193626.6537249899</v>
      </c>
      <c r="E6" s="21">
        <v>53164</v>
      </c>
      <c r="F6" s="62"/>
    </row>
    <row r="7" spans="1:6" x14ac:dyDescent="0.25">
      <c r="B7" s="18">
        <v>1989</v>
      </c>
      <c r="C7" s="40">
        <f t="shared" si="0"/>
        <v>811727.91482479987</v>
      </c>
      <c r="D7" s="22">
        <v>772699.91482479987</v>
      </c>
      <c r="E7" s="21">
        <v>39028</v>
      </c>
      <c r="F7" s="62"/>
    </row>
    <row r="8" spans="1:6" x14ac:dyDescent="0.25">
      <c r="B8" s="18">
        <v>1990</v>
      </c>
      <c r="C8" s="40">
        <f t="shared" si="0"/>
        <v>689688.26021339989</v>
      </c>
      <c r="D8" s="22">
        <v>635859.26021339989</v>
      </c>
      <c r="E8" s="21">
        <v>53829</v>
      </c>
      <c r="F8" s="62"/>
    </row>
    <row r="9" spans="1:6" x14ac:dyDescent="0.25">
      <c r="B9" s="18">
        <v>1991</v>
      </c>
      <c r="C9" s="40">
        <f t="shared" si="0"/>
        <v>2213856.9742541499</v>
      </c>
      <c r="D9" s="22">
        <v>2152730.9742541499</v>
      </c>
      <c r="E9" s="21">
        <v>61126</v>
      </c>
      <c r="F9" s="62"/>
    </row>
    <row r="10" spans="1:6" x14ac:dyDescent="0.25">
      <c r="B10" s="18">
        <v>1992</v>
      </c>
      <c r="C10" s="40">
        <f t="shared" si="0"/>
        <v>1415108.7480908902</v>
      </c>
      <c r="D10" s="22">
        <v>1348369.7480908902</v>
      </c>
      <c r="E10" s="21">
        <v>66739</v>
      </c>
      <c r="F10" s="62"/>
    </row>
    <row r="11" spans="1:6" x14ac:dyDescent="0.25">
      <c r="B11" s="18">
        <v>1993</v>
      </c>
      <c r="C11" s="40">
        <f t="shared" si="0"/>
        <v>1262266.8727517999</v>
      </c>
      <c r="D11" s="22">
        <v>1190306.8727517999</v>
      </c>
      <c r="E11" s="21">
        <v>71960</v>
      </c>
      <c r="F11" s="62"/>
    </row>
    <row r="12" spans="1:6" x14ac:dyDescent="0.25">
      <c r="A12" s="94">
        <f t="shared" ref="A12:A16" si="1">_xlfn.RANK.AVG(C12,$C$12:$C$25)</f>
        <v>14</v>
      </c>
      <c r="B12" s="18">
        <v>1994</v>
      </c>
      <c r="C12" s="40">
        <f t="shared" si="0"/>
        <v>926459.17671919998</v>
      </c>
      <c r="D12" s="22">
        <v>841493.17671919998</v>
      </c>
      <c r="E12" s="21">
        <v>84966</v>
      </c>
      <c r="F12" s="62"/>
    </row>
    <row r="13" spans="1:6" x14ac:dyDescent="0.25">
      <c r="A13" s="94">
        <f t="shared" si="1"/>
        <v>8</v>
      </c>
      <c r="B13" s="18">
        <v>1995</v>
      </c>
      <c r="C13" s="40">
        <f t="shared" si="0"/>
        <v>1771884.6354011006</v>
      </c>
      <c r="D13" s="22">
        <v>1664387.6354011006</v>
      </c>
      <c r="E13" s="21">
        <v>107497</v>
      </c>
      <c r="F13" s="62"/>
    </row>
    <row r="14" spans="1:6" x14ac:dyDescent="0.25">
      <c r="A14" s="94">
        <f t="shared" si="1"/>
        <v>10</v>
      </c>
      <c r="B14" s="18">
        <v>1996</v>
      </c>
      <c r="C14" s="40">
        <f t="shared" si="0"/>
        <v>1621488.8369359504</v>
      </c>
      <c r="D14" s="22">
        <v>1538037.8369359504</v>
      </c>
      <c r="E14" s="21">
        <v>83451</v>
      </c>
      <c r="F14" s="62"/>
    </row>
    <row r="15" spans="1:6" x14ac:dyDescent="0.25">
      <c r="A15" s="94">
        <f t="shared" si="1"/>
        <v>12</v>
      </c>
      <c r="B15" s="18">
        <v>1997</v>
      </c>
      <c r="C15" s="40">
        <f t="shared" si="0"/>
        <v>1212219.3172153796</v>
      </c>
      <c r="D15" s="22">
        <v>1119084.3172153796</v>
      </c>
      <c r="E15" s="21">
        <v>93135</v>
      </c>
      <c r="F15" s="62"/>
    </row>
    <row r="16" spans="1:6" x14ac:dyDescent="0.25">
      <c r="A16" s="94">
        <f t="shared" si="1"/>
        <v>11</v>
      </c>
      <c r="B16" s="18">
        <v>1998</v>
      </c>
      <c r="C16" s="40">
        <f t="shared" si="0"/>
        <v>1425193.5631423101</v>
      </c>
      <c r="D16" s="22">
        <v>1347229.5631423101</v>
      </c>
      <c r="E16" s="21">
        <v>77964</v>
      </c>
      <c r="F16" s="62"/>
    </row>
    <row r="17" spans="1:29" x14ac:dyDescent="0.25">
      <c r="A17" s="94">
        <f>_xlfn.RANK.AVG(C17,$C$12:$C$25)</f>
        <v>5</v>
      </c>
      <c r="B17" s="18">
        <v>1999</v>
      </c>
      <c r="C17" s="40">
        <f t="shared" si="0"/>
        <v>2011878.1029466104</v>
      </c>
      <c r="D17" s="22">
        <v>1912111.1029466104</v>
      </c>
      <c r="E17" s="21">
        <v>99767</v>
      </c>
      <c r="F17" s="62"/>
    </row>
    <row r="18" spans="1:29" x14ac:dyDescent="0.25">
      <c r="A18" s="94">
        <f t="shared" ref="A18:A25" si="2">_xlfn.RANK.AVG(C18,$C$12:$C$25)</f>
        <v>7</v>
      </c>
      <c r="B18" s="18">
        <v>2000</v>
      </c>
      <c r="C18" s="40">
        <f t="shared" si="0"/>
        <v>1855839.2365002602</v>
      </c>
      <c r="D18" s="22">
        <v>1789952.2365002602</v>
      </c>
      <c r="E18" s="21">
        <v>65887</v>
      </c>
      <c r="F18" s="62"/>
    </row>
    <row r="19" spans="1:29" x14ac:dyDescent="0.25">
      <c r="A19" s="94">
        <f t="shared" si="2"/>
        <v>6</v>
      </c>
      <c r="B19" s="18">
        <v>2001</v>
      </c>
      <c r="C19" s="40">
        <f t="shared" si="0"/>
        <v>1866482.8828791506</v>
      </c>
      <c r="D19" s="22">
        <v>1807267.8828791506</v>
      </c>
      <c r="E19" s="21">
        <v>59215</v>
      </c>
      <c r="F19" s="62"/>
    </row>
    <row r="20" spans="1:29" x14ac:dyDescent="0.25">
      <c r="A20" s="94">
        <f t="shared" si="2"/>
        <v>3</v>
      </c>
      <c r="B20" s="18">
        <v>2002</v>
      </c>
      <c r="C20" s="40">
        <f t="shared" si="0"/>
        <v>2885303.1330168797</v>
      </c>
      <c r="D20" s="22">
        <v>2826015.1330168797</v>
      </c>
      <c r="E20" s="21">
        <v>59288</v>
      </c>
      <c r="F20" s="62"/>
    </row>
    <row r="21" spans="1:29" x14ac:dyDescent="0.25">
      <c r="A21" s="94">
        <f t="shared" si="2"/>
        <v>4</v>
      </c>
      <c r="B21" s="18">
        <v>2003</v>
      </c>
      <c r="C21" s="40">
        <f t="shared" si="0"/>
        <v>2056314.3799314406</v>
      </c>
      <c r="D21" s="22">
        <v>1997482.3799314406</v>
      </c>
      <c r="E21" s="21">
        <v>58832</v>
      </c>
      <c r="F21" s="62"/>
    </row>
    <row r="22" spans="1:29" x14ac:dyDescent="0.25">
      <c r="A22" s="94">
        <f t="shared" si="2"/>
        <v>2</v>
      </c>
      <c r="B22" s="18">
        <v>2004</v>
      </c>
      <c r="C22" s="40">
        <f t="shared" si="0"/>
        <v>3180058.12191037</v>
      </c>
      <c r="D22" s="22">
        <v>3114115.12191037</v>
      </c>
      <c r="E22" s="21">
        <v>65943</v>
      </c>
      <c r="F22" s="62"/>
    </row>
    <row r="23" spans="1:29" x14ac:dyDescent="0.25">
      <c r="A23" s="94">
        <f t="shared" si="2"/>
        <v>9</v>
      </c>
      <c r="B23" s="18">
        <v>2005</v>
      </c>
      <c r="C23" s="40">
        <f t="shared" si="0"/>
        <v>1722712.9036722297</v>
      </c>
      <c r="D23" s="22">
        <v>1676169.9036722297</v>
      </c>
      <c r="E23" s="21">
        <v>46543</v>
      </c>
      <c r="F23" s="62"/>
    </row>
    <row r="24" spans="1:29" x14ac:dyDescent="0.25">
      <c r="A24" s="94">
        <f t="shared" si="2"/>
        <v>13</v>
      </c>
      <c r="B24" s="18">
        <v>2006</v>
      </c>
      <c r="C24" s="40">
        <f t="shared" si="0"/>
        <v>1101481.24713195</v>
      </c>
      <c r="D24" s="22">
        <v>1061304.24713195</v>
      </c>
      <c r="E24" s="21">
        <v>40177</v>
      </c>
      <c r="F24" s="62"/>
    </row>
    <row r="25" spans="1:29" x14ac:dyDescent="0.25">
      <c r="A25" s="94">
        <f t="shared" si="2"/>
        <v>1</v>
      </c>
      <c r="B25" s="18">
        <v>2007</v>
      </c>
      <c r="C25" s="40">
        <f t="shared" si="0"/>
        <v>3746181.7622820162</v>
      </c>
      <c r="D25" s="22">
        <v>3687037.7622820162</v>
      </c>
      <c r="E25" s="21">
        <v>59144</v>
      </c>
      <c r="F25" s="62"/>
    </row>
    <row r="26" spans="1:29" x14ac:dyDescent="0.25">
      <c r="A26" s="94"/>
      <c r="B26" s="18">
        <v>2008</v>
      </c>
      <c r="C26" s="40">
        <f t="shared" si="0"/>
        <v>1236426.2401378602</v>
      </c>
      <c r="D26" s="22">
        <v>1194215.2401378602</v>
      </c>
      <c r="E26" s="21">
        <v>42211</v>
      </c>
      <c r="F26" s="62"/>
    </row>
    <row r="27" spans="1:29" x14ac:dyDescent="0.25">
      <c r="B27" s="18">
        <v>2009</v>
      </c>
      <c r="C27" s="40">
        <f t="shared" si="0"/>
        <v>2349102.6495041414</v>
      </c>
      <c r="D27" s="22">
        <v>2303485.6495041414</v>
      </c>
      <c r="E27" s="21">
        <v>45617</v>
      </c>
      <c r="F27" s="62"/>
    </row>
    <row r="28" spans="1:29" x14ac:dyDescent="0.25">
      <c r="B28" s="18">
        <v>2010</v>
      </c>
      <c r="C28" s="40">
        <f t="shared" si="0"/>
        <v>1295624.52733358</v>
      </c>
      <c r="D28" s="22">
        <v>1251994.52733358</v>
      </c>
      <c r="E28" s="21">
        <v>43630</v>
      </c>
      <c r="F28" s="62"/>
      <c r="AC28"/>
    </row>
    <row r="29" spans="1:29" x14ac:dyDescent="0.25">
      <c r="B29" s="18">
        <v>2011</v>
      </c>
      <c r="C29" s="40">
        <f t="shared" si="0"/>
        <v>1390823.1411243698</v>
      </c>
      <c r="D29" s="22">
        <v>1329856.1411243698</v>
      </c>
      <c r="E29" s="21">
        <v>60967</v>
      </c>
      <c r="F29" s="62"/>
      <c r="AC29"/>
    </row>
    <row r="30" spans="1:29" x14ac:dyDescent="0.25">
      <c r="B30" s="18">
        <v>2012</v>
      </c>
      <c r="C30" s="40">
        <f t="shared" si="0"/>
        <v>2118283.1577607081</v>
      </c>
      <c r="D30" s="22">
        <v>2051665.1577607081</v>
      </c>
      <c r="E30" s="21">
        <v>66618</v>
      </c>
      <c r="F30" s="63">
        <f>VLOOKUP(3,$A$12:$C$25,3,FALSE)</f>
        <v>2885303.1330168797</v>
      </c>
      <c r="G30" s="19"/>
      <c r="AC30"/>
    </row>
    <row r="31" spans="1:29" x14ac:dyDescent="0.25">
      <c r="B31" s="18">
        <v>2013</v>
      </c>
      <c r="C31" s="40">
        <f t="shared" si="0"/>
        <v>786110.43528469</v>
      </c>
      <c r="D31" s="22">
        <v>720372.43528469</v>
      </c>
      <c r="E31" s="21">
        <v>65738</v>
      </c>
      <c r="F31" s="63">
        <f t="shared" ref="F31:F35" si="3">VLOOKUP(3,$A$12:$C$25,3,FALSE)</f>
        <v>2885303.1330168797</v>
      </c>
      <c r="G31" s="19"/>
      <c r="AC31"/>
    </row>
    <row r="32" spans="1:29" x14ac:dyDescent="0.25">
      <c r="B32" s="18">
        <v>2014</v>
      </c>
      <c r="C32" s="40">
        <f t="shared" si="0"/>
        <v>1772238.3196001402</v>
      </c>
      <c r="D32" s="22">
        <v>1709780.3196001402</v>
      </c>
      <c r="E32" s="21">
        <v>62458</v>
      </c>
      <c r="F32" s="63">
        <f t="shared" si="3"/>
        <v>2885303.1330168797</v>
      </c>
      <c r="G32" s="19"/>
      <c r="AC32"/>
    </row>
    <row r="33" spans="2:29" s="17" customFormat="1" x14ac:dyDescent="0.25">
      <c r="B33" s="18">
        <v>2015</v>
      </c>
      <c r="C33" s="40">
        <f t="shared" si="0"/>
        <v>2991213.9365142998</v>
      </c>
      <c r="D33" s="22">
        <v>2926723.9365142998</v>
      </c>
      <c r="E33" s="21">
        <v>64490</v>
      </c>
      <c r="F33" s="63">
        <f t="shared" si="3"/>
        <v>2885303.1330168797</v>
      </c>
      <c r="G33" s="19"/>
    </row>
    <row r="34" spans="2:29" s="17" customFormat="1" x14ac:dyDescent="0.25">
      <c r="B34" s="18">
        <v>2016</v>
      </c>
      <c r="C34" s="40">
        <f t="shared" si="0"/>
        <v>5067709.638781731</v>
      </c>
      <c r="D34" s="22">
        <v>5000100.638781731</v>
      </c>
      <c r="E34" s="21">
        <v>67609</v>
      </c>
      <c r="F34" s="63">
        <f t="shared" si="3"/>
        <v>2885303.1330168797</v>
      </c>
      <c r="G34" s="19"/>
    </row>
    <row r="35" spans="2:29" x14ac:dyDescent="0.25">
      <c r="B35" s="18">
        <v>2017</v>
      </c>
      <c r="C35" s="40">
        <f t="shared" si="0"/>
        <v>3611199.5908464803</v>
      </c>
      <c r="D35" s="22">
        <v>3556120.5908464803</v>
      </c>
      <c r="E35" s="21">
        <v>55079</v>
      </c>
      <c r="F35" s="63">
        <f t="shared" si="3"/>
        <v>2885303.1330168797</v>
      </c>
      <c r="G35" s="19"/>
      <c r="AC35"/>
    </row>
    <row r="36" spans="2:29" x14ac:dyDescent="0.25">
      <c r="B36" s="51" t="s">
        <v>284</v>
      </c>
      <c r="C36" s="5">
        <f>AVERAGE(C12:C25)</f>
        <v>1955964.0928346324</v>
      </c>
      <c r="D36" s="5"/>
      <c r="E36" s="5"/>
      <c r="AC36"/>
    </row>
    <row r="37" spans="2:29" x14ac:dyDescent="0.25">
      <c r="B37" s="51" t="s">
        <v>58</v>
      </c>
      <c r="C37" s="5">
        <f>AVERAGE(C30:C35)</f>
        <v>2724459.1797980084</v>
      </c>
      <c r="D37" s="5"/>
      <c r="E37" s="5"/>
      <c r="AC37"/>
    </row>
    <row r="38" spans="2:29" x14ac:dyDescent="0.25">
      <c r="B38" s="17" t="s">
        <v>283</v>
      </c>
      <c r="C38" s="69">
        <f>C37/C36</f>
        <v>1.3928983613649337</v>
      </c>
      <c r="AC38"/>
    </row>
    <row r="39" spans="2:29" x14ac:dyDescent="0.25">
      <c r="C39" s="43"/>
      <c r="D39" s="43"/>
      <c r="E39" s="43"/>
      <c r="AC39"/>
    </row>
    <row r="40" spans="2:29" x14ac:dyDescent="0.25">
      <c r="C40" s="5"/>
      <c r="D40" s="5"/>
      <c r="E40" s="5"/>
      <c r="AC40"/>
    </row>
    <row r="41" spans="2:29" x14ac:dyDescent="0.25">
      <c r="C41" s="5"/>
      <c r="D41" s="5"/>
      <c r="E41" s="5"/>
      <c r="AC41"/>
    </row>
    <row r="42" spans="2:29" x14ac:dyDescent="0.25">
      <c r="AC42"/>
    </row>
    <row r="43" spans="2:29" x14ac:dyDescent="0.25">
      <c r="AC43"/>
    </row>
    <row r="44" spans="2:29" x14ac:dyDescent="0.25">
      <c r="AC44"/>
    </row>
    <row r="45" spans="2:29" x14ac:dyDescent="0.25">
      <c r="AC45"/>
    </row>
    <row r="46" spans="2:29" x14ac:dyDescent="0.25">
      <c r="AC46"/>
    </row>
    <row r="47" spans="2:29" x14ac:dyDescent="0.25">
      <c r="AC47"/>
    </row>
    <row r="48" spans="2:29" x14ac:dyDescent="0.25">
      <c r="AC48"/>
    </row>
    <row r="49" spans="29:29" x14ac:dyDescent="0.25">
      <c r="AC49"/>
    </row>
    <row r="50" spans="29:29" x14ac:dyDescent="0.25">
      <c r="AC50"/>
    </row>
    <row r="51" spans="29:29" x14ac:dyDescent="0.25">
      <c r="AC51"/>
    </row>
    <row r="52" spans="29:29" x14ac:dyDescent="0.25">
      <c r="AC52"/>
    </row>
    <row r="53" spans="29:29" x14ac:dyDescent="0.25">
      <c r="AC53"/>
    </row>
    <row r="54" spans="29:29" x14ac:dyDescent="0.25">
      <c r="AC54"/>
    </row>
    <row r="55" spans="29:29" x14ac:dyDescent="0.25">
      <c r="AC55"/>
    </row>
    <row r="56" spans="29:29" x14ac:dyDescent="0.25">
      <c r="AC56"/>
    </row>
    <row r="57" spans="29:29" x14ac:dyDescent="0.25">
      <c r="AC57"/>
    </row>
    <row r="58" spans="29:29" x14ac:dyDescent="0.25">
      <c r="AC58"/>
    </row>
    <row r="59" spans="29:29" x14ac:dyDescent="0.25">
      <c r="AC59"/>
    </row>
    <row r="60" spans="29:29" x14ac:dyDescent="0.25">
      <c r="AC60"/>
    </row>
    <row r="61" spans="29:29" x14ac:dyDescent="0.25">
      <c r="AC61"/>
    </row>
    <row r="62" spans="29:29" x14ac:dyDescent="0.25">
      <c r="AC62"/>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6A002-4CEC-42EB-A5BB-FF694AEBC8A0}">
  <dimension ref="A1:C11"/>
  <sheetViews>
    <sheetView workbookViewId="0">
      <selection activeCell="B16" sqref="B16"/>
    </sheetView>
  </sheetViews>
  <sheetFormatPr defaultRowHeight="15" x14ac:dyDescent="0.25"/>
  <cols>
    <col min="1" max="1" width="16.140625" customWidth="1"/>
    <col min="2" max="2" width="16.42578125" customWidth="1"/>
    <col min="3" max="3" width="11.42578125" customWidth="1"/>
  </cols>
  <sheetData>
    <row r="1" spans="1:3" x14ac:dyDescent="0.25">
      <c r="A1" s="295" t="s">
        <v>71</v>
      </c>
      <c r="B1" s="295"/>
      <c r="C1" s="295"/>
    </row>
    <row r="2" spans="1:3" ht="15" customHeight="1" x14ac:dyDescent="0.25">
      <c r="A2" s="299" t="s">
        <v>74</v>
      </c>
      <c r="B2" s="299" t="s">
        <v>76</v>
      </c>
      <c r="C2" s="299" t="s">
        <v>75</v>
      </c>
    </row>
    <row r="3" spans="1:3" s="17" customFormat="1" x14ac:dyDescent="0.25">
      <c r="A3" s="299"/>
      <c r="B3" s="299"/>
      <c r="C3" s="299"/>
    </row>
    <row r="4" spans="1:3" s="17" customFormat="1" x14ac:dyDescent="0.25">
      <c r="A4" s="299"/>
      <c r="B4" s="299"/>
      <c r="C4" s="299"/>
    </row>
    <row r="5" spans="1:3" x14ac:dyDescent="0.25">
      <c r="A5" s="46" t="s">
        <v>63</v>
      </c>
      <c r="B5" s="46">
        <v>2</v>
      </c>
      <c r="C5" s="46">
        <v>0.9</v>
      </c>
    </row>
    <row r="6" spans="1:3" x14ac:dyDescent="0.25">
      <c r="A6" s="46" t="s">
        <v>72</v>
      </c>
      <c r="B6" s="46">
        <v>1.75</v>
      </c>
      <c r="C6" s="95">
        <v>0.85</v>
      </c>
    </row>
    <row r="7" spans="1:3" x14ac:dyDescent="0.25">
      <c r="A7" s="46" t="s">
        <v>64</v>
      </c>
      <c r="B7" s="46">
        <v>1.5</v>
      </c>
      <c r="C7" s="46">
        <v>0.8</v>
      </c>
    </row>
    <row r="8" spans="1:3" x14ac:dyDescent="0.25">
      <c r="A8" s="46" t="s">
        <v>61</v>
      </c>
      <c r="B8" s="46">
        <v>1.25</v>
      </c>
      <c r="C8" s="46">
        <v>0.7</v>
      </c>
    </row>
    <row r="9" spans="1:3" x14ac:dyDescent="0.25">
      <c r="A9" s="46" t="s">
        <v>73</v>
      </c>
      <c r="B9" s="46">
        <v>1</v>
      </c>
      <c r="C9" s="46"/>
    </row>
    <row r="10" spans="1:3" x14ac:dyDescent="0.25">
      <c r="A10" s="300" t="s">
        <v>80</v>
      </c>
      <c r="B10" s="300"/>
      <c r="C10" s="300"/>
    </row>
    <row r="11" spans="1:3" x14ac:dyDescent="0.25">
      <c r="A11" s="300"/>
      <c r="B11" s="300"/>
      <c r="C11" s="300"/>
    </row>
  </sheetData>
  <mergeCells count="5">
    <mergeCell ref="A1:C1"/>
    <mergeCell ref="A2:A4"/>
    <mergeCell ref="B2:B4"/>
    <mergeCell ref="C2:C4"/>
    <mergeCell ref="A10:C11"/>
  </mergeCells>
  <pageMargins left="0.7" right="0.7" top="0.75" bottom="0.75" header="0.3" footer="0.3"/>
  <pageSetup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3A100-6A95-4DE9-AFE8-9E20B444A0E3}">
  <dimension ref="A1:S318"/>
  <sheetViews>
    <sheetView topLeftCell="A178" workbookViewId="0">
      <selection activeCell="D6" sqref="D6"/>
    </sheetView>
  </sheetViews>
  <sheetFormatPr defaultColWidth="9.140625" defaultRowHeight="15" x14ac:dyDescent="0.25"/>
  <cols>
    <col min="1" max="1" width="11.7109375" style="17" customWidth="1"/>
    <col min="2" max="2" width="9.140625" style="17"/>
    <col min="3" max="3" width="14.7109375" style="17" customWidth="1"/>
    <col min="4" max="4" width="12.28515625" style="17" customWidth="1"/>
    <col min="5" max="5" width="9.140625" style="17"/>
    <col min="6" max="6" width="13" style="17" customWidth="1"/>
    <col min="7" max="7" width="11" style="17" customWidth="1"/>
    <col min="8" max="8" width="14" style="17" customWidth="1"/>
    <col min="9" max="9" width="12.5703125" style="17" customWidth="1"/>
    <col min="10" max="10" width="9.140625" style="17"/>
    <col min="11" max="11" width="12.42578125" style="17" customWidth="1"/>
    <col min="12" max="12" width="9.140625" style="17"/>
    <col min="13" max="13" width="15" style="17" customWidth="1"/>
    <col min="14" max="14" width="10.85546875" style="17" customWidth="1"/>
    <col min="15" max="15" width="10.28515625" style="17" customWidth="1"/>
    <col min="16" max="16" width="10.85546875" style="17" customWidth="1"/>
    <col min="17" max="17" width="11.7109375" style="17" customWidth="1"/>
    <col min="18" max="18" width="25.28515625" style="17" customWidth="1"/>
    <col min="19" max="19" width="12.85546875" style="17" bestFit="1" customWidth="1"/>
    <col min="20" max="16384" width="9.140625" style="17"/>
  </cols>
  <sheetData>
    <row r="1" spans="1:19" ht="15.75" customHeight="1" x14ac:dyDescent="0.25">
      <c r="A1" s="312" t="s">
        <v>82</v>
      </c>
      <c r="B1" s="312"/>
      <c r="C1" s="312"/>
      <c r="D1" s="312"/>
      <c r="E1" s="312"/>
      <c r="F1" s="312"/>
      <c r="G1" s="312"/>
      <c r="H1" s="312"/>
      <c r="I1" s="312"/>
      <c r="J1" s="312"/>
      <c r="K1" s="312"/>
      <c r="L1" s="312"/>
      <c r="M1" s="312"/>
      <c r="N1" s="312"/>
      <c r="O1" s="312"/>
      <c r="P1" s="312"/>
      <c r="Q1" s="312"/>
      <c r="R1" s="312"/>
      <c r="S1" s="312"/>
    </row>
    <row r="2" spans="1:19" ht="15.75" customHeight="1" x14ac:dyDescent="0.25">
      <c r="A2" s="313" t="s">
        <v>83</v>
      </c>
      <c r="B2" s="313"/>
      <c r="C2" s="313"/>
      <c r="D2" s="313"/>
      <c r="E2" s="313"/>
      <c r="F2" s="313"/>
      <c r="G2" s="313"/>
      <c r="H2" s="313"/>
      <c r="I2" s="313"/>
      <c r="J2" s="313"/>
      <c r="K2" s="313"/>
      <c r="L2" s="313"/>
      <c r="M2" s="313"/>
      <c r="N2" s="313"/>
      <c r="O2" s="313"/>
      <c r="P2" s="313"/>
      <c r="Q2" s="313"/>
      <c r="R2" s="313"/>
      <c r="S2" s="313"/>
    </row>
    <row r="3" spans="1:19" ht="15.75" customHeight="1" x14ac:dyDescent="0.25">
      <c r="A3" s="313" t="s">
        <v>84</v>
      </c>
      <c r="B3" s="313"/>
      <c r="C3" s="313"/>
      <c r="D3" s="313"/>
      <c r="E3" s="313"/>
      <c r="F3" s="313"/>
      <c r="G3" s="313"/>
      <c r="H3" s="313"/>
      <c r="I3" s="313"/>
      <c r="J3" s="313"/>
      <c r="K3" s="313"/>
      <c r="L3" s="313"/>
      <c r="M3" s="313"/>
      <c r="N3" s="313"/>
      <c r="O3" s="313"/>
      <c r="P3" s="313"/>
      <c r="Q3" s="313"/>
      <c r="R3" s="313"/>
      <c r="S3" s="313"/>
    </row>
    <row r="4" spans="1:19" ht="15.75" customHeight="1" x14ac:dyDescent="0.25">
      <c r="A4" s="314" t="s">
        <v>85</v>
      </c>
      <c r="B4" s="314"/>
      <c r="C4" s="314"/>
      <c r="D4" s="314"/>
      <c r="E4" s="314"/>
      <c r="F4" s="314"/>
      <c r="G4" s="314"/>
      <c r="H4" s="314"/>
      <c r="I4" s="314"/>
      <c r="J4" s="314"/>
      <c r="K4" s="314"/>
      <c r="L4" s="314"/>
      <c r="M4" s="314"/>
      <c r="N4" s="314"/>
      <c r="O4" s="314"/>
      <c r="P4" s="314"/>
      <c r="Q4" s="314"/>
      <c r="R4" s="314"/>
      <c r="S4" s="314"/>
    </row>
    <row r="5" spans="1:19" ht="18" x14ac:dyDescent="0.25">
      <c r="A5" s="315" t="s">
        <v>86</v>
      </c>
      <c r="B5" s="315"/>
      <c r="C5" s="315"/>
      <c r="D5" s="315"/>
      <c r="E5" s="315"/>
      <c r="F5" s="315"/>
      <c r="G5" s="315"/>
      <c r="H5" s="315"/>
      <c r="I5" s="315"/>
      <c r="J5" s="315"/>
      <c r="K5" s="315"/>
      <c r="L5" s="315"/>
      <c r="M5" s="315"/>
      <c r="N5" s="315"/>
      <c r="O5" s="315"/>
      <c r="P5" s="315"/>
      <c r="Q5" s="315"/>
      <c r="R5" s="315"/>
      <c r="S5" s="315"/>
    </row>
    <row r="6" spans="1:19" ht="15.75" x14ac:dyDescent="0.25">
      <c r="A6" s="97"/>
      <c r="B6" s="97"/>
      <c r="C6" s="97"/>
      <c r="D6" s="97"/>
      <c r="E6" s="97"/>
      <c r="F6" s="97"/>
      <c r="G6" s="97"/>
      <c r="H6" s="97"/>
      <c r="I6" s="97"/>
    </row>
    <row r="7" spans="1:19" ht="15.75" x14ac:dyDescent="0.25">
      <c r="A7" s="316" t="s">
        <v>2</v>
      </c>
      <c r="B7" s="317"/>
      <c r="C7" s="317"/>
      <c r="D7" s="317"/>
      <c r="E7" s="317"/>
      <c r="F7" s="317"/>
      <c r="G7" s="317"/>
      <c r="H7" s="317"/>
      <c r="I7" s="318"/>
      <c r="K7" s="316" t="s">
        <v>87</v>
      </c>
      <c r="L7" s="317"/>
      <c r="M7" s="317"/>
      <c r="N7" s="317"/>
      <c r="O7" s="317"/>
      <c r="P7" s="317"/>
      <c r="Q7" s="317"/>
      <c r="R7" s="317"/>
      <c r="S7" s="318"/>
    </row>
    <row r="8" spans="1:19" ht="31.5" x14ac:dyDescent="0.25">
      <c r="A8" s="98" t="s">
        <v>20</v>
      </c>
      <c r="B8" s="301" t="s">
        <v>88</v>
      </c>
      <c r="C8" s="302"/>
      <c r="D8" s="98" t="s">
        <v>89</v>
      </c>
      <c r="E8" s="98" t="s">
        <v>90</v>
      </c>
      <c r="F8" s="98" t="s">
        <v>91</v>
      </c>
      <c r="G8" s="98" t="s">
        <v>92</v>
      </c>
      <c r="H8" s="99" t="s">
        <v>93</v>
      </c>
      <c r="I8" s="100" t="s">
        <v>94</v>
      </c>
      <c r="K8" s="98" t="s">
        <v>20</v>
      </c>
      <c r="L8" s="301" t="s">
        <v>88</v>
      </c>
      <c r="M8" s="302"/>
      <c r="N8" s="98" t="s">
        <v>89</v>
      </c>
      <c r="O8" s="98" t="s">
        <v>90</v>
      </c>
      <c r="P8" s="98" t="s">
        <v>91</v>
      </c>
      <c r="Q8" s="98" t="s">
        <v>92</v>
      </c>
      <c r="R8" s="98" t="s">
        <v>93</v>
      </c>
      <c r="S8" s="98" t="s">
        <v>94</v>
      </c>
    </row>
    <row r="9" spans="1:19" s="107" customFormat="1" ht="18" x14ac:dyDescent="0.25">
      <c r="A9" s="101" t="s">
        <v>95</v>
      </c>
      <c r="B9" s="303" t="s">
        <v>96</v>
      </c>
      <c r="C9" s="304"/>
      <c r="D9" s="102">
        <v>137699</v>
      </c>
      <c r="E9" s="309" t="s">
        <v>97</v>
      </c>
      <c r="F9" s="103">
        <v>661926</v>
      </c>
      <c r="G9" s="104">
        <v>20.8</v>
      </c>
      <c r="H9" s="105"/>
      <c r="I9" s="106" t="s">
        <v>98</v>
      </c>
      <c r="K9" s="101" t="s">
        <v>99</v>
      </c>
      <c r="L9" s="303" t="s">
        <v>100</v>
      </c>
      <c r="M9" s="304"/>
      <c r="N9" s="102">
        <v>1133065</v>
      </c>
      <c r="O9" s="309" t="s">
        <v>97</v>
      </c>
      <c r="P9" s="102">
        <v>8000000</v>
      </c>
      <c r="Q9" s="101">
        <v>14.2</v>
      </c>
      <c r="R9" s="101"/>
      <c r="S9" s="106" t="s">
        <v>98</v>
      </c>
    </row>
    <row r="10" spans="1:19" s="107" customFormat="1" ht="15.75" customHeight="1" x14ac:dyDescent="0.25">
      <c r="A10" s="101">
        <v>2018</v>
      </c>
      <c r="B10" s="305"/>
      <c r="C10" s="306"/>
      <c r="D10" s="102">
        <v>338865</v>
      </c>
      <c r="E10" s="310"/>
      <c r="F10" s="103">
        <v>661926</v>
      </c>
      <c r="G10" s="104">
        <v>51.2</v>
      </c>
      <c r="H10" s="105"/>
      <c r="I10" s="106" t="s">
        <v>98</v>
      </c>
      <c r="K10" s="101" t="s">
        <v>101</v>
      </c>
      <c r="L10" s="305"/>
      <c r="M10" s="306"/>
      <c r="N10" s="102">
        <v>2469918</v>
      </c>
      <c r="O10" s="310"/>
      <c r="P10" s="102">
        <v>8900000</v>
      </c>
      <c r="Q10" s="101">
        <v>27.8</v>
      </c>
      <c r="R10" s="101"/>
      <c r="S10" s="106" t="s">
        <v>98</v>
      </c>
    </row>
    <row r="11" spans="1:19" ht="15.75" customHeight="1" x14ac:dyDescent="0.25">
      <c r="A11" s="108">
        <v>2017</v>
      </c>
      <c r="B11" s="305"/>
      <c r="C11" s="306"/>
      <c r="D11" s="103">
        <v>136301</v>
      </c>
      <c r="E11" s="310"/>
      <c r="F11" s="103">
        <v>661926</v>
      </c>
      <c r="G11" s="109">
        <v>20.6</v>
      </c>
      <c r="H11" s="110"/>
      <c r="I11" s="106" t="s">
        <v>98</v>
      </c>
      <c r="K11" s="111" t="s">
        <v>102</v>
      </c>
      <c r="L11" s="305"/>
      <c r="M11" s="306"/>
      <c r="N11" s="103">
        <v>1959393</v>
      </c>
      <c r="O11" s="310"/>
      <c r="P11" s="103">
        <v>9900000</v>
      </c>
      <c r="Q11" s="109">
        <v>19.8</v>
      </c>
      <c r="R11" s="112"/>
      <c r="S11" s="111" t="s">
        <v>103</v>
      </c>
    </row>
    <row r="12" spans="1:19" ht="15.75" x14ac:dyDescent="0.25">
      <c r="A12" s="108">
        <v>2016</v>
      </c>
      <c r="B12" s="305"/>
      <c r="C12" s="306"/>
      <c r="D12" s="103">
        <v>27591</v>
      </c>
      <c r="E12" s="310"/>
      <c r="F12" s="103">
        <v>661926</v>
      </c>
      <c r="G12" s="109">
        <v>4.2</v>
      </c>
      <c r="H12" s="110"/>
      <c r="I12" s="106" t="s">
        <v>98</v>
      </c>
      <c r="K12" s="111" t="s">
        <v>104</v>
      </c>
      <c r="L12" s="305"/>
      <c r="M12" s="306"/>
      <c r="N12" s="103">
        <v>2191324</v>
      </c>
      <c r="O12" s="310"/>
      <c r="P12" s="103">
        <v>6580000</v>
      </c>
      <c r="Q12" s="109">
        <v>33.299999999999997</v>
      </c>
      <c r="R12" s="112"/>
      <c r="S12" s="111" t="s">
        <v>103</v>
      </c>
    </row>
    <row r="13" spans="1:19" ht="15.75" x14ac:dyDescent="0.25">
      <c r="A13" s="108">
        <v>2015</v>
      </c>
      <c r="B13" s="305"/>
      <c r="C13" s="306"/>
      <c r="D13" s="103">
        <v>225861</v>
      </c>
      <c r="E13" s="310"/>
      <c r="F13" s="103">
        <v>661926</v>
      </c>
      <c r="G13" s="109">
        <v>34.1</v>
      </c>
      <c r="H13" s="110"/>
      <c r="I13" s="106" t="s">
        <v>98</v>
      </c>
      <c r="K13" s="111" t="s">
        <v>105</v>
      </c>
      <c r="L13" s="305"/>
      <c r="M13" s="306"/>
      <c r="N13" s="103">
        <v>1070319</v>
      </c>
      <c r="O13" s="310"/>
      <c r="P13" s="103">
        <v>6580000</v>
      </c>
      <c r="Q13" s="109">
        <v>16.3</v>
      </c>
      <c r="R13" s="112"/>
      <c r="S13" s="111" t="s">
        <v>103</v>
      </c>
    </row>
    <row r="14" spans="1:19" ht="15.75" x14ac:dyDescent="0.25">
      <c r="A14" s="108">
        <v>2014</v>
      </c>
      <c r="B14" s="305"/>
      <c r="C14" s="306"/>
      <c r="D14" s="103">
        <v>702011</v>
      </c>
      <c r="E14" s="310"/>
      <c r="F14" s="103">
        <v>154352</v>
      </c>
      <c r="G14" s="109">
        <v>454.8</v>
      </c>
      <c r="H14" s="110"/>
      <c r="I14" s="106" t="s">
        <v>98</v>
      </c>
      <c r="K14" s="111" t="s">
        <v>106</v>
      </c>
      <c r="L14" s="305"/>
      <c r="M14" s="306"/>
      <c r="N14" s="103">
        <v>1303837</v>
      </c>
      <c r="O14" s="310"/>
      <c r="P14" s="103">
        <v>6580000</v>
      </c>
      <c r="Q14" s="109">
        <v>19.8</v>
      </c>
      <c r="R14" s="112"/>
      <c r="S14" s="111" t="s">
        <v>103</v>
      </c>
    </row>
    <row r="15" spans="1:19" ht="15.75" x14ac:dyDescent="0.25">
      <c r="A15" s="108">
        <v>2013</v>
      </c>
      <c r="B15" s="305"/>
      <c r="C15" s="306"/>
      <c r="D15" s="103">
        <v>53878</v>
      </c>
      <c r="E15" s="310"/>
      <c r="F15" s="103">
        <v>154352</v>
      </c>
      <c r="G15" s="109">
        <v>34.9</v>
      </c>
      <c r="H15" s="110"/>
      <c r="I15" s="106" t="s">
        <v>98</v>
      </c>
      <c r="K15" s="111" t="s">
        <v>107</v>
      </c>
      <c r="L15" s="305"/>
      <c r="M15" s="306"/>
      <c r="N15" s="103">
        <v>1004441</v>
      </c>
      <c r="O15" s="310"/>
      <c r="P15" s="103">
        <v>6580000</v>
      </c>
      <c r="Q15" s="109">
        <v>15.3</v>
      </c>
      <c r="R15" s="112"/>
      <c r="S15" s="111" t="s">
        <v>103</v>
      </c>
    </row>
    <row r="16" spans="1:19" ht="15.75" x14ac:dyDescent="0.25">
      <c r="A16" s="108">
        <v>2012</v>
      </c>
      <c r="B16" s="307"/>
      <c r="C16" s="308"/>
      <c r="D16" s="103">
        <v>187106</v>
      </c>
      <c r="E16" s="311"/>
      <c r="F16" s="103">
        <v>246365</v>
      </c>
      <c r="G16" s="109">
        <v>75.900000000000006</v>
      </c>
      <c r="H16" s="110"/>
      <c r="I16" s="113" t="s">
        <v>103</v>
      </c>
      <c r="K16" s="111" t="s">
        <v>108</v>
      </c>
      <c r="L16" s="307"/>
      <c r="M16" s="308"/>
      <c r="N16" s="103">
        <v>1719199</v>
      </c>
      <c r="O16" s="311"/>
      <c r="P16" s="103">
        <v>6580000</v>
      </c>
      <c r="Q16" s="109">
        <v>26.1</v>
      </c>
      <c r="R16" s="112"/>
      <c r="S16" s="111" t="s">
        <v>103</v>
      </c>
    </row>
    <row r="17" spans="1:19" ht="15.75" x14ac:dyDescent="0.25">
      <c r="A17" s="322"/>
      <c r="B17" s="323"/>
      <c r="C17" s="323"/>
      <c r="D17" s="323"/>
      <c r="E17" s="323"/>
      <c r="F17" s="323"/>
      <c r="G17" s="323"/>
      <c r="H17" s="323"/>
      <c r="I17" s="324"/>
      <c r="K17" s="321"/>
      <c r="L17" s="321"/>
      <c r="M17" s="321"/>
      <c r="N17" s="321"/>
      <c r="O17" s="321"/>
      <c r="P17" s="321"/>
      <c r="Q17" s="321"/>
      <c r="R17" s="321"/>
      <c r="S17" s="321"/>
    </row>
    <row r="18" spans="1:19" ht="15.75" x14ac:dyDescent="0.25">
      <c r="A18" s="316" t="s">
        <v>39</v>
      </c>
      <c r="B18" s="317"/>
      <c r="C18" s="317"/>
      <c r="D18" s="317"/>
      <c r="E18" s="317"/>
      <c r="F18" s="317"/>
      <c r="G18" s="317"/>
      <c r="H18" s="317"/>
      <c r="I18" s="318"/>
      <c r="K18" s="316" t="s">
        <v>109</v>
      </c>
      <c r="L18" s="317"/>
      <c r="M18" s="317"/>
      <c r="N18" s="317"/>
      <c r="O18" s="317"/>
      <c r="P18" s="317"/>
      <c r="Q18" s="317"/>
      <c r="R18" s="317"/>
      <c r="S18" s="318"/>
    </row>
    <row r="19" spans="1:19" ht="31.5" customHeight="1" x14ac:dyDescent="0.25">
      <c r="A19" s="114" t="s">
        <v>20</v>
      </c>
      <c r="B19" s="325" t="s">
        <v>88</v>
      </c>
      <c r="C19" s="326"/>
      <c r="D19" s="114" t="s">
        <v>89</v>
      </c>
      <c r="E19" s="114" t="s">
        <v>90</v>
      </c>
      <c r="F19" s="114" t="s">
        <v>91</v>
      </c>
      <c r="G19" s="114" t="s">
        <v>92</v>
      </c>
      <c r="H19" s="115" t="s">
        <v>93</v>
      </c>
      <c r="I19" s="116" t="s">
        <v>94</v>
      </c>
      <c r="K19" s="98" t="s">
        <v>20</v>
      </c>
      <c r="L19" s="301" t="s">
        <v>88</v>
      </c>
      <c r="M19" s="302"/>
      <c r="N19" s="98" t="s">
        <v>89</v>
      </c>
      <c r="O19" s="98" t="s">
        <v>90</v>
      </c>
      <c r="P19" s="98" t="s">
        <v>91</v>
      </c>
      <c r="Q19" s="98" t="s">
        <v>92</v>
      </c>
      <c r="R19" s="98" t="s">
        <v>93</v>
      </c>
      <c r="S19" s="98" t="s">
        <v>94</v>
      </c>
    </row>
    <row r="20" spans="1:19" s="107" customFormat="1" ht="18" x14ac:dyDescent="0.25">
      <c r="A20" s="101" t="s">
        <v>95</v>
      </c>
      <c r="B20" s="319" t="s">
        <v>96</v>
      </c>
      <c r="C20" s="319"/>
      <c r="D20" s="117">
        <v>7357</v>
      </c>
      <c r="E20" s="319" t="s">
        <v>97</v>
      </c>
      <c r="F20" s="117">
        <v>49021</v>
      </c>
      <c r="G20" s="118">
        <v>15</v>
      </c>
      <c r="H20" s="119"/>
      <c r="I20" s="120" t="s">
        <v>98</v>
      </c>
      <c r="K20" s="101" t="s">
        <v>95</v>
      </c>
      <c r="L20" s="303" t="s">
        <v>96</v>
      </c>
      <c r="M20" s="304"/>
      <c r="N20" s="102">
        <v>83763</v>
      </c>
      <c r="O20" s="309" t="s">
        <v>110</v>
      </c>
      <c r="P20" s="102">
        <v>121318</v>
      </c>
      <c r="Q20" s="121">
        <v>69</v>
      </c>
      <c r="R20" s="101"/>
      <c r="S20" s="106" t="s">
        <v>98</v>
      </c>
    </row>
    <row r="21" spans="1:19" s="107" customFormat="1" ht="15.75" x14ac:dyDescent="0.25">
      <c r="A21" s="119">
        <v>2018</v>
      </c>
      <c r="B21" s="319"/>
      <c r="C21" s="319"/>
      <c r="D21" s="119">
        <v>287</v>
      </c>
      <c r="E21" s="319"/>
      <c r="F21" s="117">
        <v>49021</v>
      </c>
      <c r="G21" s="119">
        <v>0.6</v>
      </c>
      <c r="H21" s="119"/>
      <c r="I21" s="120" t="s">
        <v>98</v>
      </c>
      <c r="K21" s="119">
        <v>2018</v>
      </c>
      <c r="L21" s="305"/>
      <c r="M21" s="306"/>
      <c r="N21" s="102">
        <v>76491</v>
      </c>
      <c r="O21" s="311"/>
      <c r="P21" s="102">
        <v>121318</v>
      </c>
      <c r="Q21" s="101">
        <v>63.1</v>
      </c>
      <c r="R21" s="101"/>
      <c r="S21" s="106" t="s">
        <v>98</v>
      </c>
    </row>
    <row r="22" spans="1:19" ht="15.75" customHeight="1" x14ac:dyDescent="0.25">
      <c r="A22" s="122">
        <v>2017</v>
      </c>
      <c r="B22" s="319"/>
      <c r="C22" s="319"/>
      <c r="D22" s="117">
        <v>9756</v>
      </c>
      <c r="E22" s="319"/>
      <c r="F22" s="117">
        <v>49021</v>
      </c>
      <c r="G22" s="123">
        <v>19.899999999999999</v>
      </c>
      <c r="H22" s="124"/>
      <c r="I22" s="120" t="s">
        <v>98</v>
      </c>
      <c r="K22" s="108">
        <v>2017</v>
      </c>
      <c r="L22" s="305"/>
      <c r="M22" s="306"/>
      <c r="N22" s="103">
        <v>494566</v>
      </c>
      <c r="O22" s="309" t="s">
        <v>97</v>
      </c>
      <c r="P22" s="103">
        <v>768857</v>
      </c>
      <c r="Q22" s="109">
        <v>64.3</v>
      </c>
      <c r="R22" s="112"/>
      <c r="S22" s="111" t="s">
        <v>103</v>
      </c>
    </row>
    <row r="23" spans="1:19" ht="15.75" x14ac:dyDescent="0.25">
      <c r="A23" s="122">
        <v>2016</v>
      </c>
      <c r="B23" s="319"/>
      <c r="C23" s="319"/>
      <c r="D23" s="117">
        <v>2005</v>
      </c>
      <c r="E23" s="319"/>
      <c r="F23" s="117">
        <v>49021</v>
      </c>
      <c r="G23" s="123">
        <v>4.0999999999999996</v>
      </c>
      <c r="H23" s="125"/>
      <c r="I23" s="120" t="s">
        <v>98</v>
      </c>
      <c r="K23" s="108">
        <v>2016</v>
      </c>
      <c r="L23" s="305"/>
      <c r="M23" s="306"/>
      <c r="N23" s="103">
        <v>608480</v>
      </c>
      <c r="O23" s="310"/>
      <c r="P23" s="103">
        <v>768857</v>
      </c>
      <c r="Q23" s="109">
        <v>79.099999999999994</v>
      </c>
      <c r="R23" s="112"/>
      <c r="S23" s="111" t="s">
        <v>103</v>
      </c>
    </row>
    <row r="24" spans="1:19" ht="15.75" x14ac:dyDescent="0.25">
      <c r="A24" s="122">
        <v>2015</v>
      </c>
      <c r="B24" s="319"/>
      <c r="C24" s="319"/>
      <c r="D24" s="117">
        <v>4612</v>
      </c>
      <c r="E24" s="319"/>
      <c r="F24" s="117">
        <v>49021</v>
      </c>
      <c r="G24" s="123">
        <v>9.4</v>
      </c>
      <c r="H24" s="125"/>
      <c r="I24" s="120" t="s">
        <v>98</v>
      </c>
      <c r="K24" s="108">
        <v>2015</v>
      </c>
      <c r="L24" s="305"/>
      <c r="M24" s="306"/>
      <c r="N24" s="103">
        <v>707119</v>
      </c>
      <c r="O24" s="310"/>
      <c r="P24" s="103">
        <v>768857</v>
      </c>
      <c r="Q24" s="109">
        <v>92</v>
      </c>
      <c r="R24" s="112"/>
      <c r="S24" s="111" t="s">
        <v>103</v>
      </c>
    </row>
    <row r="25" spans="1:19" ht="15.75" x14ac:dyDescent="0.25">
      <c r="A25" s="122">
        <v>2014</v>
      </c>
      <c r="B25" s="319"/>
      <c r="C25" s="319"/>
      <c r="D25" s="117">
        <v>1979</v>
      </c>
      <c r="E25" s="319"/>
      <c r="F25" s="117">
        <v>19515</v>
      </c>
      <c r="G25" s="123">
        <v>10.1</v>
      </c>
      <c r="H25" s="125"/>
      <c r="I25" s="120" t="s">
        <v>98</v>
      </c>
      <c r="K25" s="108">
        <v>2014</v>
      </c>
      <c r="L25" s="305"/>
      <c r="M25" s="306"/>
      <c r="N25" s="103">
        <v>518320</v>
      </c>
      <c r="O25" s="310"/>
      <c r="P25" s="103">
        <v>768857</v>
      </c>
      <c r="Q25" s="109">
        <v>67.400000000000006</v>
      </c>
      <c r="R25" s="112"/>
      <c r="S25" s="111" t="s">
        <v>103</v>
      </c>
    </row>
    <row r="26" spans="1:19" ht="15.75" x14ac:dyDescent="0.25">
      <c r="A26" s="122">
        <v>2013</v>
      </c>
      <c r="B26" s="319"/>
      <c r="C26" s="319"/>
      <c r="D26" s="117">
        <v>2209</v>
      </c>
      <c r="E26" s="319"/>
      <c r="F26" s="117">
        <v>19515</v>
      </c>
      <c r="G26" s="123">
        <v>11.3</v>
      </c>
      <c r="H26" s="125"/>
      <c r="I26" s="120" t="s">
        <v>98</v>
      </c>
      <c r="K26" s="108">
        <v>2013</v>
      </c>
      <c r="L26" s="305"/>
      <c r="M26" s="306"/>
      <c r="N26" s="103">
        <v>481731</v>
      </c>
      <c r="O26" s="310"/>
      <c r="P26" s="103">
        <v>768857</v>
      </c>
      <c r="Q26" s="109">
        <v>62.7</v>
      </c>
      <c r="R26" s="112"/>
      <c r="S26" s="111" t="s">
        <v>103</v>
      </c>
    </row>
    <row r="27" spans="1:19" ht="15.75" x14ac:dyDescent="0.25">
      <c r="A27" s="122">
        <v>2012</v>
      </c>
      <c r="B27" s="319"/>
      <c r="C27" s="319"/>
      <c r="D27" s="117">
        <v>2559</v>
      </c>
      <c r="E27" s="319"/>
      <c r="F27" s="117">
        <v>13834</v>
      </c>
      <c r="G27" s="123">
        <v>18.5</v>
      </c>
      <c r="H27" s="125"/>
      <c r="I27" s="126" t="s">
        <v>103</v>
      </c>
      <c r="K27" s="108">
        <v>2012</v>
      </c>
      <c r="L27" s="307"/>
      <c r="M27" s="308"/>
      <c r="N27" s="103">
        <v>470028</v>
      </c>
      <c r="O27" s="311"/>
      <c r="P27" s="103">
        <v>768857</v>
      </c>
      <c r="Q27" s="109">
        <v>61.1</v>
      </c>
      <c r="R27" s="112"/>
      <c r="S27" s="111" t="s">
        <v>103</v>
      </c>
    </row>
    <row r="28" spans="1:19" ht="15.75" x14ac:dyDescent="0.25">
      <c r="A28" s="320"/>
      <c r="B28" s="320"/>
      <c r="C28" s="320"/>
      <c r="D28" s="320"/>
      <c r="E28" s="320"/>
      <c r="F28" s="320"/>
      <c r="G28" s="320"/>
      <c r="H28" s="320"/>
      <c r="I28" s="320"/>
      <c r="K28" s="321"/>
      <c r="L28" s="321"/>
      <c r="M28" s="321"/>
      <c r="N28" s="321"/>
      <c r="O28" s="321"/>
      <c r="P28" s="321"/>
      <c r="Q28" s="321"/>
      <c r="R28" s="321"/>
      <c r="S28" s="321"/>
    </row>
    <row r="29" spans="1:19" ht="15.75" x14ac:dyDescent="0.25">
      <c r="A29" s="316" t="s">
        <v>79</v>
      </c>
      <c r="B29" s="317"/>
      <c r="C29" s="317"/>
      <c r="D29" s="317"/>
      <c r="E29" s="317"/>
      <c r="F29" s="317"/>
      <c r="G29" s="317"/>
      <c r="H29" s="317"/>
      <c r="I29" s="318"/>
      <c r="K29" s="327" t="s">
        <v>111</v>
      </c>
      <c r="L29" s="328"/>
      <c r="M29" s="328"/>
      <c r="N29" s="328"/>
      <c r="O29" s="328"/>
      <c r="P29" s="328"/>
      <c r="Q29" s="328"/>
      <c r="R29" s="328"/>
      <c r="S29" s="329"/>
    </row>
    <row r="30" spans="1:19" ht="31.5" x14ac:dyDescent="0.25">
      <c r="A30" s="114" t="s">
        <v>20</v>
      </c>
      <c r="B30" s="114" t="s">
        <v>88</v>
      </c>
      <c r="C30" s="114" t="s">
        <v>112</v>
      </c>
      <c r="D30" s="114" t="s">
        <v>89</v>
      </c>
      <c r="E30" s="114" t="s">
        <v>90</v>
      </c>
      <c r="F30" s="114" t="s">
        <v>91</v>
      </c>
      <c r="G30" s="114" t="s">
        <v>92</v>
      </c>
      <c r="H30" s="114" t="s">
        <v>93</v>
      </c>
      <c r="I30" s="115" t="s">
        <v>94</v>
      </c>
      <c r="K30" s="330" t="s">
        <v>113</v>
      </c>
      <c r="L30" s="331"/>
      <c r="M30" s="331"/>
      <c r="N30" s="331"/>
      <c r="O30" s="331"/>
      <c r="P30" s="331"/>
      <c r="Q30" s="331"/>
      <c r="R30" s="331"/>
      <c r="S30" s="332"/>
    </row>
    <row r="31" spans="1:19" ht="31.5" x14ac:dyDescent="0.25">
      <c r="A31" s="101" t="s">
        <v>95</v>
      </c>
      <c r="B31" s="306" t="s">
        <v>96</v>
      </c>
      <c r="C31" s="305" t="s">
        <v>114</v>
      </c>
      <c r="D31" s="127">
        <v>13693</v>
      </c>
      <c r="E31" s="334" t="s">
        <v>97</v>
      </c>
      <c r="F31" s="128">
        <v>165750</v>
      </c>
      <c r="G31" s="119">
        <v>8.3000000000000007</v>
      </c>
      <c r="H31" s="119"/>
      <c r="I31" s="129" t="s">
        <v>103</v>
      </c>
      <c r="K31" s="98" t="s">
        <v>20</v>
      </c>
      <c r="L31" s="301" t="s">
        <v>88</v>
      </c>
      <c r="M31" s="302"/>
      <c r="N31" s="98" t="s">
        <v>89</v>
      </c>
      <c r="O31" s="98" t="s">
        <v>90</v>
      </c>
      <c r="P31" s="98" t="s">
        <v>91</v>
      </c>
      <c r="Q31" s="98" t="s">
        <v>92</v>
      </c>
      <c r="R31" s="98" t="s">
        <v>93</v>
      </c>
      <c r="S31" s="98" t="s">
        <v>94</v>
      </c>
    </row>
    <row r="32" spans="1:19" ht="15.75" customHeight="1" x14ac:dyDescent="0.25">
      <c r="A32" s="119">
        <v>2018</v>
      </c>
      <c r="B32" s="306"/>
      <c r="C32" s="305"/>
      <c r="D32" s="127">
        <v>121221</v>
      </c>
      <c r="E32" s="334"/>
      <c r="F32" s="128">
        <v>165750</v>
      </c>
      <c r="G32" s="119">
        <v>73.099999999999994</v>
      </c>
      <c r="H32" s="119"/>
      <c r="I32" s="129" t="s">
        <v>103</v>
      </c>
      <c r="K32" s="101" t="s">
        <v>95</v>
      </c>
      <c r="L32" s="335" t="s">
        <v>96</v>
      </c>
      <c r="M32" s="304"/>
      <c r="N32" s="102">
        <v>47978</v>
      </c>
      <c r="O32" s="309" t="s">
        <v>97</v>
      </c>
      <c r="P32" s="103">
        <v>106914</v>
      </c>
      <c r="Q32" s="101">
        <v>44.9</v>
      </c>
      <c r="R32" s="101"/>
      <c r="S32" s="111" t="s">
        <v>98</v>
      </c>
    </row>
    <row r="33" spans="1:19" ht="15.75" x14ac:dyDescent="0.25">
      <c r="A33" s="130">
        <v>2017</v>
      </c>
      <c r="B33" s="310"/>
      <c r="C33" s="310"/>
      <c r="D33" s="128">
        <v>86454</v>
      </c>
      <c r="E33" s="310"/>
      <c r="F33" s="128">
        <v>165750</v>
      </c>
      <c r="G33" s="131">
        <v>52.2</v>
      </c>
      <c r="H33" s="132"/>
      <c r="I33" s="129" t="s">
        <v>103</v>
      </c>
      <c r="K33" s="119">
        <v>2018</v>
      </c>
      <c r="L33" s="334"/>
      <c r="M33" s="306"/>
      <c r="N33" s="102">
        <v>96470</v>
      </c>
      <c r="O33" s="310"/>
      <c r="P33" s="103">
        <v>106914</v>
      </c>
      <c r="Q33" s="101">
        <v>90.2</v>
      </c>
      <c r="R33" s="101"/>
      <c r="S33" s="111" t="s">
        <v>98</v>
      </c>
    </row>
    <row r="34" spans="1:19" ht="15.75" x14ac:dyDescent="0.25">
      <c r="A34" s="133">
        <v>2016</v>
      </c>
      <c r="B34" s="310"/>
      <c r="C34" s="310"/>
      <c r="D34" s="103">
        <v>116547</v>
      </c>
      <c r="E34" s="310"/>
      <c r="F34" s="103">
        <v>165750</v>
      </c>
      <c r="G34" s="109">
        <v>70.3</v>
      </c>
      <c r="H34" s="112"/>
      <c r="I34" s="134" t="s">
        <v>103</v>
      </c>
      <c r="K34" s="108">
        <v>2017</v>
      </c>
      <c r="L34" s="334"/>
      <c r="M34" s="306"/>
      <c r="N34" s="103">
        <v>70671</v>
      </c>
      <c r="O34" s="310"/>
      <c r="P34" s="103">
        <v>106914</v>
      </c>
      <c r="Q34" s="109">
        <v>66.099999999999994</v>
      </c>
      <c r="R34" s="112"/>
      <c r="S34" s="111" t="s">
        <v>98</v>
      </c>
    </row>
    <row r="35" spans="1:19" ht="15.75" x14ac:dyDescent="0.25">
      <c r="A35" s="133">
        <v>2015</v>
      </c>
      <c r="B35" s="310"/>
      <c r="C35" s="310"/>
      <c r="D35" s="103">
        <v>128557</v>
      </c>
      <c r="E35" s="310"/>
      <c r="F35" s="103">
        <v>165750</v>
      </c>
      <c r="G35" s="109">
        <v>77.599999999999994</v>
      </c>
      <c r="H35" s="112"/>
      <c r="I35" s="134" t="s">
        <v>103</v>
      </c>
      <c r="K35" s="108">
        <v>2016</v>
      </c>
      <c r="L35" s="334"/>
      <c r="M35" s="306"/>
      <c r="N35" s="103">
        <v>140105</v>
      </c>
      <c r="O35" s="310"/>
      <c r="P35" s="103">
        <v>106914</v>
      </c>
      <c r="Q35" s="109">
        <v>131</v>
      </c>
      <c r="R35" s="135">
        <v>42616</v>
      </c>
      <c r="S35" s="111" t="s">
        <v>98</v>
      </c>
    </row>
    <row r="36" spans="1:19" ht="15.75" x14ac:dyDescent="0.25">
      <c r="A36" s="133">
        <v>2014</v>
      </c>
      <c r="B36" s="310"/>
      <c r="C36" s="310"/>
      <c r="D36" s="103">
        <v>57031</v>
      </c>
      <c r="E36" s="310"/>
      <c r="F36" s="103">
        <v>165750</v>
      </c>
      <c r="G36" s="109">
        <v>34.4</v>
      </c>
      <c r="H36" s="112"/>
      <c r="I36" s="134" t="s">
        <v>103</v>
      </c>
      <c r="K36" s="108">
        <v>2015</v>
      </c>
      <c r="L36" s="334"/>
      <c r="M36" s="306"/>
      <c r="N36" s="103">
        <v>111577</v>
      </c>
      <c r="O36" s="310"/>
      <c r="P36" s="103">
        <v>106914</v>
      </c>
      <c r="Q36" s="109">
        <v>104.4</v>
      </c>
      <c r="R36" s="112"/>
      <c r="S36" s="111" t="s">
        <v>98</v>
      </c>
    </row>
    <row r="37" spans="1:19" ht="15.75" customHeight="1" x14ac:dyDescent="0.25">
      <c r="A37" s="133">
        <v>2013</v>
      </c>
      <c r="B37" s="310"/>
      <c r="C37" s="310"/>
      <c r="D37" s="103">
        <v>99096</v>
      </c>
      <c r="E37" s="310"/>
      <c r="F37" s="103">
        <v>161859</v>
      </c>
      <c r="G37" s="109">
        <v>61.2</v>
      </c>
      <c r="H37" s="112"/>
      <c r="I37" s="134" t="s">
        <v>103</v>
      </c>
      <c r="K37" s="108">
        <v>2014</v>
      </c>
      <c r="L37" s="334"/>
      <c r="M37" s="306"/>
      <c r="N37" s="103">
        <v>128231</v>
      </c>
      <c r="O37" s="310"/>
      <c r="P37" s="103">
        <v>106914</v>
      </c>
      <c r="Q37" s="109">
        <v>119.9</v>
      </c>
      <c r="R37" s="112"/>
      <c r="S37" s="111" t="s">
        <v>98</v>
      </c>
    </row>
    <row r="38" spans="1:19" ht="15.75" customHeight="1" x14ac:dyDescent="0.25">
      <c r="A38" s="136">
        <v>2012</v>
      </c>
      <c r="B38" s="333"/>
      <c r="C38" s="333"/>
      <c r="D38" s="137">
        <v>147446</v>
      </c>
      <c r="E38" s="333"/>
      <c r="F38" s="137">
        <v>155020</v>
      </c>
      <c r="G38" s="138">
        <v>95.1</v>
      </c>
      <c r="H38" s="139"/>
      <c r="I38" s="140" t="s">
        <v>103</v>
      </c>
      <c r="K38" s="108">
        <v>2013</v>
      </c>
      <c r="L38" s="334"/>
      <c r="M38" s="306"/>
      <c r="N38" s="103">
        <v>117293</v>
      </c>
      <c r="O38" s="310"/>
      <c r="P38" s="103">
        <v>106914</v>
      </c>
      <c r="Q38" s="109">
        <v>109.7</v>
      </c>
      <c r="R38" s="112"/>
      <c r="S38" s="111" t="s">
        <v>98</v>
      </c>
    </row>
    <row r="39" spans="1:19" ht="15.75" x14ac:dyDescent="0.25">
      <c r="A39" s="337" t="s">
        <v>115</v>
      </c>
      <c r="B39" s="338"/>
      <c r="C39" s="338"/>
      <c r="D39" s="338"/>
      <c r="E39" s="338"/>
      <c r="F39" s="338"/>
      <c r="G39" s="338"/>
      <c r="H39" s="338"/>
      <c r="I39" s="339"/>
      <c r="K39" s="108">
        <v>2012</v>
      </c>
      <c r="L39" s="336"/>
      <c r="M39" s="308"/>
      <c r="N39" s="103">
        <v>125641</v>
      </c>
      <c r="O39" s="311"/>
      <c r="P39" s="103">
        <v>112485</v>
      </c>
      <c r="Q39" s="109">
        <v>111.7</v>
      </c>
      <c r="R39" s="112"/>
      <c r="S39" s="111" t="s">
        <v>103</v>
      </c>
    </row>
    <row r="40" spans="1:19" ht="15.75" x14ac:dyDescent="0.25">
      <c r="A40" s="340"/>
      <c r="B40" s="341"/>
      <c r="C40" s="341"/>
      <c r="D40" s="341"/>
      <c r="E40" s="341"/>
      <c r="F40" s="341"/>
      <c r="G40" s="341"/>
      <c r="H40" s="341"/>
      <c r="I40" s="342"/>
      <c r="K40" s="321"/>
      <c r="L40" s="321"/>
      <c r="M40" s="321"/>
      <c r="N40" s="321"/>
      <c r="O40" s="321"/>
      <c r="P40" s="321"/>
      <c r="Q40" s="321"/>
      <c r="R40" s="321"/>
      <c r="S40" s="321"/>
    </row>
    <row r="41" spans="1:19" ht="15.75" x14ac:dyDescent="0.25">
      <c r="A41" s="320"/>
      <c r="B41" s="320"/>
      <c r="C41" s="320"/>
      <c r="D41" s="320"/>
      <c r="E41" s="320"/>
      <c r="F41" s="320"/>
      <c r="G41" s="320"/>
      <c r="H41" s="320"/>
      <c r="I41" s="320"/>
      <c r="K41" s="316" t="s">
        <v>116</v>
      </c>
      <c r="L41" s="317"/>
      <c r="M41" s="317"/>
      <c r="N41" s="317"/>
      <c r="O41" s="317"/>
      <c r="P41" s="317"/>
      <c r="Q41" s="317"/>
      <c r="R41" s="317"/>
      <c r="S41" s="318"/>
    </row>
    <row r="42" spans="1:19" ht="31.5" x14ac:dyDescent="0.25">
      <c r="A42" s="316" t="s">
        <v>117</v>
      </c>
      <c r="B42" s="317"/>
      <c r="C42" s="317"/>
      <c r="D42" s="317"/>
      <c r="E42" s="317"/>
      <c r="F42" s="317"/>
      <c r="G42" s="317"/>
      <c r="H42" s="317"/>
      <c r="I42" s="318"/>
      <c r="K42" s="98" t="s">
        <v>20</v>
      </c>
      <c r="L42" s="301" t="s">
        <v>88</v>
      </c>
      <c r="M42" s="302"/>
      <c r="N42" s="98" t="s">
        <v>89</v>
      </c>
      <c r="O42" s="98" t="s">
        <v>90</v>
      </c>
      <c r="P42" s="98" t="s">
        <v>91</v>
      </c>
      <c r="Q42" s="98" t="s">
        <v>92</v>
      </c>
      <c r="R42" s="98" t="s">
        <v>93</v>
      </c>
      <c r="S42" s="98" t="s">
        <v>94</v>
      </c>
    </row>
    <row r="43" spans="1:19" ht="31.5" x14ac:dyDescent="0.25">
      <c r="A43" s="114" t="s">
        <v>20</v>
      </c>
      <c r="B43" s="325" t="s">
        <v>88</v>
      </c>
      <c r="C43" s="326"/>
      <c r="D43" s="114" t="s">
        <v>89</v>
      </c>
      <c r="E43" s="114" t="s">
        <v>90</v>
      </c>
      <c r="F43" s="114" t="s">
        <v>91</v>
      </c>
      <c r="G43" s="114" t="s">
        <v>92</v>
      </c>
      <c r="H43" s="114" t="s">
        <v>93</v>
      </c>
      <c r="I43" s="115" t="s">
        <v>94</v>
      </c>
      <c r="K43" s="101" t="s">
        <v>95</v>
      </c>
      <c r="L43" s="303" t="s">
        <v>96</v>
      </c>
      <c r="M43" s="304"/>
      <c r="N43" s="103">
        <v>77829</v>
      </c>
      <c r="O43" s="309" t="s">
        <v>97</v>
      </c>
      <c r="P43" s="102">
        <v>84000</v>
      </c>
      <c r="Q43" s="101">
        <v>92.7</v>
      </c>
      <c r="R43" s="101"/>
      <c r="S43" s="101" t="s">
        <v>98</v>
      </c>
    </row>
    <row r="44" spans="1:19" ht="15.75" customHeight="1" x14ac:dyDescent="0.25">
      <c r="A44" s="130">
        <v>2011</v>
      </c>
      <c r="B44" s="343" t="s">
        <v>96</v>
      </c>
      <c r="C44" s="344"/>
      <c r="D44" s="128">
        <v>308215</v>
      </c>
      <c r="E44" s="345" t="s">
        <v>118</v>
      </c>
      <c r="F44" s="128">
        <v>648663</v>
      </c>
      <c r="G44" s="131">
        <v>47.5</v>
      </c>
      <c r="H44" s="132"/>
      <c r="I44" s="129" t="s">
        <v>103</v>
      </c>
      <c r="K44" s="119">
        <v>2018</v>
      </c>
      <c r="L44" s="305"/>
      <c r="M44" s="306"/>
      <c r="N44" s="102">
        <v>153844</v>
      </c>
      <c r="O44" s="310"/>
      <c r="P44" s="102">
        <v>77840</v>
      </c>
      <c r="Q44" s="101">
        <v>197.6</v>
      </c>
      <c r="R44" s="141">
        <v>43446</v>
      </c>
      <c r="S44" s="101" t="s">
        <v>98</v>
      </c>
    </row>
    <row r="45" spans="1:19" ht="15.75" customHeight="1" x14ac:dyDescent="0.25">
      <c r="A45" s="142">
        <v>2010</v>
      </c>
      <c r="B45" s="305"/>
      <c r="C45" s="306"/>
      <c r="D45" s="143">
        <v>293564</v>
      </c>
      <c r="E45" s="310"/>
      <c r="F45" s="143">
        <v>648663</v>
      </c>
      <c r="G45" s="144">
        <v>45.3</v>
      </c>
      <c r="H45" s="145"/>
      <c r="I45" s="146" t="s">
        <v>103</v>
      </c>
      <c r="K45" s="108">
        <v>2017</v>
      </c>
      <c r="L45" s="305"/>
      <c r="M45" s="306"/>
      <c r="N45" s="103">
        <v>96430</v>
      </c>
      <c r="O45" s="310"/>
      <c r="P45" s="103">
        <v>436800</v>
      </c>
      <c r="Q45" s="109">
        <v>22.1</v>
      </c>
      <c r="R45" s="112"/>
      <c r="S45" s="111" t="s">
        <v>103</v>
      </c>
    </row>
    <row r="46" spans="1:19" ht="15.75" x14ac:dyDescent="0.25">
      <c r="A46" s="337" t="s">
        <v>119</v>
      </c>
      <c r="B46" s="338"/>
      <c r="C46" s="338"/>
      <c r="D46" s="338"/>
      <c r="E46" s="338"/>
      <c r="F46" s="338"/>
      <c r="G46" s="338"/>
      <c r="H46" s="338"/>
      <c r="I46" s="339"/>
      <c r="K46" s="108">
        <v>2016</v>
      </c>
      <c r="L46" s="305"/>
      <c r="M46" s="306"/>
      <c r="N46" s="103">
        <v>155271</v>
      </c>
      <c r="O46" s="310"/>
      <c r="P46" s="103">
        <v>436800</v>
      </c>
      <c r="Q46" s="109">
        <v>35.5</v>
      </c>
      <c r="R46" s="112"/>
      <c r="S46" s="111" t="s">
        <v>103</v>
      </c>
    </row>
    <row r="47" spans="1:19" ht="15.75" x14ac:dyDescent="0.25">
      <c r="A47" s="340"/>
      <c r="B47" s="341"/>
      <c r="C47" s="341"/>
      <c r="D47" s="341"/>
      <c r="E47" s="341"/>
      <c r="F47" s="341"/>
      <c r="G47" s="341"/>
      <c r="H47" s="341"/>
      <c r="I47" s="342"/>
      <c r="K47" s="108">
        <v>2015</v>
      </c>
      <c r="L47" s="305"/>
      <c r="M47" s="306"/>
      <c r="N47" s="103">
        <v>128213</v>
      </c>
      <c r="O47" s="310"/>
      <c r="P47" s="103">
        <v>436800</v>
      </c>
      <c r="Q47" s="109">
        <v>29.4</v>
      </c>
      <c r="R47" s="112"/>
      <c r="S47" s="111" t="s">
        <v>103</v>
      </c>
    </row>
    <row r="48" spans="1:19" ht="15.75" x14ac:dyDescent="0.25">
      <c r="A48" s="320"/>
      <c r="B48" s="320"/>
      <c r="C48" s="320"/>
      <c r="D48" s="320"/>
      <c r="E48" s="320"/>
      <c r="F48" s="320"/>
      <c r="G48" s="320"/>
      <c r="H48" s="320"/>
      <c r="I48" s="320"/>
      <c r="K48" s="108">
        <v>2014</v>
      </c>
      <c r="L48" s="305"/>
      <c r="M48" s="306"/>
      <c r="N48" s="103">
        <v>38756</v>
      </c>
      <c r="O48" s="310"/>
      <c r="P48" s="103">
        <v>436800</v>
      </c>
      <c r="Q48" s="109">
        <v>8.9</v>
      </c>
      <c r="R48" s="112"/>
      <c r="S48" s="111" t="s">
        <v>103</v>
      </c>
    </row>
    <row r="49" spans="1:19" ht="15.75" x14ac:dyDescent="0.25">
      <c r="A49" s="316" t="s">
        <v>120</v>
      </c>
      <c r="B49" s="317"/>
      <c r="C49" s="317"/>
      <c r="D49" s="317"/>
      <c r="E49" s="317"/>
      <c r="F49" s="317"/>
      <c r="G49" s="317"/>
      <c r="H49" s="317"/>
      <c r="I49" s="318"/>
      <c r="K49" s="108">
        <v>2013</v>
      </c>
      <c r="L49" s="305"/>
      <c r="M49" s="306"/>
      <c r="N49" s="103">
        <v>87123</v>
      </c>
      <c r="O49" s="310"/>
      <c r="P49" s="103">
        <v>402080</v>
      </c>
      <c r="Q49" s="109">
        <v>21.7</v>
      </c>
      <c r="R49" s="112"/>
      <c r="S49" s="111" t="s">
        <v>103</v>
      </c>
    </row>
    <row r="50" spans="1:19" ht="31.5" x14ac:dyDescent="0.25">
      <c r="A50" s="98" t="s">
        <v>20</v>
      </c>
      <c r="B50" s="301" t="s">
        <v>88</v>
      </c>
      <c r="C50" s="302"/>
      <c r="D50" s="98" t="s">
        <v>89</v>
      </c>
      <c r="E50" s="98" t="s">
        <v>90</v>
      </c>
      <c r="F50" s="98" t="s">
        <v>91</v>
      </c>
      <c r="G50" s="98" t="s">
        <v>92</v>
      </c>
      <c r="H50" s="98" t="s">
        <v>93</v>
      </c>
      <c r="I50" s="115" t="s">
        <v>94</v>
      </c>
      <c r="K50" s="108">
        <v>2012</v>
      </c>
      <c r="L50" s="307"/>
      <c r="M50" s="308"/>
      <c r="N50" s="103">
        <v>101604</v>
      </c>
      <c r="O50" s="311"/>
      <c r="P50" s="103">
        <v>362320</v>
      </c>
      <c r="Q50" s="109">
        <v>28</v>
      </c>
      <c r="R50" s="112"/>
      <c r="S50" s="111" t="s">
        <v>103</v>
      </c>
    </row>
    <row r="51" spans="1:19" ht="15.75" customHeight="1" x14ac:dyDescent="0.25">
      <c r="A51" s="101" t="s">
        <v>99</v>
      </c>
      <c r="B51" s="303" t="s">
        <v>121</v>
      </c>
      <c r="C51" s="304"/>
      <c r="D51" s="103">
        <v>75849</v>
      </c>
      <c r="E51" s="309" t="s">
        <v>97</v>
      </c>
      <c r="F51" s="103">
        <v>1001177</v>
      </c>
      <c r="G51" s="101">
        <v>7.6</v>
      </c>
      <c r="H51" s="105"/>
      <c r="I51" s="147" t="s">
        <v>98</v>
      </c>
      <c r="K51" s="321"/>
      <c r="L51" s="321"/>
      <c r="M51" s="321"/>
      <c r="N51" s="321"/>
      <c r="O51" s="321"/>
      <c r="P51" s="321"/>
      <c r="Q51" s="321"/>
      <c r="R51" s="321"/>
      <c r="S51" s="321"/>
    </row>
    <row r="52" spans="1:19" ht="15.75" x14ac:dyDescent="0.25">
      <c r="A52" s="101" t="s">
        <v>101</v>
      </c>
      <c r="B52" s="305"/>
      <c r="C52" s="306"/>
      <c r="D52" s="103">
        <v>191778</v>
      </c>
      <c r="E52" s="310"/>
      <c r="F52" s="103">
        <v>1001177</v>
      </c>
      <c r="G52" s="101">
        <v>19.2</v>
      </c>
      <c r="H52" s="105"/>
      <c r="I52" s="147" t="s">
        <v>98</v>
      </c>
      <c r="K52" s="316" t="s">
        <v>122</v>
      </c>
      <c r="L52" s="317"/>
      <c r="M52" s="317"/>
      <c r="N52" s="317"/>
      <c r="O52" s="317"/>
      <c r="P52" s="317"/>
      <c r="Q52" s="317"/>
      <c r="R52" s="317"/>
      <c r="S52" s="318"/>
    </row>
    <row r="53" spans="1:19" ht="31.5" x14ac:dyDescent="0.25">
      <c r="A53" s="111" t="s">
        <v>102</v>
      </c>
      <c r="B53" s="305"/>
      <c r="C53" s="306"/>
      <c r="D53" s="103">
        <v>246889</v>
      </c>
      <c r="E53" s="310"/>
      <c r="F53" s="103">
        <v>1001177</v>
      </c>
      <c r="G53" s="109">
        <v>24.7</v>
      </c>
      <c r="H53" s="110"/>
      <c r="I53" s="147" t="s">
        <v>98</v>
      </c>
      <c r="K53" s="98" t="s">
        <v>20</v>
      </c>
      <c r="L53" s="301" t="s">
        <v>88</v>
      </c>
      <c r="M53" s="302"/>
      <c r="N53" s="98" t="s">
        <v>89</v>
      </c>
      <c r="O53" s="98" t="s">
        <v>90</v>
      </c>
      <c r="P53" s="98" t="s">
        <v>91</v>
      </c>
      <c r="Q53" s="98" t="s">
        <v>92</v>
      </c>
      <c r="R53" s="98" t="s">
        <v>93</v>
      </c>
      <c r="S53" s="98" t="s">
        <v>94</v>
      </c>
    </row>
    <row r="54" spans="1:19" ht="15.75" customHeight="1" x14ac:dyDescent="0.25">
      <c r="A54" s="111" t="s">
        <v>104</v>
      </c>
      <c r="B54" s="305"/>
      <c r="C54" s="306"/>
      <c r="D54" s="103">
        <v>329455</v>
      </c>
      <c r="E54" s="310"/>
      <c r="F54" s="103">
        <v>1001177</v>
      </c>
      <c r="G54" s="109">
        <v>32.9</v>
      </c>
      <c r="H54" s="110"/>
      <c r="I54" s="120" t="s">
        <v>98</v>
      </c>
      <c r="K54" s="101" t="s">
        <v>95</v>
      </c>
      <c r="L54" s="303" t="s">
        <v>96</v>
      </c>
      <c r="M54" s="304"/>
      <c r="N54" s="103">
        <v>18544</v>
      </c>
      <c r="O54" s="309" t="s">
        <v>97</v>
      </c>
      <c r="P54" s="103">
        <v>164000</v>
      </c>
      <c r="Q54" s="101">
        <v>11.3</v>
      </c>
      <c r="R54" s="101"/>
      <c r="S54" s="111" t="s">
        <v>98</v>
      </c>
    </row>
    <row r="55" spans="1:19" ht="15.75" x14ac:dyDescent="0.25">
      <c r="A55" s="111" t="s">
        <v>105</v>
      </c>
      <c r="B55" s="307"/>
      <c r="C55" s="308"/>
      <c r="D55" s="103">
        <v>377239</v>
      </c>
      <c r="E55" s="310"/>
      <c r="F55" s="103">
        <v>1033980</v>
      </c>
      <c r="G55" s="109">
        <v>36.5</v>
      </c>
      <c r="H55" s="110"/>
      <c r="I55" s="120" t="s">
        <v>98</v>
      </c>
      <c r="K55" s="119">
        <v>2018</v>
      </c>
      <c r="L55" s="305"/>
      <c r="M55" s="306"/>
      <c r="N55" s="103">
        <v>112724</v>
      </c>
      <c r="O55" s="310"/>
      <c r="P55" s="103">
        <v>164000</v>
      </c>
      <c r="Q55" s="101">
        <v>68.7</v>
      </c>
      <c r="R55" s="101"/>
      <c r="S55" s="111" t="s">
        <v>98</v>
      </c>
    </row>
    <row r="56" spans="1:19" ht="15.75" x14ac:dyDescent="0.25">
      <c r="A56" s="111" t="s">
        <v>106</v>
      </c>
      <c r="B56" s="303" t="s">
        <v>123</v>
      </c>
      <c r="C56" s="304"/>
      <c r="D56" s="103">
        <v>406826</v>
      </c>
      <c r="E56" s="310"/>
      <c r="F56" s="103">
        <v>1033980</v>
      </c>
      <c r="G56" s="109">
        <v>39.299999999999997</v>
      </c>
      <c r="H56" s="110"/>
      <c r="I56" s="120" t="s">
        <v>98</v>
      </c>
      <c r="K56" s="108">
        <v>2017</v>
      </c>
      <c r="L56" s="305"/>
      <c r="M56" s="306"/>
      <c r="N56" s="103">
        <v>78573</v>
      </c>
      <c r="O56" s="310"/>
      <c r="P56" s="103">
        <v>164000</v>
      </c>
      <c r="Q56" s="109">
        <v>47.9</v>
      </c>
      <c r="R56" s="112"/>
      <c r="S56" s="111" t="s">
        <v>98</v>
      </c>
    </row>
    <row r="57" spans="1:19" ht="15.75" x14ac:dyDescent="0.25">
      <c r="A57" s="111" t="s">
        <v>107</v>
      </c>
      <c r="B57" s="305"/>
      <c r="C57" s="306"/>
      <c r="D57" s="103">
        <v>585357</v>
      </c>
      <c r="E57" s="311"/>
      <c r="F57" s="103">
        <v>1033980</v>
      </c>
      <c r="G57" s="109">
        <v>56.6</v>
      </c>
      <c r="H57" s="110"/>
      <c r="I57" s="120" t="s">
        <v>98</v>
      </c>
      <c r="K57" s="108">
        <v>2016</v>
      </c>
      <c r="L57" s="305"/>
      <c r="M57" s="306"/>
      <c r="N57" s="103">
        <v>145173</v>
      </c>
      <c r="O57" s="310"/>
      <c r="P57" s="103">
        <v>164000</v>
      </c>
      <c r="Q57" s="109">
        <v>88.5</v>
      </c>
      <c r="R57" s="112"/>
      <c r="S57" s="111" t="s">
        <v>98</v>
      </c>
    </row>
    <row r="58" spans="1:19" ht="15.75" x14ac:dyDescent="0.25">
      <c r="A58" s="111" t="s">
        <v>108</v>
      </c>
      <c r="B58" s="305"/>
      <c r="C58" s="306"/>
      <c r="D58" s="103">
        <v>428786</v>
      </c>
      <c r="E58" s="346"/>
      <c r="F58" s="103">
        <v>409000</v>
      </c>
      <c r="G58" s="109">
        <v>104.8</v>
      </c>
      <c r="H58" s="110"/>
      <c r="I58" s="106" t="s">
        <v>103</v>
      </c>
      <c r="K58" s="108">
        <v>2015</v>
      </c>
      <c r="L58" s="305"/>
      <c r="M58" s="306"/>
      <c r="N58" s="103">
        <v>97503</v>
      </c>
      <c r="O58" s="310"/>
      <c r="P58" s="103">
        <v>164000</v>
      </c>
      <c r="Q58" s="109">
        <v>59.5</v>
      </c>
      <c r="R58" s="112"/>
      <c r="S58" s="111" t="s">
        <v>98</v>
      </c>
    </row>
    <row r="59" spans="1:19" ht="15.75" x14ac:dyDescent="0.25">
      <c r="A59" s="111" t="s">
        <v>124</v>
      </c>
      <c r="B59" s="305"/>
      <c r="C59" s="306"/>
      <c r="D59" s="103">
        <v>491677</v>
      </c>
      <c r="E59" s="347"/>
      <c r="F59" s="103">
        <v>341747</v>
      </c>
      <c r="G59" s="109">
        <v>143.9</v>
      </c>
      <c r="H59" s="148">
        <v>40833</v>
      </c>
      <c r="I59" s="106" t="s">
        <v>103</v>
      </c>
      <c r="K59" s="108">
        <v>2014</v>
      </c>
      <c r="L59" s="305"/>
      <c r="M59" s="306"/>
      <c r="N59" s="103">
        <v>59788</v>
      </c>
      <c r="O59" s="310"/>
      <c r="P59" s="103">
        <v>154500</v>
      </c>
      <c r="Q59" s="109">
        <v>38.700000000000003</v>
      </c>
      <c r="R59" s="112"/>
      <c r="S59" s="111" t="s">
        <v>98</v>
      </c>
    </row>
    <row r="60" spans="1:19" ht="15.75" x14ac:dyDescent="0.25">
      <c r="A60" s="149" t="s">
        <v>125</v>
      </c>
      <c r="B60" s="305"/>
      <c r="C60" s="306"/>
      <c r="D60" s="143">
        <v>485663</v>
      </c>
      <c r="E60" s="347"/>
      <c r="F60" s="143">
        <v>409000</v>
      </c>
      <c r="G60" s="144">
        <v>118.7</v>
      </c>
      <c r="H60" s="150">
        <v>40585</v>
      </c>
      <c r="I60" s="113" t="s">
        <v>103</v>
      </c>
      <c r="K60" s="108">
        <v>2013</v>
      </c>
      <c r="L60" s="305"/>
      <c r="M60" s="306"/>
      <c r="N60" s="103">
        <v>74177</v>
      </c>
      <c r="O60" s="310"/>
      <c r="P60" s="103">
        <v>153000</v>
      </c>
      <c r="Q60" s="109">
        <v>48.5</v>
      </c>
      <c r="R60" s="112"/>
      <c r="S60" s="111" t="s">
        <v>98</v>
      </c>
    </row>
    <row r="61" spans="1:19" ht="15.75" x14ac:dyDescent="0.25">
      <c r="A61" s="348" t="s">
        <v>126</v>
      </c>
      <c r="B61" s="349"/>
      <c r="C61" s="349"/>
      <c r="D61" s="349"/>
      <c r="E61" s="349"/>
      <c r="F61" s="349"/>
      <c r="G61" s="349"/>
      <c r="H61" s="349"/>
      <c r="I61" s="350"/>
      <c r="K61" s="108">
        <v>2012</v>
      </c>
      <c r="L61" s="307"/>
      <c r="M61" s="308"/>
      <c r="N61" s="103">
        <v>101298</v>
      </c>
      <c r="O61" s="311"/>
      <c r="P61" s="103">
        <v>197652</v>
      </c>
      <c r="Q61" s="109">
        <v>51.3</v>
      </c>
      <c r="R61" s="112"/>
      <c r="S61" s="111" t="s">
        <v>103</v>
      </c>
    </row>
    <row r="62" spans="1:19" ht="15.75" x14ac:dyDescent="0.25">
      <c r="A62" s="151"/>
      <c r="B62" s="152"/>
      <c r="C62" s="152"/>
      <c r="D62" s="152"/>
      <c r="E62" s="152"/>
      <c r="F62" s="152"/>
      <c r="G62" s="152"/>
      <c r="H62" s="152"/>
      <c r="I62" s="152"/>
      <c r="K62" s="321"/>
      <c r="L62" s="321"/>
      <c r="M62" s="321"/>
      <c r="N62" s="321"/>
      <c r="O62" s="321"/>
      <c r="P62" s="321"/>
      <c r="Q62" s="321"/>
      <c r="R62" s="321"/>
      <c r="S62" s="321"/>
    </row>
    <row r="63" spans="1:19" ht="15.75" customHeight="1" x14ac:dyDescent="0.25">
      <c r="A63" s="316" t="s">
        <v>127</v>
      </c>
      <c r="B63" s="317"/>
      <c r="C63" s="317"/>
      <c r="D63" s="317"/>
      <c r="E63" s="317"/>
      <c r="F63" s="317"/>
      <c r="G63" s="317"/>
      <c r="H63" s="317"/>
      <c r="I63" s="318"/>
      <c r="K63" s="316" t="s">
        <v>128</v>
      </c>
      <c r="L63" s="317"/>
      <c r="M63" s="317"/>
      <c r="N63" s="317"/>
      <c r="O63" s="317"/>
      <c r="P63" s="317"/>
      <c r="Q63" s="317"/>
      <c r="R63" s="317"/>
      <c r="S63" s="318"/>
    </row>
    <row r="64" spans="1:19" ht="31.5" x14ac:dyDescent="0.25">
      <c r="A64" s="98" t="s">
        <v>20</v>
      </c>
      <c r="B64" s="98" t="s">
        <v>88</v>
      </c>
      <c r="C64" s="98" t="s">
        <v>112</v>
      </c>
      <c r="D64" s="114" t="s">
        <v>89</v>
      </c>
      <c r="E64" s="98" t="s">
        <v>90</v>
      </c>
      <c r="F64" s="98" t="s">
        <v>91</v>
      </c>
      <c r="G64" s="98" t="s">
        <v>92</v>
      </c>
      <c r="H64" s="98" t="s">
        <v>93</v>
      </c>
      <c r="I64" s="98" t="s">
        <v>94</v>
      </c>
      <c r="K64" s="98" t="s">
        <v>20</v>
      </c>
      <c r="L64" s="301" t="s">
        <v>88</v>
      </c>
      <c r="M64" s="302"/>
      <c r="N64" s="98" t="s">
        <v>89</v>
      </c>
      <c r="O64" s="98" t="s">
        <v>90</v>
      </c>
      <c r="P64" s="98" t="s">
        <v>91</v>
      </c>
      <c r="Q64" s="98" t="s">
        <v>129</v>
      </c>
      <c r="R64" s="98" t="s">
        <v>93</v>
      </c>
      <c r="S64" s="98" t="s">
        <v>94</v>
      </c>
    </row>
    <row r="65" spans="1:19" ht="31.5" x14ac:dyDescent="0.25">
      <c r="A65" s="101" t="s">
        <v>95</v>
      </c>
      <c r="B65" s="309" t="s">
        <v>96</v>
      </c>
      <c r="C65" s="303" t="s">
        <v>130</v>
      </c>
      <c r="D65" s="127">
        <v>51949</v>
      </c>
      <c r="E65" s="304" t="s">
        <v>97</v>
      </c>
      <c r="F65" s="103">
        <v>87277</v>
      </c>
      <c r="G65" s="101">
        <v>59.5</v>
      </c>
      <c r="H65" s="101"/>
      <c r="I65" s="111" t="s">
        <v>98</v>
      </c>
      <c r="K65" s="108">
        <v>2017</v>
      </c>
      <c r="L65" s="351" t="s">
        <v>96</v>
      </c>
      <c r="M65" s="352"/>
      <c r="N65" s="108">
        <v>14270</v>
      </c>
      <c r="O65" s="111" t="s">
        <v>131</v>
      </c>
      <c r="P65" s="103">
        <v>29656</v>
      </c>
      <c r="Q65" s="109">
        <v>48.1</v>
      </c>
      <c r="R65" s="111" t="s">
        <v>132</v>
      </c>
      <c r="S65" s="111" t="s">
        <v>103</v>
      </c>
    </row>
    <row r="66" spans="1:19" ht="15.75" x14ac:dyDescent="0.25">
      <c r="A66" s="101">
        <v>2018</v>
      </c>
      <c r="B66" s="310"/>
      <c r="C66" s="305"/>
      <c r="D66" s="127">
        <v>116597</v>
      </c>
      <c r="E66" s="306"/>
      <c r="F66" s="103">
        <v>87277</v>
      </c>
      <c r="G66" s="101">
        <v>133.6</v>
      </c>
      <c r="H66" s="101"/>
      <c r="I66" s="111" t="s">
        <v>98</v>
      </c>
      <c r="K66" s="108">
        <v>2016</v>
      </c>
      <c r="L66" s="351" t="s">
        <v>133</v>
      </c>
      <c r="M66" s="353"/>
      <c r="N66" s="353"/>
      <c r="O66" s="353"/>
      <c r="P66" s="352"/>
      <c r="Q66" s="354"/>
      <c r="R66" s="355"/>
      <c r="S66" s="356"/>
    </row>
    <row r="67" spans="1:19" ht="15.75" x14ac:dyDescent="0.25">
      <c r="A67" s="108">
        <v>2017</v>
      </c>
      <c r="B67" s="310"/>
      <c r="C67" s="305"/>
      <c r="D67" s="117">
        <v>153959</v>
      </c>
      <c r="E67" s="306"/>
      <c r="F67" s="103">
        <v>87277</v>
      </c>
      <c r="G67" s="109">
        <v>176.4</v>
      </c>
      <c r="H67" s="112"/>
      <c r="I67" s="111" t="s">
        <v>98</v>
      </c>
      <c r="K67" s="108">
        <v>2015</v>
      </c>
      <c r="L67" s="351" t="s">
        <v>133</v>
      </c>
      <c r="M67" s="353"/>
      <c r="N67" s="353"/>
      <c r="O67" s="353"/>
      <c r="P67" s="352"/>
      <c r="Q67" s="360"/>
      <c r="R67" s="361"/>
      <c r="S67" s="362"/>
    </row>
    <row r="68" spans="1:19" ht="15.75" customHeight="1" x14ac:dyDescent="0.25">
      <c r="A68" s="108">
        <v>2016</v>
      </c>
      <c r="B68" s="310"/>
      <c r="C68" s="310"/>
      <c r="D68" s="153">
        <v>172286</v>
      </c>
      <c r="E68" s="310"/>
      <c r="F68" s="103">
        <v>87277</v>
      </c>
      <c r="G68" s="109">
        <v>197.4</v>
      </c>
      <c r="H68" s="112"/>
      <c r="I68" s="111" t="s">
        <v>98</v>
      </c>
      <c r="K68" s="108">
        <v>2014</v>
      </c>
      <c r="L68" s="363" t="s">
        <v>134</v>
      </c>
      <c r="M68" s="364"/>
      <c r="N68" s="346"/>
      <c r="O68" s="309" t="s">
        <v>131</v>
      </c>
      <c r="P68" s="103">
        <v>22576</v>
      </c>
      <c r="Q68" s="360"/>
      <c r="R68" s="361"/>
      <c r="S68" s="362"/>
    </row>
    <row r="69" spans="1:19" ht="15.75" customHeight="1" x14ac:dyDescent="0.25">
      <c r="A69" s="108">
        <v>2015</v>
      </c>
      <c r="B69" s="310"/>
      <c r="C69" s="310"/>
      <c r="D69" s="103">
        <v>45323</v>
      </c>
      <c r="E69" s="310"/>
      <c r="F69" s="103">
        <v>17791</v>
      </c>
      <c r="G69" s="109">
        <v>254.8</v>
      </c>
      <c r="H69" s="135">
        <v>42165</v>
      </c>
      <c r="I69" s="111" t="s">
        <v>98</v>
      </c>
      <c r="K69" s="108">
        <v>2013</v>
      </c>
      <c r="L69" s="363" t="s">
        <v>134</v>
      </c>
      <c r="M69" s="364"/>
      <c r="N69" s="347"/>
      <c r="O69" s="310"/>
      <c r="P69" s="103">
        <v>9585</v>
      </c>
      <c r="Q69" s="360"/>
      <c r="R69" s="361"/>
      <c r="S69" s="362"/>
    </row>
    <row r="70" spans="1:19" ht="15.75" x14ac:dyDescent="0.25">
      <c r="A70" s="108">
        <v>2014</v>
      </c>
      <c r="B70" s="311"/>
      <c r="C70" s="311"/>
      <c r="D70" s="103">
        <v>95712</v>
      </c>
      <c r="E70" s="311"/>
      <c r="F70" s="103">
        <v>111893</v>
      </c>
      <c r="G70" s="109">
        <v>85.5</v>
      </c>
      <c r="H70" s="112"/>
      <c r="I70" s="111" t="s">
        <v>98</v>
      </c>
      <c r="K70" s="108">
        <v>2012</v>
      </c>
      <c r="L70" s="363" t="s">
        <v>134</v>
      </c>
      <c r="M70" s="364"/>
      <c r="N70" s="365"/>
      <c r="O70" s="311"/>
      <c r="P70" s="103">
        <v>9399</v>
      </c>
      <c r="Q70" s="366"/>
      <c r="R70" s="367"/>
      <c r="S70" s="368"/>
    </row>
    <row r="71" spans="1:19" ht="15.75" x14ac:dyDescent="0.25">
      <c r="A71" s="357" t="s">
        <v>135</v>
      </c>
      <c r="B71" s="358"/>
      <c r="C71" s="358"/>
      <c r="D71" s="358"/>
      <c r="E71" s="358"/>
      <c r="F71" s="358"/>
      <c r="G71" s="358"/>
      <c r="H71" s="358"/>
      <c r="I71" s="359"/>
      <c r="K71" s="108">
        <v>2011</v>
      </c>
      <c r="L71" s="351" t="s">
        <v>133</v>
      </c>
      <c r="M71" s="353"/>
      <c r="N71" s="353"/>
      <c r="O71" s="353"/>
      <c r="P71" s="352"/>
      <c r="Q71" s="351" t="s">
        <v>136</v>
      </c>
      <c r="R71" s="353"/>
      <c r="S71" s="352"/>
    </row>
    <row r="72" spans="1:19" ht="15.75" x14ac:dyDescent="0.25">
      <c r="A72" s="321"/>
      <c r="B72" s="321"/>
      <c r="C72" s="321"/>
      <c r="D72" s="321"/>
      <c r="E72" s="321"/>
      <c r="F72" s="321"/>
      <c r="G72" s="321"/>
      <c r="H72" s="321"/>
      <c r="I72" s="321"/>
      <c r="K72" s="108">
        <v>2010</v>
      </c>
      <c r="L72" s="351" t="s">
        <v>133</v>
      </c>
      <c r="M72" s="353"/>
      <c r="N72" s="353"/>
      <c r="O72" s="353"/>
      <c r="P72" s="352"/>
      <c r="Q72" s="351" t="s">
        <v>136</v>
      </c>
      <c r="R72" s="353"/>
      <c r="S72" s="352"/>
    </row>
    <row r="73" spans="1:19" ht="15.75" x14ac:dyDescent="0.25">
      <c r="A73" s="327" t="s">
        <v>32</v>
      </c>
      <c r="B73" s="328"/>
      <c r="C73" s="328"/>
      <c r="D73" s="328"/>
      <c r="E73" s="328"/>
      <c r="F73" s="328"/>
      <c r="G73" s="328"/>
      <c r="H73" s="328"/>
      <c r="I73" s="329"/>
      <c r="K73" s="154"/>
      <c r="L73" s="155"/>
      <c r="M73" s="155"/>
      <c r="N73" s="155"/>
      <c r="O73" s="155"/>
      <c r="P73" s="155"/>
      <c r="Q73" s="155"/>
      <c r="R73" s="155"/>
      <c r="S73" s="155"/>
    </row>
    <row r="74" spans="1:19" ht="15.75" x14ac:dyDescent="0.25">
      <c r="A74" s="369" t="s">
        <v>137</v>
      </c>
      <c r="B74" s="370"/>
      <c r="C74" s="370"/>
      <c r="D74" s="370"/>
      <c r="E74" s="370"/>
      <c r="F74" s="370"/>
      <c r="G74" s="370"/>
      <c r="H74" s="370"/>
      <c r="I74" s="371"/>
      <c r="K74" s="372" t="s">
        <v>14</v>
      </c>
      <c r="L74" s="372"/>
      <c r="M74" s="372"/>
      <c r="N74" s="372"/>
      <c r="O74" s="372"/>
      <c r="P74" s="372"/>
      <c r="Q74" s="372"/>
      <c r="R74" s="372"/>
      <c r="S74" s="372"/>
    </row>
    <row r="75" spans="1:19" ht="31.5" x14ac:dyDescent="0.25">
      <c r="A75" s="330"/>
      <c r="B75" s="331"/>
      <c r="C75" s="331"/>
      <c r="D75" s="331"/>
      <c r="E75" s="331"/>
      <c r="F75" s="331"/>
      <c r="G75" s="331"/>
      <c r="H75" s="331"/>
      <c r="I75" s="332"/>
      <c r="K75" s="98" t="s">
        <v>20</v>
      </c>
      <c r="L75" s="98" t="s">
        <v>88</v>
      </c>
      <c r="M75" s="98" t="s">
        <v>112</v>
      </c>
      <c r="N75" s="98" t="s">
        <v>89</v>
      </c>
      <c r="O75" s="98" t="s">
        <v>90</v>
      </c>
      <c r="P75" s="98" t="s">
        <v>91</v>
      </c>
      <c r="Q75" s="98" t="s">
        <v>92</v>
      </c>
      <c r="R75" s="98" t="s">
        <v>93</v>
      </c>
      <c r="S75" s="98" t="s">
        <v>94</v>
      </c>
    </row>
    <row r="76" spans="1:19" ht="15.75" customHeight="1" x14ac:dyDescent="0.25">
      <c r="A76" s="98" t="s">
        <v>20</v>
      </c>
      <c r="B76" s="301" t="s">
        <v>88</v>
      </c>
      <c r="C76" s="302"/>
      <c r="D76" s="98" t="s">
        <v>89</v>
      </c>
      <c r="E76" s="98" t="s">
        <v>90</v>
      </c>
      <c r="F76" s="98" t="s">
        <v>91</v>
      </c>
      <c r="G76" s="98" t="s">
        <v>92</v>
      </c>
      <c r="H76" s="98" t="s">
        <v>93</v>
      </c>
      <c r="I76" s="98" t="s">
        <v>94</v>
      </c>
      <c r="K76" s="101" t="s">
        <v>95</v>
      </c>
      <c r="L76" s="304" t="s">
        <v>96</v>
      </c>
      <c r="M76" s="309" t="s">
        <v>114</v>
      </c>
      <c r="N76" s="103">
        <v>15768</v>
      </c>
      <c r="O76" s="309" t="s">
        <v>97</v>
      </c>
      <c r="P76" s="103">
        <v>116369</v>
      </c>
      <c r="Q76" s="101">
        <v>13.6</v>
      </c>
      <c r="R76" s="101"/>
      <c r="S76" s="111" t="s">
        <v>98</v>
      </c>
    </row>
    <row r="77" spans="1:19" ht="18" x14ac:dyDescent="0.25">
      <c r="A77" s="101" t="s">
        <v>95</v>
      </c>
      <c r="B77" s="303" t="s">
        <v>96</v>
      </c>
      <c r="C77" s="304"/>
      <c r="D77" s="102">
        <v>26501</v>
      </c>
      <c r="E77" s="309" t="s">
        <v>97</v>
      </c>
      <c r="F77" s="103">
        <v>38628</v>
      </c>
      <c r="G77" s="101">
        <v>68.599999999999994</v>
      </c>
      <c r="H77" s="101"/>
      <c r="I77" s="120" t="s">
        <v>98</v>
      </c>
      <c r="K77" s="119">
        <v>2018</v>
      </c>
      <c r="L77" s="306"/>
      <c r="M77" s="310"/>
      <c r="N77" s="103">
        <v>14055</v>
      </c>
      <c r="O77" s="310"/>
      <c r="P77" s="103">
        <v>116369</v>
      </c>
      <c r="Q77" s="101">
        <v>12.1</v>
      </c>
      <c r="R77" s="101"/>
      <c r="S77" s="111" t="s">
        <v>98</v>
      </c>
    </row>
    <row r="78" spans="1:19" ht="15.75" customHeight="1" x14ac:dyDescent="0.25">
      <c r="A78" s="101">
        <v>2018</v>
      </c>
      <c r="B78" s="305"/>
      <c r="C78" s="306"/>
      <c r="D78" s="102">
        <v>18490</v>
      </c>
      <c r="E78" s="310"/>
      <c r="F78" s="103">
        <v>38628</v>
      </c>
      <c r="G78" s="101">
        <v>47.9</v>
      </c>
      <c r="H78" s="101"/>
      <c r="I78" s="120" t="s">
        <v>98</v>
      </c>
      <c r="K78" s="108">
        <v>2017</v>
      </c>
      <c r="L78" s="306"/>
      <c r="M78" s="310"/>
      <c r="N78" s="103">
        <v>96196</v>
      </c>
      <c r="O78" s="310"/>
      <c r="P78" s="103">
        <v>116369</v>
      </c>
      <c r="Q78" s="109">
        <v>82.7</v>
      </c>
      <c r="R78" s="112"/>
      <c r="S78" s="111" t="s">
        <v>98</v>
      </c>
    </row>
    <row r="79" spans="1:19" ht="15.75" customHeight="1" x14ac:dyDescent="0.25">
      <c r="A79" s="108">
        <v>2017</v>
      </c>
      <c r="B79" s="305"/>
      <c r="C79" s="306"/>
      <c r="D79" s="103">
        <v>20674</v>
      </c>
      <c r="E79" s="310"/>
      <c r="F79" s="103">
        <v>38628</v>
      </c>
      <c r="G79" s="109">
        <v>53.5</v>
      </c>
      <c r="H79" s="112"/>
      <c r="I79" s="120" t="s">
        <v>98</v>
      </c>
      <c r="K79" s="108">
        <v>2016</v>
      </c>
      <c r="L79" s="306"/>
      <c r="M79" s="310"/>
      <c r="N79" s="103">
        <v>30961</v>
      </c>
      <c r="O79" s="310"/>
      <c r="P79" s="103">
        <v>116369</v>
      </c>
      <c r="Q79" s="109">
        <v>26.6</v>
      </c>
      <c r="R79" s="112"/>
      <c r="S79" s="111" t="s">
        <v>98</v>
      </c>
    </row>
    <row r="80" spans="1:19" ht="15.75" x14ac:dyDescent="0.25">
      <c r="A80" s="111" t="s">
        <v>138</v>
      </c>
      <c r="B80" s="305"/>
      <c r="C80" s="306"/>
      <c r="D80" s="103">
        <v>17494</v>
      </c>
      <c r="E80" s="310"/>
      <c r="F80" s="103">
        <v>38628</v>
      </c>
      <c r="G80" s="109">
        <v>45.3</v>
      </c>
      <c r="H80" s="112"/>
      <c r="I80" s="120" t="s">
        <v>98</v>
      </c>
      <c r="K80" s="108">
        <v>2015</v>
      </c>
      <c r="L80" s="306"/>
      <c r="M80" s="310"/>
      <c r="N80" s="103">
        <v>18639</v>
      </c>
      <c r="O80" s="310"/>
      <c r="P80" s="103">
        <v>116369</v>
      </c>
      <c r="Q80" s="109">
        <v>16</v>
      </c>
      <c r="R80" s="112"/>
      <c r="S80" s="111" t="s">
        <v>98</v>
      </c>
    </row>
    <row r="81" spans="1:19" ht="15.75" x14ac:dyDescent="0.25">
      <c r="A81" s="108">
        <v>2015</v>
      </c>
      <c r="B81" s="305"/>
      <c r="C81" s="306"/>
      <c r="D81" s="103">
        <v>16271</v>
      </c>
      <c r="E81" s="310"/>
      <c r="F81" s="103">
        <v>38644</v>
      </c>
      <c r="G81" s="109">
        <v>42.1</v>
      </c>
      <c r="H81" s="112"/>
      <c r="I81" s="120" t="s">
        <v>98</v>
      </c>
      <c r="K81" s="108">
        <v>2014</v>
      </c>
      <c r="L81" s="306"/>
      <c r="M81" s="310"/>
      <c r="N81" s="103">
        <v>70157</v>
      </c>
      <c r="O81" s="310"/>
      <c r="P81" s="103">
        <v>176688</v>
      </c>
      <c r="Q81" s="109">
        <v>39.700000000000003</v>
      </c>
      <c r="R81" s="112"/>
      <c r="S81" s="111" t="s">
        <v>98</v>
      </c>
    </row>
    <row r="82" spans="1:19" ht="15.75" x14ac:dyDescent="0.25">
      <c r="A82" s="111" t="s">
        <v>139</v>
      </c>
      <c r="B82" s="305"/>
      <c r="C82" s="306"/>
      <c r="D82" s="103">
        <v>14489</v>
      </c>
      <c r="E82" s="310"/>
      <c r="F82" s="103">
        <v>19313</v>
      </c>
      <c r="G82" s="109">
        <v>75</v>
      </c>
      <c r="H82" s="112"/>
      <c r="I82" s="120" t="s">
        <v>98</v>
      </c>
      <c r="K82" s="108">
        <v>2013</v>
      </c>
      <c r="L82" s="306"/>
      <c r="M82" s="310"/>
      <c r="N82" s="103">
        <v>45813</v>
      </c>
      <c r="O82" s="310"/>
      <c r="P82" s="103">
        <v>176688</v>
      </c>
      <c r="Q82" s="109">
        <v>25.9</v>
      </c>
      <c r="R82" s="112"/>
      <c r="S82" s="111" t="s">
        <v>98</v>
      </c>
    </row>
    <row r="83" spans="1:19" ht="15.75" x14ac:dyDescent="0.25">
      <c r="A83" s="108">
        <v>2013</v>
      </c>
      <c r="B83" s="305"/>
      <c r="C83" s="306"/>
      <c r="D83" s="103">
        <v>325129</v>
      </c>
      <c r="E83" s="310"/>
      <c r="F83" s="103">
        <v>334556</v>
      </c>
      <c r="G83" s="109">
        <v>97.2</v>
      </c>
      <c r="H83" s="112"/>
      <c r="I83" s="120" t="s">
        <v>98</v>
      </c>
      <c r="K83" s="108">
        <v>2012</v>
      </c>
      <c r="L83" s="308"/>
      <c r="M83" s="311"/>
      <c r="N83" s="103">
        <v>78446</v>
      </c>
      <c r="O83" s="311"/>
      <c r="P83" s="103">
        <v>150936</v>
      </c>
      <c r="Q83" s="109">
        <v>52</v>
      </c>
      <c r="R83" s="112"/>
      <c r="S83" s="111" t="s">
        <v>103</v>
      </c>
    </row>
    <row r="84" spans="1:19" ht="15.75" x14ac:dyDescent="0.25">
      <c r="A84" s="108">
        <v>2012</v>
      </c>
      <c r="B84" s="307"/>
      <c r="C84" s="308"/>
      <c r="D84" s="103">
        <v>107849</v>
      </c>
      <c r="E84" s="311"/>
      <c r="F84" s="103">
        <v>332039</v>
      </c>
      <c r="G84" s="109">
        <v>32.5</v>
      </c>
      <c r="H84" s="112"/>
      <c r="I84" s="111" t="s">
        <v>103</v>
      </c>
      <c r="K84" s="321"/>
      <c r="L84" s="321"/>
      <c r="M84" s="321"/>
      <c r="N84" s="321"/>
      <c r="O84" s="321"/>
      <c r="P84" s="321"/>
      <c r="Q84" s="321"/>
      <c r="R84" s="321"/>
      <c r="S84" s="321"/>
    </row>
    <row r="85" spans="1:19" ht="15.75" x14ac:dyDescent="0.25">
      <c r="A85" s="379" t="s">
        <v>140</v>
      </c>
      <c r="B85" s="380"/>
      <c r="C85" s="380"/>
      <c r="D85" s="380"/>
      <c r="E85" s="380"/>
      <c r="F85" s="380"/>
      <c r="G85" s="380"/>
      <c r="H85" s="380"/>
      <c r="I85" s="381"/>
      <c r="K85" s="327" t="s">
        <v>141</v>
      </c>
      <c r="L85" s="328"/>
      <c r="M85" s="328"/>
      <c r="N85" s="328"/>
      <c r="O85" s="328"/>
      <c r="P85" s="328"/>
      <c r="Q85" s="328"/>
      <c r="R85" s="328"/>
      <c r="S85" s="329"/>
    </row>
    <row r="86" spans="1:19" ht="15.75" x14ac:dyDescent="0.25">
      <c r="A86" s="337" t="s">
        <v>142</v>
      </c>
      <c r="B86" s="338"/>
      <c r="C86" s="338"/>
      <c r="D86" s="338"/>
      <c r="E86" s="338"/>
      <c r="F86" s="338"/>
      <c r="G86" s="338"/>
      <c r="H86" s="338"/>
      <c r="I86" s="339"/>
      <c r="K86" s="330" t="s">
        <v>143</v>
      </c>
      <c r="L86" s="331"/>
      <c r="M86" s="331"/>
      <c r="N86" s="331"/>
      <c r="O86" s="331"/>
      <c r="P86" s="331"/>
      <c r="Q86" s="331"/>
      <c r="R86" s="331"/>
      <c r="S86" s="332"/>
    </row>
    <row r="87" spans="1:19" ht="31.5" x14ac:dyDescent="0.25">
      <c r="A87" s="340"/>
      <c r="B87" s="341"/>
      <c r="C87" s="341"/>
      <c r="D87" s="341"/>
      <c r="E87" s="341"/>
      <c r="F87" s="341"/>
      <c r="G87" s="341"/>
      <c r="H87" s="341"/>
      <c r="I87" s="342"/>
      <c r="K87" s="98" t="s">
        <v>20</v>
      </c>
      <c r="L87" s="98" t="s">
        <v>88</v>
      </c>
      <c r="M87" s="98" t="s">
        <v>112</v>
      </c>
      <c r="N87" s="98" t="s">
        <v>89</v>
      </c>
      <c r="O87" s="98" t="s">
        <v>90</v>
      </c>
      <c r="P87" s="98" t="s">
        <v>91</v>
      </c>
      <c r="Q87" s="98" t="s">
        <v>92</v>
      </c>
      <c r="R87" s="98" t="s">
        <v>93</v>
      </c>
      <c r="S87" s="98" t="s">
        <v>94</v>
      </c>
    </row>
    <row r="88" spans="1:19" ht="18" x14ac:dyDescent="0.25">
      <c r="A88" s="320"/>
      <c r="B88" s="320"/>
      <c r="C88" s="320"/>
      <c r="D88" s="320"/>
      <c r="E88" s="320"/>
      <c r="F88" s="320"/>
      <c r="G88" s="320"/>
      <c r="H88" s="320"/>
      <c r="I88" s="320"/>
      <c r="K88" s="101" t="s">
        <v>95</v>
      </c>
      <c r="L88" s="309" t="s">
        <v>96</v>
      </c>
      <c r="M88" s="309" t="s">
        <v>114</v>
      </c>
      <c r="N88" s="103">
        <v>5172</v>
      </c>
      <c r="O88" s="309" t="s">
        <v>97</v>
      </c>
      <c r="P88" s="103">
        <v>48648</v>
      </c>
      <c r="Q88" s="101">
        <v>10.6</v>
      </c>
      <c r="R88" s="101"/>
      <c r="S88" s="111" t="s">
        <v>98</v>
      </c>
    </row>
    <row r="89" spans="1:19" ht="15.75" x14ac:dyDescent="0.25">
      <c r="A89" s="316" t="s">
        <v>41</v>
      </c>
      <c r="B89" s="317"/>
      <c r="C89" s="317"/>
      <c r="D89" s="317"/>
      <c r="E89" s="317"/>
      <c r="F89" s="317"/>
      <c r="G89" s="317"/>
      <c r="H89" s="317"/>
      <c r="I89" s="318"/>
      <c r="K89" s="119">
        <v>2018</v>
      </c>
      <c r="L89" s="310"/>
      <c r="M89" s="310"/>
      <c r="N89" s="103">
        <v>17550</v>
      </c>
      <c r="O89" s="310"/>
      <c r="P89" s="103">
        <v>48648</v>
      </c>
      <c r="Q89" s="101">
        <v>36.1</v>
      </c>
      <c r="R89" s="101"/>
      <c r="S89" s="111" t="s">
        <v>98</v>
      </c>
    </row>
    <row r="90" spans="1:19" ht="31.5" x14ac:dyDescent="0.25">
      <c r="A90" s="98" t="s">
        <v>20</v>
      </c>
      <c r="B90" s="301" t="s">
        <v>88</v>
      </c>
      <c r="C90" s="302"/>
      <c r="D90" s="98" t="s">
        <v>89</v>
      </c>
      <c r="E90" s="98" t="s">
        <v>90</v>
      </c>
      <c r="F90" s="98" t="s">
        <v>91</v>
      </c>
      <c r="G90" s="98" t="s">
        <v>92</v>
      </c>
      <c r="H90" s="98" t="s">
        <v>93</v>
      </c>
      <c r="I90" s="98" t="s">
        <v>94</v>
      </c>
      <c r="K90" s="108">
        <v>2017</v>
      </c>
      <c r="L90" s="310"/>
      <c r="M90" s="310"/>
      <c r="N90" s="103">
        <v>6540</v>
      </c>
      <c r="O90" s="310"/>
      <c r="P90" s="103">
        <v>48648</v>
      </c>
      <c r="Q90" s="109">
        <v>13.4</v>
      </c>
      <c r="R90" s="112"/>
      <c r="S90" s="111" t="s">
        <v>98</v>
      </c>
    </row>
    <row r="91" spans="1:19" ht="18" x14ac:dyDescent="0.25">
      <c r="A91" s="101" t="s">
        <v>95</v>
      </c>
      <c r="B91" s="303" t="s">
        <v>96</v>
      </c>
      <c r="C91" s="304"/>
      <c r="D91" s="102">
        <v>2339129</v>
      </c>
      <c r="E91" s="309" t="s">
        <v>97</v>
      </c>
      <c r="F91" s="156">
        <v>13810361</v>
      </c>
      <c r="G91" s="101">
        <v>16.899999999999999</v>
      </c>
      <c r="H91" s="101"/>
      <c r="I91" s="111" t="s">
        <v>98</v>
      </c>
      <c r="K91" s="108">
        <v>2016</v>
      </c>
      <c r="L91" s="310"/>
      <c r="M91" s="310"/>
      <c r="N91" s="103">
        <v>28229</v>
      </c>
      <c r="O91" s="310"/>
      <c r="P91" s="103">
        <v>48648</v>
      </c>
      <c r="Q91" s="109">
        <v>58</v>
      </c>
      <c r="R91" s="112"/>
      <c r="S91" s="111" t="s">
        <v>98</v>
      </c>
    </row>
    <row r="92" spans="1:19" ht="15.75" x14ac:dyDescent="0.25">
      <c r="A92" s="101">
        <v>2018</v>
      </c>
      <c r="B92" s="305"/>
      <c r="C92" s="306"/>
      <c r="D92" s="102">
        <v>6726555</v>
      </c>
      <c r="E92" s="310"/>
      <c r="F92" s="156">
        <v>13810361</v>
      </c>
      <c r="G92" s="101">
        <v>48.7</v>
      </c>
      <c r="H92" s="101"/>
      <c r="I92" s="111" t="s">
        <v>98</v>
      </c>
      <c r="K92" s="108">
        <v>2015</v>
      </c>
      <c r="L92" s="310"/>
      <c r="M92" s="310"/>
      <c r="N92" s="103">
        <v>20571</v>
      </c>
      <c r="O92" s="310"/>
      <c r="P92" s="103">
        <v>48648</v>
      </c>
      <c r="Q92" s="109">
        <v>42.3</v>
      </c>
      <c r="R92" s="112"/>
      <c r="S92" s="111" t="s">
        <v>98</v>
      </c>
    </row>
    <row r="93" spans="1:19" ht="15.75" x14ac:dyDescent="0.25">
      <c r="A93" s="108">
        <v>2017</v>
      </c>
      <c r="B93" s="305"/>
      <c r="C93" s="306"/>
      <c r="D93" s="103">
        <v>3830337</v>
      </c>
      <c r="E93" s="310"/>
      <c r="F93" s="156">
        <v>13810361</v>
      </c>
      <c r="G93" s="109">
        <v>27.7</v>
      </c>
      <c r="H93" s="112"/>
      <c r="I93" s="111" t="s">
        <v>98</v>
      </c>
      <c r="K93" s="108">
        <v>2014</v>
      </c>
      <c r="L93" s="310"/>
      <c r="M93" s="310"/>
      <c r="N93" s="103">
        <v>11940</v>
      </c>
      <c r="O93" s="310"/>
      <c r="P93" s="103">
        <v>46656</v>
      </c>
      <c r="Q93" s="109">
        <v>25.6</v>
      </c>
      <c r="R93" s="112"/>
      <c r="S93" s="111" t="s">
        <v>98</v>
      </c>
    </row>
    <row r="94" spans="1:19" ht="15.75" x14ac:dyDescent="0.25">
      <c r="A94" s="108">
        <v>2016</v>
      </c>
      <c r="B94" s="305"/>
      <c r="C94" s="306"/>
      <c r="D94" s="103">
        <v>6301326</v>
      </c>
      <c r="E94" s="310"/>
      <c r="F94" s="156">
        <v>13810361</v>
      </c>
      <c r="G94" s="109">
        <v>45.6</v>
      </c>
      <c r="H94" s="112"/>
      <c r="I94" s="111" t="s">
        <v>98</v>
      </c>
      <c r="K94" s="108">
        <v>2013</v>
      </c>
      <c r="L94" s="310"/>
      <c r="M94" s="310"/>
      <c r="N94" s="103">
        <v>26959</v>
      </c>
      <c r="O94" s="310"/>
      <c r="P94" s="103">
        <v>46656</v>
      </c>
      <c r="Q94" s="109">
        <v>57.8</v>
      </c>
      <c r="R94" s="112"/>
      <c r="S94" s="111" t="s">
        <v>98</v>
      </c>
    </row>
    <row r="95" spans="1:19" ht="15.75" x14ac:dyDescent="0.25">
      <c r="A95" s="108">
        <v>2015</v>
      </c>
      <c r="B95" s="305"/>
      <c r="C95" s="306"/>
      <c r="D95" s="103">
        <v>7586553</v>
      </c>
      <c r="E95" s="310"/>
      <c r="F95" s="156">
        <v>14187845</v>
      </c>
      <c r="G95" s="109">
        <v>53.5</v>
      </c>
      <c r="H95" s="112"/>
      <c r="I95" s="111" t="s">
        <v>98</v>
      </c>
      <c r="K95" s="108">
        <v>2012</v>
      </c>
      <c r="L95" s="311"/>
      <c r="M95" s="311"/>
      <c r="N95" s="103">
        <v>19552</v>
      </c>
      <c r="O95" s="311"/>
      <c r="P95" s="103">
        <v>48329</v>
      </c>
      <c r="Q95" s="109">
        <v>40.5</v>
      </c>
      <c r="R95" s="112"/>
      <c r="S95" s="111" t="s">
        <v>103</v>
      </c>
    </row>
    <row r="96" spans="1:19" ht="15.75" x14ac:dyDescent="0.25">
      <c r="A96" s="108">
        <v>2014</v>
      </c>
      <c r="B96" s="305"/>
      <c r="C96" s="306"/>
      <c r="D96" s="103">
        <v>5227644</v>
      </c>
      <c r="E96" s="310"/>
      <c r="F96" s="156">
        <v>14187845</v>
      </c>
      <c r="G96" s="109">
        <v>36.799999999999997</v>
      </c>
      <c r="H96" s="112"/>
      <c r="I96" s="111" t="s">
        <v>98</v>
      </c>
      <c r="K96" s="367"/>
      <c r="L96" s="367"/>
      <c r="M96" s="367"/>
      <c r="N96" s="367"/>
      <c r="O96" s="367"/>
      <c r="P96" s="367"/>
      <c r="Q96" s="367"/>
      <c r="R96" s="367"/>
      <c r="S96" s="367"/>
    </row>
    <row r="97" spans="1:19" ht="15.75" x14ac:dyDescent="0.25">
      <c r="A97" s="108">
        <v>2013</v>
      </c>
      <c r="B97" s="305"/>
      <c r="C97" s="306"/>
      <c r="D97" s="103">
        <v>5136067</v>
      </c>
      <c r="E97" s="310"/>
      <c r="F97" s="156">
        <v>13530692</v>
      </c>
      <c r="G97" s="109">
        <v>38</v>
      </c>
      <c r="H97" s="112"/>
      <c r="I97" s="111" t="s">
        <v>103</v>
      </c>
      <c r="K97" s="373" t="s">
        <v>144</v>
      </c>
      <c r="L97" s="374"/>
      <c r="M97" s="374"/>
      <c r="N97" s="374"/>
      <c r="O97" s="374"/>
      <c r="P97" s="374"/>
      <c r="Q97" s="374"/>
      <c r="R97" s="374"/>
      <c r="S97" s="374"/>
    </row>
    <row r="98" spans="1:19" ht="15.75" x14ac:dyDescent="0.25">
      <c r="A98" s="108">
        <v>2012</v>
      </c>
      <c r="B98" s="307"/>
      <c r="C98" s="308"/>
      <c r="D98" s="103">
        <v>6108460</v>
      </c>
      <c r="E98" s="311"/>
      <c r="F98" s="156">
        <v>13530692</v>
      </c>
      <c r="G98" s="109">
        <v>45.1</v>
      </c>
      <c r="H98" s="112"/>
      <c r="I98" s="111" t="s">
        <v>103</v>
      </c>
      <c r="K98" s="375" t="s">
        <v>145</v>
      </c>
      <c r="L98" s="376"/>
      <c r="M98" s="376"/>
      <c r="N98" s="376"/>
      <c r="O98" s="376"/>
      <c r="P98" s="376"/>
      <c r="Q98" s="376"/>
      <c r="R98" s="376"/>
      <c r="S98" s="376"/>
    </row>
    <row r="99" spans="1:19" ht="31.5" x14ac:dyDescent="0.25">
      <c r="A99" s="321"/>
      <c r="B99" s="321"/>
      <c r="C99" s="321"/>
      <c r="D99" s="321"/>
      <c r="E99" s="321"/>
      <c r="F99" s="321"/>
      <c r="G99" s="321"/>
      <c r="H99" s="321"/>
      <c r="I99" s="321"/>
      <c r="K99" s="157" t="s">
        <v>20</v>
      </c>
      <c r="L99" s="377" t="s">
        <v>88</v>
      </c>
      <c r="M99" s="378"/>
      <c r="N99" s="157" t="s">
        <v>89</v>
      </c>
      <c r="O99" s="157" t="s">
        <v>90</v>
      </c>
      <c r="P99" s="157" t="s">
        <v>91</v>
      </c>
      <c r="Q99" s="157" t="s">
        <v>92</v>
      </c>
      <c r="R99" s="157" t="s">
        <v>93</v>
      </c>
      <c r="S99" s="157" t="s">
        <v>94</v>
      </c>
    </row>
    <row r="100" spans="1:19" ht="15.75" customHeight="1" x14ac:dyDescent="0.25">
      <c r="A100" s="316" t="s">
        <v>146</v>
      </c>
      <c r="B100" s="317"/>
      <c r="C100" s="317"/>
      <c r="D100" s="317"/>
      <c r="E100" s="317"/>
      <c r="F100" s="317"/>
      <c r="G100" s="317"/>
      <c r="H100" s="317"/>
      <c r="I100" s="318"/>
      <c r="K100" s="101" t="s">
        <v>95</v>
      </c>
      <c r="L100" s="335" t="s">
        <v>96</v>
      </c>
      <c r="M100" s="304"/>
      <c r="N100" s="103">
        <v>292083</v>
      </c>
      <c r="O100" s="309" t="s">
        <v>97</v>
      </c>
      <c r="P100" s="103">
        <v>1169308</v>
      </c>
      <c r="Q100" s="158">
        <v>25</v>
      </c>
      <c r="R100" s="159"/>
      <c r="S100" s="111" t="s">
        <v>98</v>
      </c>
    </row>
    <row r="101" spans="1:19" ht="31.5" x14ac:dyDescent="0.25">
      <c r="A101" s="98" t="s">
        <v>20</v>
      </c>
      <c r="B101" s="98" t="s">
        <v>88</v>
      </c>
      <c r="C101" s="98" t="s">
        <v>112</v>
      </c>
      <c r="D101" s="98" t="s">
        <v>89</v>
      </c>
      <c r="E101" s="98" t="s">
        <v>90</v>
      </c>
      <c r="F101" s="98" t="s">
        <v>91</v>
      </c>
      <c r="G101" s="98" t="s">
        <v>92</v>
      </c>
      <c r="H101" s="98" t="s">
        <v>93</v>
      </c>
      <c r="I101" s="98" t="s">
        <v>94</v>
      </c>
      <c r="K101" s="119">
        <v>2018</v>
      </c>
      <c r="L101" s="334"/>
      <c r="M101" s="306"/>
      <c r="N101" s="103">
        <v>931869</v>
      </c>
      <c r="O101" s="310"/>
      <c r="P101" s="103">
        <v>1169308</v>
      </c>
      <c r="Q101" s="159">
        <v>79.7</v>
      </c>
      <c r="R101" s="159"/>
      <c r="S101" s="111" t="s">
        <v>98</v>
      </c>
    </row>
    <row r="102" spans="1:19" ht="18" x14ac:dyDescent="0.25">
      <c r="A102" s="101" t="s">
        <v>95</v>
      </c>
      <c r="B102" s="309" t="s">
        <v>96</v>
      </c>
      <c r="C102" s="309" t="s">
        <v>114</v>
      </c>
      <c r="D102" s="102">
        <v>66860</v>
      </c>
      <c r="E102" s="309" t="s">
        <v>118</v>
      </c>
      <c r="F102" s="102">
        <v>348194</v>
      </c>
      <c r="G102" s="101">
        <v>19.2</v>
      </c>
      <c r="H102" s="101"/>
      <c r="I102" s="120" t="s">
        <v>98</v>
      </c>
      <c r="K102" s="108">
        <v>2017</v>
      </c>
      <c r="L102" s="334"/>
      <c r="M102" s="306"/>
      <c r="N102" s="103">
        <v>1015638</v>
      </c>
      <c r="O102" s="310"/>
      <c r="P102" s="103">
        <v>1169308</v>
      </c>
      <c r="Q102" s="109">
        <v>86.9</v>
      </c>
      <c r="R102" s="112"/>
      <c r="S102" s="111" t="s">
        <v>98</v>
      </c>
    </row>
    <row r="103" spans="1:19" ht="15.75" x14ac:dyDescent="0.25">
      <c r="A103" s="101">
        <v>2018</v>
      </c>
      <c r="B103" s="310"/>
      <c r="C103" s="310"/>
      <c r="D103" s="102">
        <v>129355</v>
      </c>
      <c r="E103" s="310"/>
      <c r="F103" s="102">
        <v>348194</v>
      </c>
      <c r="G103" s="101">
        <v>37.200000000000003</v>
      </c>
      <c r="H103" s="101"/>
      <c r="I103" s="120" t="s">
        <v>98</v>
      </c>
      <c r="K103" s="111" t="s">
        <v>138</v>
      </c>
      <c r="L103" s="334"/>
      <c r="M103" s="306"/>
      <c r="N103" s="103">
        <v>1053214</v>
      </c>
      <c r="O103" s="310"/>
      <c r="P103" s="103">
        <v>1169308</v>
      </c>
      <c r="Q103" s="109">
        <v>90.1</v>
      </c>
      <c r="R103" s="112"/>
      <c r="S103" s="111" t="s">
        <v>98</v>
      </c>
    </row>
    <row r="104" spans="1:19" ht="15.75" x14ac:dyDescent="0.25">
      <c r="A104" s="108">
        <v>2017</v>
      </c>
      <c r="B104" s="310"/>
      <c r="C104" s="310"/>
      <c r="D104" s="103">
        <v>114117</v>
      </c>
      <c r="E104" s="310"/>
      <c r="F104" s="103">
        <v>331902</v>
      </c>
      <c r="G104" s="109">
        <v>34.4</v>
      </c>
      <c r="H104" s="112"/>
      <c r="I104" s="120" t="s">
        <v>98</v>
      </c>
      <c r="K104" s="108">
        <v>2015</v>
      </c>
      <c r="L104" s="334"/>
      <c r="M104" s="306"/>
      <c r="N104" s="103">
        <v>558583</v>
      </c>
      <c r="O104" s="310"/>
      <c r="P104" s="103">
        <v>1172832</v>
      </c>
      <c r="Q104" s="109">
        <v>47.6</v>
      </c>
      <c r="R104" s="112"/>
      <c r="S104" s="111" t="s">
        <v>98</v>
      </c>
    </row>
    <row r="105" spans="1:19" ht="15.75" x14ac:dyDescent="0.25">
      <c r="A105" s="108">
        <v>2016</v>
      </c>
      <c r="B105" s="310"/>
      <c r="C105" s="310"/>
      <c r="D105" s="103">
        <v>151456</v>
      </c>
      <c r="E105" s="310"/>
      <c r="F105" s="103">
        <v>312351</v>
      </c>
      <c r="G105" s="109">
        <v>48.5</v>
      </c>
      <c r="H105" s="112"/>
      <c r="I105" s="120" t="s">
        <v>98</v>
      </c>
      <c r="K105" s="108">
        <v>2014</v>
      </c>
      <c r="L105" s="334"/>
      <c r="M105" s="306"/>
      <c r="N105" s="103">
        <v>830700</v>
      </c>
      <c r="O105" s="310"/>
      <c r="P105" s="103">
        <v>728577</v>
      </c>
      <c r="Q105" s="109">
        <v>114</v>
      </c>
      <c r="R105" s="112"/>
      <c r="S105" s="111" t="s">
        <v>98</v>
      </c>
    </row>
    <row r="106" spans="1:19" ht="15.75" x14ac:dyDescent="0.25">
      <c r="A106" s="108">
        <v>2015</v>
      </c>
      <c r="B106" s="310"/>
      <c r="C106" s="310"/>
      <c r="D106" s="103">
        <v>58348</v>
      </c>
      <c r="E106" s="310"/>
      <c r="F106" s="103">
        <v>310023</v>
      </c>
      <c r="G106" s="109">
        <v>18.8</v>
      </c>
      <c r="H106" s="112"/>
      <c r="I106" s="120" t="s">
        <v>98</v>
      </c>
      <c r="K106" s="108">
        <v>2013</v>
      </c>
      <c r="L106" s="334"/>
      <c r="M106" s="306"/>
      <c r="N106" s="103">
        <v>803450</v>
      </c>
      <c r="O106" s="310"/>
      <c r="P106" s="103">
        <v>728577</v>
      </c>
      <c r="Q106" s="109">
        <v>110.3</v>
      </c>
      <c r="R106" s="112"/>
      <c r="S106" s="111" t="s">
        <v>98</v>
      </c>
    </row>
    <row r="107" spans="1:19" ht="15.75" x14ac:dyDescent="0.25">
      <c r="A107" s="108">
        <v>2014</v>
      </c>
      <c r="B107" s="310"/>
      <c r="C107" s="310"/>
      <c r="D107" s="103">
        <v>169447</v>
      </c>
      <c r="E107" s="310"/>
      <c r="F107" s="103">
        <v>340060</v>
      </c>
      <c r="G107" s="109">
        <v>49.8</v>
      </c>
      <c r="H107" s="112"/>
      <c r="I107" s="111" t="s">
        <v>103</v>
      </c>
      <c r="K107" s="160">
        <v>2012</v>
      </c>
      <c r="L107" s="382"/>
      <c r="M107" s="383"/>
      <c r="N107" s="143">
        <v>428982</v>
      </c>
      <c r="O107" s="333"/>
      <c r="P107" s="143">
        <v>882388</v>
      </c>
      <c r="Q107" s="144">
        <v>48.6</v>
      </c>
      <c r="R107" s="145"/>
      <c r="S107" s="149" t="s">
        <v>103</v>
      </c>
    </row>
    <row r="108" spans="1:19" ht="15.75" x14ac:dyDescent="0.25">
      <c r="A108" s="108">
        <v>2013</v>
      </c>
      <c r="B108" s="310"/>
      <c r="C108" s="310"/>
      <c r="D108" s="103">
        <v>78472</v>
      </c>
      <c r="E108" s="310"/>
      <c r="F108" s="103">
        <v>340060</v>
      </c>
      <c r="G108" s="109">
        <v>23.1</v>
      </c>
      <c r="H108" s="112"/>
      <c r="I108" s="111" t="s">
        <v>103</v>
      </c>
      <c r="K108" s="384" t="s">
        <v>147</v>
      </c>
      <c r="L108" s="384"/>
      <c r="M108" s="384"/>
      <c r="N108" s="384"/>
      <c r="O108" s="384"/>
      <c r="P108" s="384"/>
      <c r="Q108" s="384"/>
      <c r="R108" s="384"/>
      <c r="S108" s="384"/>
    </row>
    <row r="109" spans="1:19" ht="15.75" x14ac:dyDescent="0.25">
      <c r="A109" s="108">
        <v>2012</v>
      </c>
      <c r="B109" s="310"/>
      <c r="C109" s="310"/>
      <c r="D109" s="103">
        <v>177097</v>
      </c>
      <c r="E109" s="310"/>
      <c r="F109" s="103">
        <v>340060</v>
      </c>
      <c r="G109" s="109">
        <v>52.1</v>
      </c>
      <c r="H109" s="112"/>
      <c r="I109" s="111" t="s">
        <v>103</v>
      </c>
      <c r="K109" s="384"/>
      <c r="L109" s="384"/>
      <c r="M109" s="384"/>
      <c r="N109" s="384"/>
      <c r="O109" s="384"/>
      <c r="P109" s="384"/>
      <c r="Q109" s="384"/>
      <c r="R109" s="384"/>
      <c r="S109" s="384"/>
    </row>
    <row r="110" spans="1:19" ht="15.75" x14ac:dyDescent="0.25">
      <c r="A110" s="108">
        <v>2011</v>
      </c>
      <c r="B110" s="310"/>
      <c r="C110" s="310"/>
      <c r="D110" s="103">
        <v>169854</v>
      </c>
      <c r="E110" s="310"/>
      <c r="F110" s="103">
        <v>340060</v>
      </c>
      <c r="G110" s="109">
        <v>49.9</v>
      </c>
      <c r="H110" s="112"/>
      <c r="I110" s="111" t="s">
        <v>103</v>
      </c>
      <c r="K110" s="320"/>
      <c r="L110" s="320"/>
      <c r="M110" s="320"/>
      <c r="N110" s="320"/>
      <c r="O110" s="320"/>
      <c r="P110" s="320"/>
      <c r="Q110" s="320"/>
      <c r="R110" s="320"/>
      <c r="S110" s="320"/>
    </row>
    <row r="111" spans="1:19" ht="15.75" x14ac:dyDescent="0.25">
      <c r="A111" s="108">
        <v>2010</v>
      </c>
      <c r="B111" s="311"/>
      <c r="C111" s="311"/>
      <c r="D111" s="103">
        <v>171841</v>
      </c>
      <c r="E111" s="311"/>
      <c r="F111" s="103">
        <v>340060</v>
      </c>
      <c r="G111" s="109">
        <v>50.5</v>
      </c>
      <c r="H111" s="112"/>
      <c r="I111" s="111" t="s">
        <v>103</v>
      </c>
      <c r="K111" s="372" t="s">
        <v>148</v>
      </c>
      <c r="L111" s="372"/>
      <c r="M111" s="372"/>
      <c r="N111" s="372"/>
      <c r="O111" s="372"/>
      <c r="P111" s="372"/>
      <c r="Q111" s="372"/>
      <c r="R111" s="372"/>
      <c r="S111" s="372"/>
    </row>
    <row r="112" spans="1:19" ht="31.5" x14ac:dyDescent="0.25">
      <c r="A112" s="321"/>
      <c r="B112" s="321"/>
      <c r="C112" s="321"/>
      <c r="D112" s="321"/>
      <c r="E112" s="321"/>
      <c r="F112" s="321"/>
      <c r="G112" s="321"/>
      <c r="H112" s="321"/>
      <c r="I112" s="321"/>
      <c r="K112" s="98" t="s">
        <v>20</v>
      </c>
      <c r="L112" s="98" t="s">
        <v>88</v>
      </c>
      <c r="M112" s="98" t="s">
        <v>112</v>
      </c>
      <c r="N112" s="98" t="s">
        <v>89</v>
      </c>
      <c r="O112" s="98" t="s">
        <v>90</v>
      </c>
      <c r="P112" s="98" t="s">
        <v>91</v>
      </c>
      <c r="Q112" s="98" t="s">
        <v>92</v>
      </c>
      <c r="R112" s="98" t="s">
        <v>93</v>
      </c>
      <c r="S112" s="98" t="s">
        <v>94</v>
      </c>
    </row>
    <row r="113" spans="1:19" ht="15.75" customHeight="1" x14ac:dyDescent="0.25">
      <c r="A113" s="316" t="s">
        <v>149</v>
      </c>
      <c r="B113" s="317"/>
      <c r="C113" s="317"/>
      <c r="D113" s="317"/>
      <c r="E113" s="317"/>
      <c r="F113" s="317"/>
      <c r="G113" s="317"/>
      <c r="H113" s="317"/>
      <c r="I113" s="318"/>
      <c r="K113" s="101" t="s">
        <v>95</v>
      </c>
      <c r="L113" s="304" t="s">
        <v>96</v>
      </c>
      <c r="M113" s="309" t="s">
        <v>150</v>
      </c>
      <c r="N113" s="103">
        <v>723</v>
      </c>
      <c r="O113" s="309" t="s">
        <v>151</v>
      </c>
      <c r="P113" s="103">
        <v>4983</v>
      </c>
      <c r="Q113" s="101"/>
      <c r="R113" s="101"/>
      <c r="S113" s="120" t="s">
        <v>98</v>
      </c>
    </row>
    <row r="114" spans="1:19" ht="31.5" x14ac:dyDescent="0.25">
      <c r="A114" s="98" t="s">
        <v>20</v>
      </c>
      <c r="B114" s="301" t="s">
        <v>88</v>
      </c>
      <c r="C114" s="302"/>
      <c r="D114" s="98" t="s">
        <v>89</v>
      </c>
      <c r="E114" s="98" t="s">
        <v>90</v>
      </c>
      <c r="F114" s="98" t="s">
        <v>91</v>
      </c>
      <c r="G114" s="98" t="s">
        <v>92</v>
      </c>
      <c r="H114" s="98" t="s">
        <v>93</v>
      </c>
      <c r="I114" s="98" t="s">
        <v>94</v>
      </c>
      <c r="K114" s="119">
        <v>2018</v>
      </c>
      <c r="L114" s="306"/>
      <c r="M114" s="310"/>
      <c r="N114" s="103">
        <v>2766</v>
      </c>
      <c r="O114" s="310"/>
      <c r="P114" s="103">
        <v>4983</v>
      </c>
      <c r="Q114" s="101">
        <v>55.5</v>
      </c>
      <c r="R114" s="101"/>
      <c r="S114" s="111" t="s">
        <v>98</v>
      </c>
    </row>
    <row r="115" spans="1:19" ht="18" x14ac:dyDescent="0.25">
      <c r="A115" s="101" t="s">
        <v>95</v>
      </c>
      <c r="B115" s="303" t="s">
        <v>96</v>
      </c>
      <c r="C115" s="304"/>
      <c r="D115" s="102">
        <v>15362</v>
      </c>
      <c r="E115" s="309" t="s">
        <v>151</v>
      </c>
      <c r="F115" s="102">
        <v>2316</v>
      </c>
      <c r="G115" s="101">
        <v>663.3</v>
      </c>
      <c r="H115" s="141">
        <v>43633</v>
      </c>
      <c r="I115" s="120" t="s">
        <v>98</v>
      </c>
      <c r="K115" s="108">
        <v>2017</v>
      </c>
      <c r="L115" s="306"/>
      <c r="M115" s="310"/>
      <c r="N115" s="103">
        <v>1834</v>
      </c>
      <c r="O115" s="310"/>
      <c r="P115" s="103">
        <v>4819</v>
      </c>
      <c r="Q115" s="109">
        <v>38.1</v>
      </c>
      <c r="R115" s="112"/>
      <c r="S115" s="111" t="s">
        <v>98</v>
      </c>
    </row>
    <row r="116" spans="1:19" ht="15.75" x14ac:dyDescent="0.25">
      <c r="A116" s="101">
        <v>2018</v>
      </c>
      <c r="B116" s="305"/>
      <c r="C116" s="306"/>
      <c r="D116" s="102">
        <v>3112</v>
      </c>
      <c r="E116" s="310"/>
      <c r="F116" s="102">
        <v>2187</v>
      </c>
      <c r="G116" s="101">
        <v>142.30000000000001</v>
      </c>
      <c r="H116" s="141">
        <v>43340</v>
      </c>
      <c r="I116" s="120" t="s">
        <v>98</v>
      </c>
      <c r="K116" s="108">
        <v>2016</v>
      </c>
      <c r="L116" s="306"/>
      <c r="M116" s="310"/>
      <c r="N116" s="103">
        <v>9746</v>
      </c>
      <c r="O116" s="310"/>
      <c r="P116" s="103">
        <v>4483</v>
      </c>
      <c r="Q116" s="109">
        <v>217.4</v>
      </c>
      <c r="R116" s="112"/>
      <c r="S116" s="111" t="s">
        <v>98</v>
      </c>
    </row>
    <row r="117" spans="1:19" ht="15.75" x14ac:dyDescent="0.25">
      <c r="A117" s="108">
        <v>2017</v>
      </c>
      <c r="B117" s="305"/>
      <c r="C117" s="306"/>
      <c r="D117" s="108">
        <v>1746</v>
      </c>
      <c r="E117" s="310"/>
      <c r="F117" s="103">
        <v>3019</v>
      </c>
      <c r="G117" s="109">
        <v>57.8</v>
      </c>
      <c r="H117" s="112"/>
      <c r="I117" s="111" t="s">
        <v>103</v>
      </c>
      <c r="K117" s="108">
        <v>2015</v>
      </c>
      <c r="L117" s="306"/>
      <c r="M117" s="310"/>
      <c r="N117" s="103">
        <v>1621</v>
      </c>
      <c r="O117" s="310"/>
      <c r="P117" s="103">
        <v>4152</v>
      </c>
      <c r="Q117" s="109">
        <v>39</v>
      </c>
      <c r="R117" s="135">
        <v>42248</v>
      </c>
      <c r="S117" s="111" t="s">
        <v>98</v>
      </c>
    </row>
    <row r="118" spans="1:19" ht="15.75" x14ac:dyDescent="0.25">
      <c r="A118" s="108">
        <v>2016</v>
      </c>
      <c r="B118" s="305"/>
      <c r="C118" s="306"/>
      <c r="D118" s="103">
        <v>13010</v>
      </c>
      <c r="E118" s="310"/>
      <c r="F118" s="103">
        <v>3019</v>
      </c>
      <c r="G118" s="109">
        <v>430.9</v>
      </c>
      <c r="H118" s="135">
        <v>42609</v>
      </c>
      <c r="I118" s="111" t="s">
        <v>103</v>
      </c>
      <c r="K118" s="108">
        <v>2014</v>
      </c>
      <c r="L118" s="306"/>
      <c r="M118" s="310"/>
      <c r="N118" s="103">
        <v>1214</v>
      </c>
      <c r="O118" s="310"/>
      <c r="P118" s="108">
        <v>523</v>
      </c>
      <c r="Q118" s="109">
        <v>232.1</v>
      </c>
      <c r="R118" s="135">
        <v>41797</v>
      </c>
      <c r="S118" s="111" t="s">
        <v>103</v>
      </c>
    </row>
    <row r="119" spans="1:19" ht="15.75" x14ac:dyDescent="0.25">
      <c r="A119" s="108">
        <v>2015</v>
      </c>
      <c r="B119" s="305"/>
      <c r="C119" s="306"/>
      <c r="D119" s="103">
        <v>3595</v>
      </c>
      <c r="E119" s="310"/>
      <c r="F119" s="103">
        <v>3019</v>
      </c>
      <c r="G119" s="109">
        <v>119.1</v>
      </c>
      <c r="H119" s="135">
        <v>42227</v>
      </c>
      <c r="I119" s="111" t="s">
        <v>103</v>
      </c>
      <c r="K119" s="108">
        <v>2013</v>
      </c>
      <c r="L119" s="306"/>
      <c r="M119" s="310"/>
      <c r="N119" s="103">
        <v>2048</v>
      </c>
      <c r="O119" s="310"/>
      <c r="P119" s="108">
        <v>523</v>
      </c>
      <c r="Q119" s="109">
        <v>391.6</v>
      </c>
      <c r="R119" s="135">
        <v>41425</v>
      </c>
      <c r="S119" s="111" t="s">
        <v>103</v>
      </c>
    </row>
    <row r="120" spans="1:19" ht="15.75" x14ac:dyDescent="0.25">
      <c r="A120" s="108">
        <v>2014</v>
      </c>
      <c r="B120" s="305"/>
      <c r="C120" s="306"/>
      <c r="D120" s="103">
        <v>1357</v>
      </c>
      <c r="E120" s="310"/>
      <c r="F120" s="103">
        <v>3019</v>
      </c>
      <c r="G120" s="109">
        <v>44.9</v>
      </c>
      <c r="H120" s="135">
        <v>41797</v>
      </c>
      <c r="I120" s="111" t="s">
        <v>103</v>
      </c>
      <c r="K120" s="108">
        <v>2012</v>
      </c>
      <c r="L120" s="306"/>
      <c r="M120" s="310"/>
      <c r="N120" s="103">
        <v>2065</v>
      </c>
      <c r="O120" s="310"/>
      <c r="P120" s="108">
        <v>523</v>
      </c>
      <c r="Q120" s="109">
        <v>394.8</v>
      </c>
      <c r="R120" s="112"/>
      <c r="S120" s="111" t="s">
        <v>103</v>
      </c>
    </row>
    <row r="121" spans="1:19" ht="15.75" x14ac:dyDescent="0.25">
      <c r="A121" s="108">
        <v>2013</v>
      </c>
      <c r="B121" s="305"/>
      <c r="C121" s="306"/>
      <c r="D121" s="103">
        <v>4143</v>
      </c>
      <c r="E121" s="310"/>
      <c r="F121" s="103">
        <v>3019</v>
      </c>
      <c r="G121" s="109">
        <v>137.19999999999999</v>
      </c>
      <c r="H121" s="135">
        <v>41428</v>
      </c>
      <c r="I121" s="111" t="s">
        <v>103</v>
      </c>
      <c r="K121" s="108">
        <v>2011</v>
      </c>
      <c r="L121" s="306"/>
      <c r="M121" s="310"/>
      <c r="N121" s="108">
        <v>151</v>
      </c>
      <c r="O121" s="310"/>
      <c r="P121" s="108">
        <v>523</v>
      </c>
      <c r="Q121" s="109">
        <v>28.9</v>
      </c>
      <c r="R121" s="112"/>
      <c r="S121" s="111" t="s">
        <v>103</v>
      </c>
    </row>
    <row r="122" spans="1:19" ht="15.75" x14ac:dyDescent="0.25">
      <c r="A122" s="108">
        <v>2012</v>
      </c>
      <c r="B122" s="305"/>
      <c r="C122" s="306"/>
      <c r="D122" s="103">
        <v>3627</v>
      </c>
      <c r="E122" s="310"/>
      <c r="F122" s="103">
        <v>3019</v>
      </c>
      <c r="G122" s="109">
        <v>120.1</v>
      </c>
      <c r="H122" s="112"/>
      <c r="I122" s="111" t="s">
        <v>103</v>
      </c>
      <c r="K122" s="108">
        <v>2010</v>
      </c>
      <c r="L122" s="308"/>
      <c r="M122" s="311"/>
      <c r="N122" s="103">
        <v>2065</v>
      </c>
      <c r="O122" s="311"/>
      <c r="P122" s="108">
        <v>523</v>
      </c>
      <c r="Q122" s="109">
        <v>394.8</v>
      </c>
      <c r="R122" s="112"/>
      <c r="S122" s="111" t="s">
        <v>103</v>
      </c>
    </row>
    <row r="123" spans="1:19" ht="15.75" x14ac:dyDescent="0.25">
      <c r="A123" s="108">
        <v>2011</v>
      </c>
      <c r="B123" s="305"/>
      <c r="C123" s="306"/>
      <c r="D123" s="103">
        <v>9863</v>
      </c>
      <c r="E123" s="310"/>
      <c r="F123" s="103">
        <v>1578</v>
      </c>
      <c r="G123" s="109">
        <v>625</v>
      </c>
      <c r="H123" s="135">
        <v>40822</v>
      </c>
      <c r="I123" s="111" t="s">
        <v>103</v>
      </c>
      <c r="K123" s="321"/>
      <c r="L123" s="321"/>
      <c r="M123" s="321"/>
      <c r="N123" s="321"/>
      <c r="O123" s="321"/>
      <c r="P123" s="321"/>
      <c r="Q123" s="321"/>
      <c r="R123" s="321"/>
      <c r="S123" s="321"/>
    </row>
    <row r="124" spans="1:19" ht="15.75" x14ac:dyDescent="0.25">
      <c r="A124" s="108">
        <v>2010</v>
      </c>
      <c r="B124" s="307"/>
      <c r="C124" s="308"/>
      <c r="D124" s="103">
        <v>4383</v>
      </c>
      <c r="E124" s="311"/>
      <c r="F124" s="103">
        <v>1578</v>
      </c>
      <c r="G124" s="109">
        <v>277.8</v>
      </c>
      <c r="H124" s="112"/>
      <c r="I124" s="111" t="s">
        <v>103</v>
      </c>
      <c r="K124" s="372" t="s">
        <v>152</v>
      </c>
      <c r="L124" s="372"/>
      <c r="M124" s="372"/>
      <c r="N124" s="372"/>
      <c r="O124" s="372"/>
      <c r="P124" s="372"/>
      <c r="Q124" s="372"/>
      <c r="R124" s="372"/>
      <c r="S124" s="372"/>
    </row>
    <row r="125" spans="1:19" ht="31.5" x14ac:dyDescent="0.25">
      <c r="A125" s="321"/>
      <c r="B125" s="321"/>
      <c r="C125" s="321"/>
      <c r="D125" s="321"/>
      <c r="E125" s="321"/>
      <c r="F125" s="321"/>
      <c r="G125" s="321"/>
      <c r="H125" s="321"/>
      <c r="I125" s="321"/>
      <c r="K125" s="98" t="s">
        <v>20</v>
      </c>
      <c r="L125" s="301" t="s">
        <v>88</v>
      </c>
      <c r="M125" s="302"/>
      <c r="N125" s="98" t="s">
        <v>89</v>
      </c>
      <c r="O125" s="98" t="s">
        <v>90</v>
      </c>
      <c r="P125" s="98" t="s">
        <v>91</v>
      </c>
      <c r="Q125" s="98" t="s">
        <v>92</v>
      </c>
      <c r="R125" s="98" t="s">
        <v>93</v>
      </c>
      <c r="S125" s="98" t="s">
        <v>94</v>
      </c>
    </row>
    <row r="126" spans="1:19" ht="15.75" customHeight="1" x14ac:dyDescent="0.25">
      <c r="A126" s="316" t="s">
        <v>7</v>
      </c>
      <c r="B126" s="317"/>
      <c r="C126" s="317"/>
      <c r="D126" s="317"/>
      <c r="E126" s="317"/>
      <c r="F126" s="317"/>
      <c r="G126" s="317"/>
      <c r="H126" s="317"/>
      <c r="I126" s="318"/>
      <c r="K126" s="101" t="s">
        <v>99</v>
      </c>
      <c r="L126" s="303" t="s">
        <v>100</v>
      </c>
      <c r="M126" s="304"/>
      <c r="N126" s="103">
        <v>690618</v>
      </c>
      <c r="O126" s="309" t="s">
        <v>97</v>
      </c>
      <c r="P126" s="103">
        <v>2727000</v>
      </c>
      <c r="Q126" s="101">
        <v>25.3</v>
      </c>
      <c r="R126" s="101"/>
      <c r="S126" s="106" t="s">
        <v>98</v>
      </c>
    </row>
    <row r="127" spans="1:19" ht="31.5" x14ac:dyDescent="0.25">
      <c r="A127" s="98" t="s">
        <v>20</v>
      </c>
      <c r="B127" s="301" t="s">
        <v>88</v>
      </c>
      <c r="C127" s="302"/>
      <c r="D127" s="98" t="s">
        <v>89</v>
      </c>
      <c r="E127" s="98" t="s">
        <v>90</v>
      </c>
      <c r="F127" s="98" t="s">
        <v>91</v>
      </c>
      <c r="G127" s="98" t="s">
        <v>92</v>
      </c>
      <c r="H127" s="98" t="s">
        <v>93</v>
      </c>
      <c r="I127" s="98" t="s">
        <v>94</v>
      </c>
      <c r="K127" s="101" t="s">
        <v>101</v>
      </c>
      <c r="L127" s="305"/>
      <c r="M127" s="306"/>
      <c r="N127" s="103">
        <v>1229242</v>
      </c>
      <c r="O127" s="310"/>
      <c r="P127" s="103">
        <v>2727000</v>
      </c>
      <c r="Q127" s="101">
        <v>45.1</v>
      </c>
      <c r="R127" s="101"/>
      <c r="S127" s="106" t="s">
        <v>98</v>
      </c>
    </row>
    <row r="128" spans="1:19" ht="18" x14ac:dyDescent="0.25">
      <c r="A128" s="101" t="s">
        <v>95</v>
      </c>
      <c r="B128" s="303" t="s">
        <v>96</v>
      </c>
      <c r="C128" s="304"/>
      <c r="D128" s="102">
        <v>182154</v>
      </c>
      <c r="E128" s="309" t="s">
        <v>97</v>
      </c>
      <c r="F128" s="103">
        <v>404675</v>
      </c>
      <c r="G128" s="121">
        <v>45</v>
      </c>
      <c r="H128" s="101"/>
      <c r="I128" s="111" t="s">
        <v>98</v>
      </c>
      <c r="K128" s="111" t="s">
        <v>102</v>
      </c>
      <c r="L128" s="305"/>
      <c r="M128" s="306"/>
      <c r="N128" s="103">
        <v>726865</v>
      </c>
      <c r="O128" s="310"/>
      <c r="P128" s="103">
        <v>2727000</v>
      </c>
      <c r="Q128" s="109">
        <v>26.7</v>
      </c>
      <c r="R128" s="112"/>
      <c r="S128" s="111" t="s">
        <v>98</v>
      </c>
    </row>
    <row r="129" spans="1:19" ht="15.75" x14ac:dyDescent="0.25">
      <c r="A129" s="101">
        <v>2018</v>
      </c>
      <c r="B129" s="305"/>
      <c r="C129" s="306"/>
      <c r="D129" s="102">
        <v>329581</v>
      </c>
      <c r="E129" s="310"/>
      <c r="F129" s="103">
        <v>404675</v>
      </c>
      <c r="G129" s="101">
        <v>81.400000000000006</v>
      </c>
      <c r="H129" s="101"/>
      <c r="I129" s="111" t="s">
        <v>98</v>
      </c>
      <c r="K129" s="111" t="s">
        <v>104</v>
      </c>
      <c r="L129" s="305"/>
      <c r="M129" s="306"/>
      <c r="N129" s="103">
        <v>972161</v>
      </c>
      <c r="O129" s="310"/>
      <c r="P129" s="103">
        <v>2727000</v>
      </c>
      <c r="Q129" s="109">
        <v>35.6</v>
      </c>
      <c r="R129" s="112"/>
      <c r="S129" s="111" t="s">
        <v>98</v>
      </c>
    </row>
    <row r="130" spans="1:19" ht="15.75" x14ac:dyDescent="0.25">
      <c r="A130" s="108">
        <v>2017</v>
      </c>
      <c r="B130" s="305"/>
      <c r="C130" s="306"/>
      <c r="D130" s="103">
        <v>448996</v>
      </c>
      <c r="E130" s="310"/>
      <c r="F130" s="103">
        <v>404675</v>
      </c>
      <c r="G130" s="109">
        <v>111</v>
      </c>
      <c r="H130" s="112"/>
      <c r="I130" s="111" t="s">
        <v>98</v>
      </c>
      <c r="K130" s="111" t="s">
        <v>105</v>
      </c>
      <c r="L130" s="305"/>
      <c r="M130" s="306"/>
      <c r="N130" s="103">
        <v>814094</v>
      </c>
      <c r="O130" s="310"/>
      <c r="P130" s="103">
        <v>2727000</v>
      </c>
      <c r="Q130" s="109">
        <v>29.9</v>
      </c>
      <c r="R130" s="112"/>
      <c r="S130" s="111" t="s">
        <v>98</v>
      </c>
    </row>
    <row r="131" spans="1:19" ht="15.75" x14ac:dyDescent="0.25">
      <c r="A131" s="108">
        <v>2016</v>
      </c>
      <c r="B131" s="305"/>
      <c r="C131" s="306"/>
      <c r="D131" s="103">
        <v>393302</v>
      </c>
      <c r="E131" s="310"/>
      <c r="F131" s="103">
        <v>404675</v>
      </c>
      <c r="G131" s="109">
        <v>97.2</v>
      </c>
      <c r="H131" s="112"/>
      <c r="I131" s="111" t="s">
        <v>98</v>
      </c>
      <c r="K131" s="111" t="s">
        <v>106</v>
      </c>
      <c r="L131" s="305"/>
      <c r="M131" s="306"/>
      <c r="N131" s="103">
        <v>1019629</v>
      </c>
      <c r="O131" s="310"/>
      <c r="P131" s="103">
        <v>2727000</v>
      </c>
      <c r="Q131" s="109">
        <v>37.4</v>
      </c>
      <c r="R131" s="112"/>
      <c r="S131" s="111" t="s">
        <v>103</v>
      </c>
    </row>
    <row r="132" spans="1:19" ht="15.75" x14ac:dyDescent="0.25">
      <c r="A132" s="108">
        <v>2015</v>
      </c>
      <c r="B132" s="305"/>
      <c r="C132" s="306"/>
      <c r="D132" s="103">
        <v>354237</v>
      </c>
      <c r="E132" s="310"/>
      <c r="F132" s="103">
        <v>404675</v>
      </c>
      <c r="G132" s="109">
        <v>87.5</v>
      </c>
      <c r="H132" s="112"/>
      <c r="I132" s="111" t="s">
        <v>98</v>
      </c>
      <c r="K132" s="111" t="s">
        <v>107</v>
      </c>
      <c r="L132" s="305"/>
      <c r="M132" s="306"/>
      <c r="N132" s="103">
        <v>1864168</v>
      </c>
      <c r="O132" s="310"/>
      <c r="P132" s="103">
        <v>2560000</v>
      </c>
      <c r="Q132" s="109">
        <v>72.8</v>
      </c>
      <c r="R132" s="112"/>
      <c r="S132" s="111" t="s">
        <v>103</v>
      </c>
    </row>
    <row r="133" spans="1:19" ht="15.75" x14ac:dyDescent="0.25">
      <c r="A133" s="108">
        <v>2014</v>
      </c>
      <c r="B133" s="305"/>
      <c r="C133" s="306"/>
      <c r="D133" s="103">
        <v>431516</v>
      </c>
      <c r="E133" s="310"/>
      <c r="F133" s="103">
        <v>353638</v>
      </c>
      <c r="G133" s="109">
        <v>122</v>
      </c>
      <c r="H133" s="112"/>
      <c r="I133" s="111" t="s">
        <v>98</v>
      </c>
      <c r="K133" s="111" t="s">
        <v>108</v>
      </c>
      <c r="L133" s="307"/>
      <c r="M133" s="308"/>
      <c r="N133" s="103">
        <v>1377762</v>
      </c>
      <c r="O133" s="311"/>
      <c r="P133" s="103">
        <v>2560000</v>
      </c>
      <c r="Q133" s="109">
        <v>53.8</v>
      </c>
      <c r="R133" s="112"/>
      <c r="S133" s="111" t="s">
        <v>103</v>
      </c>
    </row>
    <row r="134" spans="1:19" ht="15.75" x14ac:dyDescent="0.25">
      <c r="A134" s="108">
        <v>2013</v>
      </c>
      <c r="B134" s="305"/>
      <c r="C134" s="306"/>
      <c r="D134" s="103">
        <v>373983</v>
      </c>
      <c r="E134" s="310"/>
      <c r="F134" s="103">
        <v>353638</v>
      </c>
      <c r="G134" s="109">
        <v>105.8</v>
      </c>
      <c r="H134" s="112"/>
      <c r="I134" s="149" t="s">
        <v>98</v>
      </c>
      <c r="K134" s="161"/>
      <c r="L134" s="161"/>
      <c r="M134" s="161"/>
      <c r="N134" s="161"/>
      <c r="O134" s="161"/>
      <c r="P134" s="161"/>
      <c r="Q134" s="161"/>
      <c r="R134" s="161"/>
      <c r="S134" s="161"/>
    </row>
    <row r="135" spans="1:19" ht="15.75" customHeight="1" x14ac:dyDescent="0.25">
      <c r="A135" s="108">
        <v>2012</v>
      </c>
      <c r="B135" s="307"/>
      <c r="C135" s="308"/>
      <c r="D135" s="103">
        <v>383466</v>
      </c>
      <c r="E135" s="311"/>
      <c r="F135" s="103">
        <v>367303</v>
      </c>
      <c r="G135" s="109">
        <v>104.4</v>
      </c>
      <c r="H135" s="110"/>
      <c r="I135" s="126" t="s">
        <v>103</v>
      </c>
      <c r="K135" s="372" t="s">
        <v>153</v>
      </c>
      <c r="L135" s="372"/>
      <c r="M135" s="372"/>
      <c r="N135" s="372"/>
      <c r="O135" s="372"/>
      <c r="P135" s="372"/>
      <c r="Q135" s="372"/>
      <c r="R135" s="372"/>
      <c r="S135" s="372"/>
    </row>
    <row r="136" spans="1:19" ht="31.5" x14ac:dyDescent="0.25">
      <c r="A136" s="154"/>
      <c r="B136" s="152"/>
      <c r="C136" s="152"/>
      <c r="D136" s="162"/>
      <c r="E136" s="152"/>
      <c r="F136" s="162"/>
      <c r="G136" s="163"/>
      <c r="H136" s="161"/>
      <c r="I136" s="152"/>
      <c r="K136" s="98" t="s">
        <v>20</v>
      </c>
      <c r="L136" s="301" t="s">
        <v>88</v>
      </c>
      <c r="M136" s="302"/>
      <c r="N136" s="98" t="s">
        <v>89</v>
      </c>
      <c r="O136" s="98" t="s">
        <v>90</v>
      </c>
      <c r="P136" s="98" t="s">
        <v>91</v>
      </c>
      <c r="Q136" s="98" t="s">
        <v>92</v>
      </c>
      <c r="R136" s="98" t="s">
        <v>93</v>
      </c>
      <c r="S136" s="98" t="s">
        <v>94</v>
      </c>
    </row>
    <row r="137" spans="1:19" ht="15.75" customHeight="1" x14ac:dyDescent="0.25">
      <c r="A137" s="316" t="s">
        <v>154</v>
      </c>
      <c r="B137" s="317"/>
      <c r="C137" s="317"/>
      <c r="D137" s="317"/>
      <c r="E137" s="317"/>
      <c r="F137" s="317"/>
      <c r="G137" s="317"/>
      <c r="H137" s="317"/>
      <c r="I137" s="385"/>
      <c r="K137" s="101" t="s">
        <v>95</v>
      </c>
      <c r="L137" s="303" t="s">
        <v>96</v>
      </c>
      <c r="M137" s="304"/>
      <c r="N137" s="102">
        <v>203382</v>
      </c>
      <c r="O137" s="309" t="s">
        <v>97</v>
      </c>
      <c r="P137" s="103">
        <v>406080</v>
      </c>
      <c r="Q137" s="101">
        <v>50.1</v>
      </c>
      <c r="R137" s="101"/>
      <c r="S137" s="111" t="s">
        <v>98</v>
      </c>
    </row>
    <row r="138" spans="1:19" ht="31.5" x14ac:dyDescent="0.25">
      <c r="A138" s="98" t="s">
        <v>20</v>
      </c>
      <c r="B138" s="301" t="s">
        <v>88</v>
      </c>
      <c r="C138" s="302"/>
      <c r="D138" s="98" t="s">
        <v>89</v>
      </c>
      <c r="E138" s="98" t="s">
        <v>90</v>
      </c>
      <c r="F138" s="98" t="s">
        <v>91</v>
      </c>
      <c r="G138" s="98" t="s">
        <v>92</v>
      </c>
      <c r="H138" s="98" t="s">
        <v>93</v>
      </c>
      <c r="I138" s="98" t="s">
        <v>94</v>
      </c>
      <c r="K138" s="119">
        <v>2018</v>
      </c>
      <c r="L138" s="305"/>
      <c r="M138" s="306"/>
      <c r="N138" s="102">
        <v>314335</v>
      </c>
      <c r="O138" s="310"/>
      <c r="P138" s="103">
        <v>406080</v>
      </c>
      <c r="Q138" s="101">
        <v>77.400000000000006</v>
      </c>
      <c r="R138" s="101"/>
      <c r="S138" s="111" t="s">
        <v>98</v>
      </c>
    </row>
    <row r="139" spans="1:19" ht="18" x14ac:dyDescent="0.25">
      <c r="A139" s="101" t="s">
        <v>99</v>
      </c>
      <c r="B139" s="303" t="s">
        <v>100</v>
      </c>
      <c r="C139" s="304"/>
      <c r="D139" s="103">
        <v>541571</v>
      </c>
      <c r="E139" s="309" t="s">
        <v>97</v>
      </c>
      <c r="F139" s="103">
        <v>1167837</v>
      </c>
      <c r="G139" s="101">
        <v>46.4</v>
      </c>
      <c r="H139" s="101"/>
      <c r="I139" s="111" t="s">
        <v>103</v>
      </c>
      <c r="K139" s="108">
        <v>2017</v>
      </c>
      <c r="L139" s="305"/>
      <c r="M139" s="306"/>
      <c r="N139" s="103">
        <v>319244</v>
      </c>
      <c r="O139" s="310"/>
      <c r="P139" s="103">
        <v>406080</v>
      </c>
      <c r="Q139" s="109">
        <v>78.599999999999994</v>
      </c>
      <c r="R139" s="112"/>
      <c r="S139" s="111" t="s">
        <v>98</v>
      </c>
    </row>
    <row r="140" spans="1:19" ht="15.75" x14ac:dyDescent="0.25">
      <c r="A140" s="101" t="s">
        <v>101</v>
      </c>
      <c r="B140" s="305"/>
      <c r="C140" s="306"/>
      <c r="D140" s="103">
        <v>732081</v>
      </c>
      <c r="E140" s="310"/>
      <c r="F140" s="103">
        <v>1167837</v>
      </c>
      <c r="G140" s="101">
        <v>62.7</v>
      </c>
      <c r="H140" s="101"/>
      <c r="I140" s="111" t="s">
        <v>103</v>
      </c>
      <c r="K140" s="108">
        <v>2016</v>
      </c>
      <c r="L140" s="305"/>
      <c r="M140" s="306"/>
      <c r="N140" s="103">
        <v>366063</v>
      </c>
      <c r="O140" s="310"/>
      <c r="P140" s="103">
        <v>406080</v>
      </c>
      <c r="Q140" s="109">
        <v>90.1</v>
      </c>
      <c r="R140" s="112"/>
      <c r="S140" s="111" t="s">
        <v>98</v>
      </c>
    </row>
    <row r="141" spans="1:19" ht="15.75" x14ac:dyDescent="0.25">
      <c r="A141" s="111" t="s">
        <v>102</v>
      </c>
      <c r="B141" s="305"/>
      <c r="C141" s="306"/>
      <c r="D141" s="103">
        <v>1216881</v>
      </c>
      <c r="E141" s="310"/>
      <c r="F141" s="103">
        <v>1167837</v>
      </c>
      <c r="G141" s="109">
        <v>104.2</v>
      </c>
      <c r="H141" s="135">
        <v>43039</v>
      </c>
      <c r="I141" s="111" t="s">
        <v>103</v>
      </c>
      <c r="K141" s="108">
        <v>2015</v>
      </c>
      <c r="L141" s="305"/>
      <c r="M141" s="306"/>
      <c r="N141" s="103">
        <v>331570</v>
      </c>
      <c r="O141" s="310"/>
      <c r="P141" s="103">
        <v>412480</v>
      </c>
      <c r="Q141" s="109">
        <v>80.400000000000006</v>
      </c>
      <c r="R141" s="112"/>
      <c r="S141" s="111" t="s">
        <v>98</v>
      </c>
    </row>
    <row r="142" spans="1:19" ht="15.75" x14ac:dyDescent="0.25">
      <c r="A142" s="111" t="s">
        <v>104</v>
      </c>
      <c r="B142" s="305"/>
      <c r="C142" s="306"/>
      <c r="D142" s="103">
        <v>1226054</v>
      </c>
      <c r="E142" s="310"/>
      <c r="F142" s="103">
        <v>1167837</v>
      </c>
      <c r="G142" s="109">
        <v>105</v>
      </c>
      <c r="H142" s="135">
        <v>42704</v>
      </c>
      <c r="I142" s="111" t="s">
        <v>103</v>
      </c>
      <c r="K142" s="108">
        <v>2014</v>
      </c>
      <c r="L142" s="305"/>
      <c r="M142" s="306"/>
      <c r="N142" s="103">
        <v>406070</v>
      </c>
      <c r="O142" s="310"/>
      <c r="P142" s="103">
        <v>419840</v>
      </c>
      <c r="Q142" s="109">
        <v>96.7</v>
      </c>
      <c r="R142" s="112"/>
      <c r="S142" s="111" t="s">
        <v>98</v>
      </c>
    </row>
    <row r="143" spans="1:19" ht="15.75" x14ac:dyDescent="0.25">
      <c r="A143" s="111" t="s">
        <v>105</v>
      </c>
      <c r="B143" s="307"/>
      <c r="C143" s="308"/>
      <c r="D143" s="103">
        <v>1207355</v>
      </c>
      <c r="E143" s="310"/>
      <c r="F143" s="103">
        <v>1167837</v>
      </c>
      <c r="G143" s="109">
        <v>103.4</v>
      </c>
      <c r="H143" s="112"/>
      <c r="I143" s="111" t="s">
        <v>103</v>
      </c>
      <c r="K143" s="108">
        <v>2013</v>
      </c>
      <c r="L143" s="305"/>
      <c r="M143" s="306"/>
      <c r="N143" s="103">
        <v>221959</v>
      </c>
      <c r="O143" s="311"/>
      <c r="P143" s="103">
        <v>439040</v>
      </c>
      <c r="Q143" s="109">
        <v>50.6</v>
      </c>
      <c r="R143" s="112"/>
      <c r="S143" s="111" t="s">
        <v>98</v>
      </c>
    </row>
    <row r="144" spans="1:19" ht="15.75" x14ac:dyDescent="0.25">
      <c r="A144" s="111" t="s">
        <v>106</v>
      </c>
      <c r="B144" s="303" t="s">
        <v>155</v>
      </c>
      <c r="C144" s="304"/>
      <c r="D144" s="103">
        <v>865799</v>
      </c>
      <c r="E144" s="310"/>
      <c r="F144" s="103">
        <v>1167837</v>
      </c>
      <c r="G144" s="109">
        <v>74.099999999999994</v>
      </c>
      <c r="H144" s="112"/>
      <c r="I144" s="111" t="s">
        <v>103</v>
      </c>
      <c r="K144" s="108">
        <v>2012</v>
      </c>
      <c r="L144" s="305"/>
      <c r="M144" s="306"/>
      <c r="N144" s="103">
        <v>194499</v>
      </c>
      <c r="O144" s="309" t="s">
        <v>118</v>
      </c>
      <c r="P144" s="103">
        <v>307315</v>
      </c>
      <c r="Q144" s="109">
        <v>63.3</v>
      </c>
      <c r="R144" s="112"/>
      <c r="S144" s="111" t="s">
        <v>103</v>
      </c>
    </row>
    <row r="145" spans="1:19" ht="15.75" x14ac:dyDescent="0.25">
      <c r="A145" s="111" t="s">
        <v>107</v>
      </c>
      <c r="B145" s="305"/>
      <c r="C145" s="306"/>
      <c r="D145" s="103">
        <v>811879</v>
      </c>
      <c r="E145" s="310"/>
      <c r="F145" s="103">
        <v>1167837</v>
      </c>
      <c r="G145" s="109">
        <v>69.5</v>
      </c>
      <c r="H145" s="112"/>
      <c r="I145" s="111" t="s">
        <v>103</v>
      </c>
      <c r="K145" s="108">
        <v>2011</v>
      </c>
      <c r="L145" s="305"/>
      <c r="M145" s="306"/>
      <c r="N145" s="103">
        <v>197652</v>
      </c>
      <c r="O145" s="310"/>
      <c r="P145" s="103">
        <v>307315</v>
      </c>
      <c r="Q145" s="109">
        <v>64.3</v>
      </c>
      <c r="R145" s="112"/>
      <c r="S145" s="111" t="s">
        <v>103</v>
      </c>
    </row>
    <row r="146" spans="1:19" ht="15.75" x14ac:dyDescent="0.25">
      <c r="A146" s="111" t="s">
        <v>108</v>
      </c>
      <c r="B146" s="307"/>
      <c r="C146" s="308"/>
      <c r="D146" s="103">
        <v>1410340</v>
      </c>
      <c r="E146" s="311"/>
      <c r="F146" s="103">
        <v>1167837</v>
      </c>
      <c r="G146" s="109">
        <v>120.8</v>
      </c>
      <c r="H146" s="112"/>
      <c r="I146" s="111" t="s">
        <v>103</v>
      </c>
      <c r="K146" s="160">
        <v>2010</v>
      </c>
      <c r="L146" s="386"/>
      <c r="M146" s="383"/>
      <c r="N146" s="143">
        <v>258294</v>
      </c>
      <c r="O146" s="310"/>
      <c r="P146" s="143">
        <v>307315</v>
      </c>
      <c r="Q146" s="144">
        <v>84</v>
      </c>
      <c r="R146" s="145"/>
      <c r="S146" s="149" t="s">
        <v>103</v>
      </c>
    </row>
    <row r="147" spans="1:19" ht="15.75" x14ac:dyDescent="0.25">
      <c r="A147" s="357" t="s">
        <v>156</v>
      </c>
      <c r="B147" s="358"/>
      <c r="C147" s="358"/>
      <c r="D147" s="358"/>
      <c r="E147" s="358"/>
      <c r="F147" s="358"/>
      <c r="G147" s="358"/>
      <c r="H147" s="358"/>
      <c r="I147" s="359"/>
      <c r="K147" s="164"/>
      <c r="L147" s="165"/>
      <c r="M147" s="165"/>
      <c r="N147" s="166"/>
      <c r="O147" s="165"/>
      <c r="P147" s="166"/>
      <c r="Q147" s="167"/>
      <c r="R147" s="168"/>
      <c r="S147" s="165"/>
    </row>
    <row r="148" spans="1:19" ht="15.75" customHeight="1" x14ac:dyDescent="0.25">
      <c r="A148" s="321"/>
      <c r="B148" s="321"/>
      <c r="C148" s="321"/>
      <c r="D148" s="321"/>
      <c r="E148" s="321"/>
      <c r="F148" s="321"/>
      <c r="G148" s="321"/>
      <c r="H148" s="321"/>
      <c r="I148" s="321"/>
      <c r="K148" s="372" t="s">
        <v>42</v>
      </c>
      <c r="L148" s="372"/>
      <c r="M148" s="372"/>
      <c r="N148" s="372"/>
      <c r="O148" s="372"/>
      <c r="P148" s="372"/>
      <c r="Q148" s="372"/>
      <c r="R148" s="372"/>
      <c r="S148" s="372"/>
    </row>
    <row r="149" spans="1:19" ht="15.75" customHeight="1" x14ac:dyDescent="0.25">
      <c r="A149" s="327" t="s">
        <v>157</v>
      </c>
      <c r="B149" s="328"/>
      <c r="C149" s="328"/>
      <c r="D149" s="328"/>
      <c r="E149" s="328"/>
      <c r="F149" s="328"/>
      <c r="G149" s="328"/>
      <c r="H149" s="328"/>
      <c r="I149" s="329"/>
      <c r="K149" s="98" t="s">
        <v>20</v>
      </c>
      <c r="L149" s="301" t="s">
        <v>88</v>
      </c>
      <c r="M149" s="302"/>
      <c r="N149" s="98" t="s">
        <v>89</v>
      </c>
      <c r="O149" s="98" t="s">
        <v>90</v>
      </c>
      <c r="P149" s="98" t="s">
        <v>91</v>
      </c>
      <c r="Q149" s="98" t="s">
        <v>92</v>
      </c>
      <c r="R149" s="99" t="s">
        <v>93</v>
      </c>
      <c r="S149" s="100" t="s">
        <v>94</v>
      </c>
    </row>
    <row r="150" spans="1:19" ht="15.75" customHeight="1" x14ac:dyDescent="0.25">
      <c r="A150" s="330" t="s">
        <v>158</v>
      </c>
      <c r="B150" s="331"/>
      <c r="C150" s="331"/>
      <c r="D150" s="331"/>
      <c r="E150" s="331"/>
      <c r="F150" s="331"/>
      <c r="G150" s="331"/>
      <c r="H150" s="331"/>
      <c r="I150" s="332"/>
      <c r="K150" s="101" t="s">
        <v>95</v>
      </c>
      <c r="L150" s="335" t="s">
        <v>96</v>
      </c>
      <c r="M150" s="304"/>
      <c r="N150" s="103">
        <v>278167</v>
      </c>
      <c r="O150" s="309" t="s">
        <v>97</v>
      </c>
      <c r="P150" s="103">
        <v>1724418</v>
      </c>
      <c r="Q150" s="101">
        <v>16.100000000000001</v>
      </c>
      <c r="R150" s="105"/>
      <c r="S150" s="106" t="s">
        <v>98</v>
      </c>
    </row>
    <row r="151" spans="1:19" ht="31.5" x14ac:dyDescent="0.25">
      <c r="A151" s="98" t="s">
        <v>20</v>
      </c>
      <c r="B151" s="301" t="s">
        <v>88</v>
      </c>
      <c r="C151" s="302"/>
      <c r="D151" s="114" t="s">
        <v>89</v>
      </c>
      <c r="E151" s="98" t="s">
        <v>90</v>
      </c>
      <c r="F151" s="98" t="s">
        <v>91</v>
      </c>
      <c r="G151" s="98" t="s">
        <v>92</v>
      </c>
      <c r="H151" s="98" t="s">
        <v>93</v>
      </c>
      <c r="I151" s="98" t="s">
        <v>94</v>
      </c>
      <c r="K151" s="119">
        <v>2018</v>
      </c>
      <c r="L151" s="334"/>
      <c r="M151" s="306"/>
      <c r="N151" s="103">
        <v>466670</v>
      </c>
      <c r="O151" s="310"/>
      <c r="P151" s="103">
        <v>1724418</v>
      </c>
      <c r="Q151" s="101">
        <v>27.1</v>
      </c>
      <c r="R151" s="105"/>
      <c r="S151" s="106" t="s">
        <v>98</v>
      </c>
    </row>
    <row r="152" spans="1:19" ht="18" x14ac:dyDescent="0.25">
      <c r="A152" s="101" t="s">
        <v>95</v>
      </c>
      <c r="B152" s="303" t="s">
        <v>96</v>
      </c>
      <c r="C152" s="335"/>
      <c r="D152" s="127">
        <v>195916</v>
      </c>
      <c r="E152" s="304" t="s">
        <v>97</v>
      </c>
      <c r="F152" s="103">
        <v>618122</v>
      </c>
      <c r="G152" s="101">
        <v>31.7</v>
      </c>
      <c r="H152" s="101"/>
      <c r="I152" s="111" t="s">
        <v>98</v>
      </c>
      <c r="K152" s="108">
        <v>2017</v>
      </c>
      <c r="L152" s="334"/>
      <c r="M152" s="306"/>
      <c r="N152" s="103">
        <v>972362</v>
      </c>
      <c r="O152" s="310"/>
      <c r="P152" s="103">
        <v>1724418</v>
      </c>
      <c r="Q152" s="109">
        <v>56.4</v>
      </c>
      <c r="R152" s="110"/>
      <c r="S152" s="106" t="s">
        <v>98</v>
      </c>
    </row>
    <row r="153" spans="1:19" ht="15.75" x14ac:dyDescent="0.25">
      <c r="A153" s="101">
        <v>2018</v>
      </c>
      <c r="B153" s="305"/>
      <c r="C153" s="334"/>
      <c r="D153" s="127">
        <v>443350</v>
      </c>
      <c r="E153" s="306"/>
      <c r="F153" s="103">
        <v>618122</v>
      </c>
      <c r="G153" s="101">
        <v>71.7</v>
      </c>
      <c r="H153" s="101"/>
      <c r="I153" s="111" t="s">
        <v>98</v>
      </c>
      <c r="K153" s="108">
        <v>2016</v>
      </c>
      <c r="L153" s="334"/>
      <c r="M153" s="306"/>
      <c r="N153" s="103">
        <v>1570951</v>
      </c>
      <c r="O153" s="310"/>
      <c r="P153" s="103">
        <v>1724418</v>
      </c>
      <c r="Q153" s="109">
        <v>91.1</v>
      </c>
      <c r="R153" s="110"/>
      <c r="S153" s="106" t="s">
        <v>98</v>
      </c>
    </row>
    <row r="154" spans="1:19" ht="15.75" x14ac:dyDescent="0.25">
      <c r="A154" s="108">
        <v>2017</v>
      </c>
      <c r="B154" s="305"/>
      <c r="C154" s="306"/>
      <c r="D154" s="153">
        <v>396421</v>
      </c>
      <c r="E154" s="310"/>
      <c r="F154" s="103">
        <v>618122</v>
      </c>
      <c r="G154" s="109">
        <v>64.099999999999994</v>
      </c>
      <c r="H154" s="112"/>
      <c r="I154" s="111" t="s">
        <v>98</v>
      </c>
      <c r="K154" s="108">
        <v>2015</v>
      </c>
      <c r="L154" s="334"/>
      <c r="M154" s="306"/>
      <c r="N154" s="103">
        <v>1023882</v>
      </c>
      <c r="O154" s="310"/>
      <c r="P154" s="103">
        <v>1724418</v>
      </c>
      <c r="Q154" s="109">
        <v>59.4</v>
      </c>
      <c r="R154" s="110"/>
      <c r="S154" s="106" t="s">
        <v>98</v>
      </c>
    </row>
    <row r="155" spans="1:19" ht="15.75" x14ac:dyDescent="0.25">
      <c r="A155" s="108">
        <v>2016</v>
      </c>
      <c r="B155" s="305"/>
      <c r="C155" s="306"/>
      <c r="D155" s="103">
        <v>420847</v>
      </c>
      <c r="E155" s="310"/>
      <c r="F155" s="103">
        <v>618122</v>
      </c>
      <c r="G155" s="109">
        <v>68.099999999999994</v>
      </c>
      <c r="H155" s="112"/>
      <c r="I155" s="111" t="s">
        <v>98</v>
      </c>
      <c r="K155" s="108">
        <v>2014</v>
      </c>
      <c r="L155" s="334"/>
      <c r="M155" s="306"/>
      <c r="N155" s="103">
        <v>656871</v>
      </c>
      <c r="O155" s="310"/>
      <c r="P155" s="103">
        <v>1724418</v>
      </c>
      <c r="Q155" s="109">
        <v>38.1</v>
      </c>
      <c r="R155" s="110"/>
      <c r="S155" s="106" t="s">
        <v>98</v>
      </c>
    </row>
    <row r="156" spans="1:19" ht="15.75" x14ac:dyDescent="0.25">
      <c r="A156" s="108">
        <v>2015</v>
      </c>
      <c r="B156" s="305"/>
      <c r="C156" s="306"/>
      <c r="D156" s="103">
        <v>282552</v>
      </c>
      <c r="E156" s="310"/>
      <c r="F156" s="103">
        <v>618122</v>
      </c>
      <c r="G156" s="109">
        <v>45.7</v>
      </c>
      <c r="H156" s="112"/>
      <c r="I156" s="111" t="s">
        <v>98</v>
      </c>
      <c r="K156" s="108">
        <v>2013</v>
      </c>
      <c r="L156" s="334"/>
      <c r="M156" s="306"/>
      <c r="N156" s="103">
        <v>378612</v>
      </c>
      <c r="O156" s="310"/>
      <c r="P156" s="103">
        <v>1427638</v>
      </c>
      <c r="Q156" s="109">
        <v>26.5</v>
      </c>
      <c r="R156" s="110"/>
      <c r="S156" s="106" t="s">
        <v>103</v>
      </c>
    </row>
    <row r="157" spans="1:19" ht="15.75" x14ac:dyDescent="0.25">
      <c r="A157" s="108">
        <v>2014</v>
      </c>
      <c r="B157" s="305"/>
      <c r="C157" s="306"/>
      <c r="D157" s="103">
        <v>354543</v>
      </c>
      <c r="E157" s="310"/>
      <c r="F157" s="103">
        <v>588113</v>
      </c>
      <c r="G157" s="109">
        <v>60.3</v>
      </c>
      <c r="H157" s="112"/>
      <c r="I157" s="111" t="s">
        <v>98</v>
      </c>
      <c r="K157" s="108">
        <v>2012</v>
      </c>
      <c r="L157" s="336"/>
      <c r="M157" s="308"/>
      <c r="N157" s="103">
        <v>1552475</v>
      </c>
      <c r="O157" s="311"/>
      <c r="P157" s="103">
        <v>1427638</v>
      </c>
      <c r="Q157" s="109">
        <v>108.7</v>
      </c>
      <c r="R157" s="110"/>
      <c r="S157" s="113" t="s">
        <v>103</v>
      </c>
    </row>
    <row r="158" spans="1:19" ht="15.75" x14ac:dyDescent="0.25">
      <c r="A158" s="108">
        <v>2013</v>
      </c>
      <c r="B158" s="305"/>
      <c r="C158" s="306"/>
      <c r="D158" s="103">
        <v>359382</v>
      </c>
      <c r="E158" s="310"/>
      <c r="F158" s="103">
        <v>588113</v>
      </c>
      <c r="G158" s="109">
        <v>61.1</v>
      </c>
      <c r="H158" s="112"/>
      <c r="I158" s="111" t="s">
        <v>98</v>
      </c>
      <c r="K158" s="321"/>
      <c r="L158" s="321"/>
      <c r="M158" s="321"/>
      <c r="N158" s="321"/>
      <c r="O158" s="321"/>
      <c r="P158" s="321"/>
      <c r="Q158" s="321"/>
      <c r="R158" s="321"/>
      <c r="S158" s="320"/>
    </row>
    <row r="159" spans="1:19" ht="15.75" customHeight="1" x14ac:dyDescent="0.25">
      <c r="A159" s="108">
        <v>2012</v>
      </c>
      <c r="B159" s="307"/>
      <c r="C159" s="308"/>
      <c r="D159" s="103">
        <v>408318</v>
      </c>
      <c r="E159" s="311"/>
      <c r="F159" s="103">
        <v>562151</v>
      </c>
      <c r="G159" s="109">
        <v>72.599999999999994</v>
      </c>
      <c r="H159" s="112"/>
      <c r="I159" s="111" t="s">
        <v>103</v>
      </c>
      <c r="K159" s="372" t="s">
        <v>159</v>
      </c>
      <c r="L159" s="372"/>
      <c r="M159" s="372"/>
      <c r="N159" s="372"/>
      <c r="O159" s="372"/>
      <c r="P159" s="372"/>
      <c r="Q159" s="372"/>
      <c r="R159" s="372"/>
      <c r="S159" s="372"/>
    </row>
    <row r="160" spans="1:19" ht="15.75" customHeight="1" x14ac:dyDescent="0.25">
      <c r="A160" s="321"/>
      <c r="B160" s="321"/>
      <c r="C160" s="321"/>
      <c r="D160" s="321"/>
      <c r="E160" s="321"/>
      <c r="F160" s="321"/>
      <c r="G160" s="321"/>
      <c r="H160" s="321"/>
      <c r="I160" s="321"/>
      <c r="K160" s="98" t="s">
        <v>20</v>
      </c>
      <c r="L160" s="98" t="s">
        <v>88</v>
      </c>
      <c r="M160" s="98" t="s">
        <v>112</v>
      </c>
      <c r="N160" s="98" t="s">
        <v>89</v>
      </c>
      <c r="O160" s="98" t="s">
        <v>90</v>
      </c>
      <c r="P160" s="98" t="s">
        <v>91</v>
      </c>
      <c r="Q160" s="98" t="s">
        <v>92</v>
      </c>
      <c r="R160" s="99" t="s">
        <v>93</v>
      </c>
      <c r="S160" s="100" t="s">
        <v>94</v>
      </c>
    </row>
    <row r="161" spans="1:19" ht="15.75" customHeight="1" x14ac:dyDescent="0.25">
      <c r="A161" s="316" t="s">
        <v>160</v>
      </c>
      <c r="B161" s="317"/>
      <c r="C161" s="317"/>
      <c r="D161" s="317"/>
      <c r="E161" s="317"/>
      <c r="F161" s="317"/>
      <c r="G161" s="317"/>
      <c r="H161" s="317"/>
      <c r="I161" s="318"/>
      <c r="K161" s="101" t="s">
        <v>95</v>
      </c>
      <c r="L161" s="304" t="s">
        <v>96</v>
      </c>
      <c r="M161" s="309" t="s">
        <v>161</v>
      </c>
      <c r="N161" s="103">
        <v>0</v>
      </c>
      <c r="O161" s="309" t="s">
        <v>97</v>
      </c>
      <c r="P161" s="102">
        <v>20315</v>
      </c>
      <c r="Q161" s="109">
        <v>0</v>
      </c>
      <c r="R161" s="105"/>
      <c r="S161" s="106" t="s">
        <v>98</v>
      </c>
    </row>
    <row r="162" spans="1:19" ht="31.5" x14ac:dyDescent="0.25">
      <c r="A162" s="98" t="s">
        <v>20</v>
      </c>
      <c r="B162" s="301" t="s">
        <v>88</v>
      </c>
      <c r="C162" s="302"/>
      <c r="D162" s="98" t="s">
        <v>89</v>
      </c>
      <c r="E162" s="98" t="s">
        <v>90</v>
      </c>
      <c r="F162" s="98" t="s">
        <v>91</v>
      </c>
      <c r="G162" s="98" t="s">
        <v>92</v>
      </c>
      <c r="H162" s="98" t="s">
        <v>93</v>
      </c>
      <c r="I162" s="98" t="s">
        <v>94</v>
      </c>
      <c r="K162" s="119">
        <v>2018</v>
      </c>
      <c r="L162" s="306"/>
      <c r="M162" s="310"/>
      <c r="N162" s="103">
        <v>0</v>
      </c>
      <c r="O162" s="310"/>
      <c r="P162" s="102">
        <v>20315</v>
      </c>
      <c r="Q162" s="109">
        <v>0</v>
      </c>
      <c r="R162" s="105"/>
      <c r="S162" s="106" t="s">
        <v>98</v>
      </c>
    </row>
    <row r="163" spans="1:19" ht="18" x14ac:dyDescent="0.25">
      <c r="A163" s="101" t="s">
        <v>95</v>
      </c>
      <c r="B163" s="303" t="s">
        <v>96</v>
      </c>
      <c r="C163" s="304"/>
      <c r="D163" s="101">
        <v>114</v>
      </c>
      <c r="E163" s="309" t="s">
        <v>162</v>
      </c>
      <c r="F163" s="101">
        <v>988</v>
      </c>
      <c r="G163" s="101">
        <v>11.5</v>
      </c>
      <c r="H163" s="101"/>
      <c r="I163" s="111" t="s">
        <v>98</v>
      </c>
      <c r="K163" s="108">
        <v>2017</v>
      </c>
      <c r="L163" s="306"/>
      <c r="M163" s="310"/>
      <c r="N163" s="108">
        <v>0</v>
      </c>
      <c r="O163" s="310"/>
      <c r="P163" s="103">
        <v>20710</v>
      </c>
      <c r="Q163" s="109">
        <v>0</v>
      </c>
      <c r="R163" s="110"/>
      <c r="S163" s="106" t="s">
        <v>98</v>
      </c>
    </row>
    <row r="164" spans="1:19" ht="15.75" x14ac:dyDescent="0.25">
      <c r="A164" s="101">
        <v>2018</v>
      </c>
      <c r="B164" s="305"/>
      <c r="C164" s="306"/>
      <c r="D164" s="101">
        <v>75</v>
      </c>
      <c r="E164" s="310"/>
      <c r="F164" s="101">
        <v>988</v>
      </c>
      <c r="G164" s="101">
        <v>7.6</v>
      </c>
      <c r="H164" s="101"/>
      <c r="I164" s="111" t="s">
        <v>98</v>
      </c>
      <c r="K164" s="108">
        <v>2016</v>
      </c>
      <c r="L164" s="306"/>
      <c r="M164" s="310"/>
      <c r="N164" s="108">
        <v>0</v>
      </c>
      <c r="O164" s="310"/>
      <c r="P164" s="103">
        <v>21185</v>
      </c>
      <c r="Q164" s="109">
        <v>0</v>
      </c>
      <c r="R164" s="110"/>
      <c r="S164" s="106" t="s">
        <v>98</v>
      </c>
    </row>
    <row r="165" spans="1:19" ht="15.75" x14ac:dyDescent="0.25">
      <c r="A165" s="108">
        <v>2017</v>
      </c>
      <c r="B165" s="307"/>
      <c r="C165" s="308"/>
      <c r="D165" s="108">
        <v>580</v>
      </c>
      <c r="E165" s="311"/>
      <c r="F165" s="108">
        <v>988</v>
      </c>
      <c r="G165" s="109">
        <v>58.7</v>
      </c>
      <c r="H165" s="112"/>
      <c r="I165" s="111" t="s">
        <v>98</v>
      </c>
      <c r="K165" s="108">
        <v>2015</v>
      </c>
      <c r="L165" s="306"/>
      <c r="M165" s="310"/>
      <c r="N165" s="108">
        <v>0</v>
      </c>
      <c r="O165" s="310"/>
      <c r="P165" s="103">
        <v>21650</v>
      </c>
      <c r="Q165" s="109">
        <v>0</v>
      </c>
      <c r="R165" s="110"/>
      <c r="S165" s="106" t="s">
        <v>98</v>
      </c>
    </row>
    <row r="166" spans="1:19" ht="15.75" x14ac:dyDescent="0.25">
      <c r="A166" s="357" t="s">
        <v>163</v>
      </c>
      <c r="B166" s="358"/>
      <c r="C166" s="358"/>
      <c r="D166" s="358"/>
      <c r="E166" s="358"/>
      <c r="F166" s="358"/>
      <c r="G166" s="358"/>
      <c r="H166" s="358"/>
      <c r="I166" s="359"/>
      <c r="K166" s="108">
        <v>2014</v>
      </c>
      <c r="L166" s="306"/>
      <c r="M166" s="310"/>
      <c r="N166" s="108">
        <v>0</v>
      </c>
      <c r="O166" s="310"/>
      <c r="P166" s="103">
        <v>11750</v>
      </c>
      <c r="Q166" s="109">
        <v>0</v>
      </c>
      <c r="R166" s="110"/>
      <c r="S166" s="106" t="s">
        <v>103</v>
      </c>
    </row>
    <row r="167" spans="1:19" ht="15.75" x14ac:dyDescent="0.25">
      <c r="A167" s="321"/>
      <c r="B167" s="321"/>
      <c r="C167" s="321"/>
      <c r="D167" s="321"/>
      <c r="E167" s="321"/>
      <c r="F167" s="321"/>
      <c r="G167" s="321"/>
      <c r="H167" s="321"/>
      <c r="I167" s="321"/>
      <c r="K167" s="108">
        <v>2013</v>
      </c>
      <c r="L167" s="306"/>
      <c r="M167" s="310"/>
      <c r="N167" s="108">
        <v>0</v>
      </c>
      <c r="O167" s="310"/>
      <c r="P167" s="103">
        <v>11750</v>
      </c>
      <c r="Q167" s="109">
        <v>0</v>
      </c>
      <c r="R167" s="110"/>
      <c r="S167" s="106" t="s">
        <v>103</v>
      </c>
    </row>
    <row r="168" spans="1:19" ht="15.75" customHeight="1" x14ac:dyDescent="0.25">
      <c r="A168" s="316" t="s">
        <v>164</v>
      </c>
      <c r="B168" s="317"/>
      <c r="C168" s="317"/>
      <c r="D168" s="317"/>
      <c r="E168" s="317"/>
      <c r="F168" s="317"/>
      <c r="G168" s="317"/>
      <c r="H168" s="317"/>
      <c r="I168" s="318"/>
      <c r="K168" s="108">
        <v>2012</v>
      </c>
      <c r="L168" s="308"/>
      <c r="M168" s="311"/>
      <c r="N168" s="108">
        <v>964</v>
      </c>
      <c r="O168" s="311"/>
      <c r="P168" s="103">
        <v>11750</v>
      </c>
      <c r="Q168" s="109">
        <v>8.1999999999999993</v>
      </c>
      <c r="R168" s="110"/>
      <c r="S168" s="113" t="s">
        <v>103</v>
      </c>
    </row>
    <row r="169" spans="1:19" ht="31.5" x14ac:dyDescent="0.25">
      <c r="A169" s="114" t="s">
        <v>20</v>
      </c>
      <c r="B169" s="325" t="s">
        <v>88</v>
      </c>
      <c r="C169" s="326"/>
      <c r="D169" s="114" t="s">
        <v>89</v>
      </c>
      <c r="E169" s="114" t="s">
        <v>90</v>
      </c>
      <c r="F169" s="114" t="s">
        <v>91</v>
      </c>
      <c r="G169" s="114" t="s">
        <v>92</v>
      </c>
      <c r="H169" s="114" t="s">
        <v>93</v>
      </c>
      <c r="I169" s="114" t="s">
        <v>94</v>
      </c>
      <c r="K169" s="367"/>
      <c r="L169" s="367"/>
      <c r="M169" s="367"/>
      <c r="N169" s="367"/>
      <c r="O169" s="367"/>
      <c r="P169" s="367"/>
      <c r="Q169" s="367"/>
      <c r="R169" s="367"/>
      <c r="S169" s="387"/>
    </row>
    <row r="170" spans="1:19" ht="18" x14ac:dyDescent="0.25">
      <c r="A170" s="101" t="s">
        <v>95</v>
      </c>
      <c r="B170" s="388" t="s">
        <v>96</v>
      </c>
      <c r="C170" s="388"/>
      <c r="D170" s="127"/>
      <c r="E170" s="388" t="s">
        <v>162</v>
      </c>
      <c r="F170" s="127">
        <v>18617</v>
      </c>
      <c r="G170" s="119"/>
      <c r="H170" s="119"/>
      <c r="I170" s="169" t="s">
        <v>98</v>
      </c>
      <c r="K170" s="377" t="s">
        <v>165</v>
      </c>
      <c r="L170" s="389"/>
      <c r="M170" s="389"/>
      <c r="N170" s="389"/>
      <c r="O170" s="389"/>
      <c r="P170" s="389"/>
      <c r="Q170" s="389"/>
      <c r="R170" s="389"/>
      <c r="S170" s="374"/>
    </row>
    <row r="171" spans="1:19" ht="31.5" x14ac:dyDescent="0.25">
      <c r="A171" s="101">
        <v>2018</v>
      </c>
      <c r="B171" s="334"/>
      <c r="C171" s="334"/>
      <c r="D171" s="127">
        <v>7339</v>
      </c>
      <c r="E171" s="334"/>
      <c r="F171" s="127">
        <v>18617</v>
      </c>
      <c r="G171" s="119">
        <v>39.4</v>
      </c>
      <c r="H171" s="119"/>
      <c r="I171" s="169" t="s">
        <v>98</v>
      </c>
      <c r="K171" s="157" t="s">
        <v>20</v>
      </c>
      <c r="L171" s="377" t="s">
        <v>88</v>
      </c>
      <c r="M171" s="378"/>
      <c r="N171" s="157" t="s">
        <v>89</v>
      </c>
      <c r="O171" s="157" t="s">
        <v>90</v>
      </c>
      <c r="P171" s="157" t="s">
        <v>91</v>
      </c>
      <c r="Q171" s="157" t="s">
        <v>92</v>
      </c>
      <c r="R171" s="170" t="s">
        <v>93</v>
      </c>
      <c r="S171" s="100" t="s">
        <v>94</v>
      </c>
    </row>
    <row r="172" spans="1:19" ht="18" x14ac:dyDescent="0.25">
      <c r="A172" s="171">
        <v>2017</v>
      </c>
      <c r="B172" s="382"/>
      <c r="C172" s="382"/>
      <c r="D172" s="172">
        <v>31104</v>
      </c>
      <c r="E172" s="382"/>
      <c r="F172" s="172">
        <v>15689</v>
      </c>
      <c r="G172" s="173">
        <v>198.3</v>
      </c>
      <c r="H172" s="174">
        <v>42971</v>
      </c>
      <c r="I172" s="169" t="s">
        <v>98</v>
      </c>
      <c r="K172" s="101" t="s">
        <v>99</v>
      </c>
      <c r="L172" s="303" t="s">
        <v>166</v>
      </c>
      <c r="M172" s="304"/>
      <c r="N172" s="103"/>
      <c r="O172" s="309" t="s">
        <v>97</v>
      </c>
      <c r="P172" s="103">
        <v>1440990</v>
      </c>
      <c r="Q172" s="109"/>
      <c r="R172" s="175"/>
      <c r="S172" s="106" t="s">
        <v>103</v>
      </c>
    </row>
    <row r="173" spans="1:19" ht="15.75" x14ac:dyDescent="0.25">
      <c r="A173" s="337" t="s">
        <v>163</v>
      </c>
      <c r="B173" s="338"/>
      <c r="C173" s="338"/>
      <c r="D173" s="338"/>
      <c r="E173" s="338"/>
      <c r="F173" s="338"/>
      <c r="G173" s="338"/>
      <c r="H173" s="338"/>
      <c r="I173" s="339"/>
      <c r="K173" s="101" t="s">
        <v>101</v>
      </c>
      <c r="L173" s="305"/>
      <c r="M173" s="306"/>
      <c r="N173" s="103">
        <v>624680</v>
      </c>
      <c r="O173" s="310"/>
      <c r="P173" s="103">
        <v>1440990</v>
      </c>
      <c r="Q173" s="159">
        <v>43.4</v>
      </c>
      <c r="R173" s="175"/>
      <c r="S173" s="106" t="s">
        <v>103</v>
      </c>
    </row>
    <row r="174" spans="1:19" ht="15.75" customHeight="1" x14ac:dyDescent="0.25">
      <c r="A174" s="340"/>
      <c r="B174" s="341"/>
      <c r="C174" s="341"/>
      <c r="D174" s="341"/>
      <c r="E174" s="341"/>
      <c r="F174" s="341"/>
      <c r="G174" s="341"/>
      <c r="H174" s="341"/>
      <c r="I174" s="342"/>
      <c r="K174" s="111" t="s">
        <v>102</v>
      </c>
      <c r="L174" s="305"/>
      <c r="M174" s="306"/>
      <c r="N174" s="103">
        <v>507867</v>
      </c>
      <c r="O174" s="310"/>
      <c r="P174" s="103">
        <v>1440990</v>
      </c>
      <c r="Q174" s="109">
        <v>35.200000000000003</v>
      </c>
      <c r="R174" s="110"/>
      <c r="S174" s="106" t="s">
        <v>103</v>
      </c>
    </row>
    <row r="175" spans="1:19" ht="15.75" x14ac:dyDescent="0.25">
      <c r="A175" s="320"/>
      <c r="B175" s="320"/>
      <c r="C175" s="320"/>
      <c r="D175" s="320"/>
      <c r="E175" s="320"/>
      <c r="F175" s="320"/>
      <c r="G175" s="320"/>
      <c r="H175" s="320"/>
      <c r="I175" s="320"/>
      <c r="K175" s="111" t="s">
        <v>104</v>
      </c>
      <c r="L175" s="307"/>
      <c r="M175" s="308"/>
      <c r="N175" s="103">
        <v>681806</v>
      </c>
      <c r="O175" s="310"/>
      <c r="P175" s="103">
        <v>1440990</v>
      </c>
      <c r="Q175" s="109">
        <v>47.3</v>
      </c>
      <c r="R175" s="110"/>
      <c r="S175" s="106" t="s">
        <v>103</v>
      </c>
    </row>
    <row r="176" spans="1:19" ht="15.75" x14ac:dyDescent="0.25">
      <c r="A176" s="316" t="s">
        <v>167</v>
      </c>
      <c r="B176" s="317"/>
      <c r="C176" s="317"/>
      <c r="D176" s="317"/>
      <c r="E176" s="317"/>
      <c r="F176" s="317"/>
      <c r="G176" s="317"/>
      <c r="H176" s="317"/>
      <c r="I176" s="318"/>
      <c r="K176" s="111" t="s">
        <v>138</v>
      </c>
      <c r="L176" s="303" t="s">
        <v>96</v>
      </c>
      <c r="M176" s="304"/>
      <c r="N176" s="103">
        <v>534688</v>
      </c>
      <c r="O176" s="310"/>
      <c r="P176" s="103">
        <v>1440990</v>
      </c>
      <c r="Q176" s="109">
        <v>37.1</v>
      </c>
      <c r="R176" s="110"/>
      <c r="S176" s="106" t="s">
        <v>103</v>
      </c>
    </row>
    <row r="177" spans="1:19" ht="31.5" x14ac:dyDescent="0.25">
      <c r="A177" s="98" t="s">
        <v>20</v>
      </c>
      <c r="B177" s="301" t="s">
        <v>88</v>
      </c>
      <c r="C177" s="302"/>
      <c r="D177" s="98" t="s">
        <v>89</v>
      </c>
      <c r="E177" s="98" t="s">
        <v>90</v>
      </c>
      <c r="F177" s="98" t="s">
        <v>91</v>
      </c>
      <c r="G177" s="98" t="s">
        <v>92</v>
      </c>
      <c r="H177" s="98" t="s">
        <v>93</v>
      </c>
      <c r="I177" s="98" t="s">
        <v>94</v>
      </c>
      <c r="K177" s="108">
        <v>2015</v>
      </c>
      <c r="L177" s="305"/>
      <c r="M177" s="306"/>
      <c r="N177" s="103">
        <v>791157</v>
      </c>
      <c r="O177" s="310"/>
      <c r="P177" s="103">
        <v>1440990</v>
      </c>
      <c r="Q177" s="109">
        <v>54.9</v>
      </c>
      <c r="R177" s="110"/>
      <c r="S177" s="106" t="s">
        <v>103</v>
      </c>
    </row>
    <row r="178" spans="1:19" ht="15.75" x14ac:dyDescent="0.25">
      <c r="A178" s="108">
        <v>2016</v>
      </c>
      <c r="B178" s="303" t="s">
        <v>96</v>
      </c>
      <c r="C178" s="304"/>
      <c r="D178" s="103">
        <v>119388</v>
      </c>
      <c r="E178" s="309" t="s">
        <v>97</v>
      </c>
      <c r="F178" s="103">
        <v>85355</v>
      </c>
      <c r="G178" s="109">
        <v>139.9</v>
      </c>
      <c r="H178" s="135">
        <v>42704</v>
      </c>
      <c r="I178" s="111" t="s">
        <v>98</v>
      </c>
      <c r="K178" s="108">
        <v>2014</v>
      </c>
      <c r="L178" s="305"/>
      <c r="M178" s="306"/>
      <c r="N178" s="103">
        <v>933279</v>
      </c>
      <c r="O178" s="310"/>
      <c r="P178" s="103">
        <v>1440990</v>
      </c>
      <c r="Q178" s="109">
        <v>64.8</v>
      </c>
      <c r="R178" s="110"/>
      <c r="S178" s="106" t="s">
        <v>103</v>
      </c>
    </row>
    <row r="179" spans="1:19" ht="15.75" x14ac:dyDescent="0.25">
      <c r="A179" s="108">
        <v>2015</v>
      </c>
      <c r="B179" s="305"/>
      <c r="C179" s="306"/>
      <c r="D179" s="103">
        <v>291765</v>
      </c>
      <c r="E179" s="310"/>
      <c r="F179" s="103">
        <v>85355</v>
      </c>
      <c r="G179" s="109">
        <v>341.8</v>
      </c>
      <c r="H179" s="135">
        <v>42240</v>
      </c>
      <c r="I179" s="111" t="s">
        <v>98</v>
      </c>
      <c r="K179" s="108">
        <v>2013</v>
      </c>
      <c r="L179" s="305"/>
      <c r="M179" s="306"/>
      <c r="N179" s="103">
        <v>666029</v>
      </c>
      <c r="O179" s="310"/>
      <c r="P179" s="103">
        <v>1440990</v>
      </c>
      <c r="Q179" s="109">
        <v>46.2</v>
      </c>
      <c r="R179" s="110"/>
      <c r="S179" s="106" t="s">
        <v>103</v>
      </c>
    </row>
    <row r="180" spans="1:19" ht="15.75" x14ac:dyDescent="0.25">
      <c r="A180" s="108">
        <v>2014</v>
      </c>
      <c r="B180" s="305"/>
      <c r="C180" s="306"/>
      <c r="D180" s="103">
        <v>111803</v>
      </c>
      <c r="E180" s="310"/>
      <c r="F180" s="103">
        <v>85355</v>
      </c>
      <c r="G180" s="109">
        <v>131</v>
      </c>
      <c r="H180" s="112"/>
      <c r="I180" s="111" t="s">
        <v>98</v>
      </c>
      <c r="K180" s="160">
        <v>2012</v>
      </c>
      <c r="L180" s="305"/>
      <c r="M180" s="306"/>
      <c r="N180" s="143">
        <v>449037</v>
      </c>
      <c r="O180" s="333"/>
      <c r="P180" s="143">
        <v>1031286</v>
      </c>
      <c r="Q180" s="144">
        <v>43.5</v>
      </c>
      <c r="R180" s="176"/>
      <c r="S180" s="113" t="s">
        <v>103</v>
      </c>
    </row>
    <row r="181" spans="1:19" ht="15.75" x14ac:dyDescent="0.25">
      <c r="A181" s="108">
        <v>2013</v>
      </c>
      <c r="B181" s="305"/>
      <c r="C181" s="306"/>
      <c r="D181" s="103">
        <v>65085</v>
      </c>
      <c r="E181" s="310"/>
      <c r="F181" s="103">
        <v>85355</v>
      </c>
      <c r="G181" s="109">
        <v>76.3</v>
      </c>
      <c r="H181" s="112"/>
      <c r="I181" s="111" t="s">
        <v>98</v>
      </c>
      <c r="K181" s="384" t="s">
        <v>168</v>
      </c>
      <c r="L181" s="384"/>
      <c r="M181" s="384"/>
      <c r="N181" s="384"/>
      <c r="O181" s="384"/>
      <c r="P181" s="384"/>
      <c r="Q181" s="384"/>
      <c r="R181" s="384"/>
      <c r="S181" s="384"/>
    </row>
    <row r="182" spans="1:19" ht="15.75" x14ac:dyDescent="0.25">
      <c r="A182" s="160">
        <v>2012</v>
      </c>
      <c r="B182" s="305"/>
      <c r="C182" s="306"/>
      <c r="D182" s="143">
        <v>103610</v>
      </c>
      <c r="E182" s="310"/>
      <c r="F182" s="143">
        <v>98866</v>
      </c>
      <c r="G182" s="144">
        <v>104.8</v>
      </c>
      <c r="H182" s="145"/>
      <c r="I182" s="149" t="s">
        <v>103</v>
      </c>
      <c r="K182" s="384"/>
      <c r="L182" s="384"/>
      <c r="M182" s="384"/>
      <c r="N182" s="384"/>
      <c r="O182" s="384"/>
      <c r="P182" s="384"/>
      <c r="Q182" s="384"/>
      <c r="R182" s="384"/>
      <c r="S182" s="384"/>
    </row>
    <row r="183" spans="1:19" x14ac:dyDescent="0.25">
      <c r="A183" s="384" t="s">
        <v>163</v>
      </c>
      <c r="B183" s="384"/>
      <c r="C183" s="384"/>
      <c r="D183" s="384"/>
      <c r="E183" s="384"/>
      <c r="F183" s="384"/>
      <c r="G183" s="384"/>
      <c r="H183" s="384"/>
      <c r="I183" s="384"/>
    </row>
    <row r="184" spans="1:19" x14ac:dyDescent="0.25">
      <c r="A184" s="384"/>
      <c r="B184" s="384"/>
      <c r="C184" s="384"/>
      <c r="D184" s="384"/>
      <c r="E184" s="384"/>
      <c r="F184" s="384"/>
      <c r="G184" s="384"/>
      <c r="H184" s="384"/>
      <c r="I184" s="384"/>
    </row>
    <row r="185" spans="1:19" ht="15.75" customHeight="1" x14ac:dyDescent="0.25">
      <c r="A185" s="320"/>
      <c r="B185" s="320"/>
      <c r="C185" s="320"/>
      <c r="D185" s="320"/>
      <c r="E185" s="320"/>
      <c r="F185" s="320"/>
      <c r="G185" s="320"/>
      <c r="H185" s="320"/>
      <c r="I185" s="320"/>
    </row>
    <row r="186" spans="1:19" ht="15.75" x14ac:dyDescent="0.25">
      <c r="A186" s="327" t="s">
        <v>169</v>
      </c>
      <c r="B186" s="328"/>
      <c r="C186" s="328"/>
      <c r="D186" s="328"/>
      <c r="E186" s="328"/>
      <c r="F186" s="328"/>
      <c r="G186" s="328"/>
      <c r="H186" s="328"/>
      <c r="I186" s="329"/>
    </row>
    <row r="187" spans="1:19" ht="15.75" x14ac:dyDescent="0.25">
      <c r="A187" s="330" t="s">
        <v>170</v>
      </c>
      <c r="B187" s="331"/>
      <c r="C187" s="331"/>
      <c r="D187" s="331"/>
      <c r="E187" s="331"/>
      <c r="F187" s="331"/>
      <c r="G187" s="331"/>
      <c r="H187" s="331"/>
      <c r="I187" s="332"/>
    </row>
    <row r="188" spans="1:19" ht="31.5" x14ac:dyDescent="0.25">
      <c r="A188" s="98" t="s">
        <v>20</v>
      </c>
      <c r="B188" s="301" t="s">
        <v>88</v>
      </c>
      <c r="C188" s="302"/>
      <c r="D188" s="98" t="s">
        <v>89</v>
      </c>
      <c r="E188" s="98" t="s">
        <v>90</v>
      </c>
      <c r="F188" s="98" t="s">
        <v>91</v>
      </c>
      <c r="G188" s="98" t="s">
        <v>92</v>
      </c>
      <c r="H188" s="98" t="s">
        <v>93</v>
      </c>
      <c r="I188" s="98" t="s">
        <v>94</v>
      </c>
    </row>
    <row r="189" spans="1:19" ht="18" x14ac:dyDescent="0.25">
      <c r="A189" s="101" t="s">
        <v>95</v>
      </c>
      <c r="B189" s="303" t="s">
        <v>96</v>
      </c>
      <c r="C189" s="304"/>
      <c r="D189" s="102">
        <v>333267</v>
      </c>
      <c r="E189" s="309" t="s">
        <v>97</v>
      </c>
      <c r="F189" s="103">
        <v>267799</v>
      </c>
      <c r="G189" s="101">
        <v>124.4</v>
      </c>
      <c r="H189" s="141">
        <v>43733</v>
      </c>
      <c r="I189" s="111" t="s">
        <v>98</v>
      </c>
    </row>
    <row r="190" spans="1:19" ht="15.75" x14ac:dyDescent="0.25">
      <c r="A190" s="101">
        <v>2018</v>
      </c>
      <c r="B190" s="305"/>
      <c r="C190" s="306"/>
      <c r="D190" s="102">
        <v>297425</v>
      </c>
      <c r="E190" s="310"/>
      <c r="F190" s="103">
        <v>267799</v>
      </c>
      <c r="G190" s="101">
        <v>111.1</v>
      </c>
      <c r="H190" s="141">
        <v>43452</v>
      </c>
      <c r="I190" s="111" t="s">
        <v>98</v>
      </c>
    </row>
    <row r="191" spans="1:19" ht="15.75" x14ac:dyDescent="0.25">
      <c r="A191" s="108">
        <v>2017</v>
      </c>
      <c r="B191" s="305"/>
      <c r="C191" s="306"/>
      <c r="D191" s="103">
        <v>249367</v>
      </c>
      <c r="E191" s="310"/>
      <c r="F191" s="103">
        <v>267799</v>
      </c>
      <c r="G191" s="109">
        <v>93.1</v>
      </c>
      <c r="H191" s="112"/>
      <c r="I191" s="111" t="s">
        <v>98</v>
      </c>
    </row>
    <row r="192" spans="1:19" ht="47.25" x14ac:dyDescent="0.25">
      <c r="A192" s="108">
        <v>2016</v>
      </c>
      <c r="B192" s="305"/>
      <c r="C192" s="306"/>
      <c r="D192" s="103">
        <v>247571</v>
      </c>
      <c r="E192" s="310"/>
      <c r="F192" s="103">
        <v>267799</v>
      </c>
      <c r="G192" s="109">
        <v>92.4</v>
      </c>
      <c r="H192" s="111" t="s">
        <v>171</v>
      </c>
      <c r="I192" s="111" t="s">
        <v>98</v>
      </c>
    </row>
    <row r="193" spans="1:10" ht="15.75" x14ac:dyDescent="0.25">
      <c r="A193" s="108">
        <v>2015</v>
      </c>
      <c r="B193" s="305"/>
      <c r="C193" s="306"/>
      <c r="D193" s="103">
        <v>125212</v>
      </c>
      <c r="E193" s="310"/>
      <c r="F193" s="103">
        <v>267799</v>
      </c>
      <c r="G193" s="109">
        <v>46.8</v>
      </c>
      <c r="H193" s="112"/>
      <c r="I193" s="111" t="s">
        <v>98</v>
      </c>
      <c r="J193" s="59"/>
    </row>
    <row r="194" spans="1:10" ht="15.75" x14ac:dyDescent="0.25">
      <c r="A194" s="108">
        <v>2014</v>
      </c>
      <c r="B194" s="305"/>
      <c r="C194" s="306"/>
      <c r="D194" s="103">
        <v>226004</v>
      </c>
      <c r="E194" s="310"/>
      <c r="F194" s="103">
        <v>267799</v>
      </c>
      <c r="G194" s="109">
        <v>84.4</v>
      </c>
      <c r="H194" s="112"/>
      <c r="I194" s="111" t="s">
        <v>98</v>
      </c>
    </row>
    <row r="195" spans="1:10" ht="15.75" x14ac:dyDescent="0.25">
      <c r="A195" s="108">
        <v>2013</v>
      </c>
      <c r="B195" s="305"/>
      <c r="C195" s="306"/>
      <c r="D195" s="103">
        <v>160988</v>
      </c>
      <c r="E195" s="310"/>
      <c r="F195" s="103">
        <v>267799</v>
      </c>
      <c r="G195" s="109">
        <v>60.1</v>
      </c>
      <c r="H195" s="112"/>
      <c r="I195" s="111" t="s">
        <v>98</v>
      </c>
    </row>
    <row r="196" spans="1:10" ht="15.75" x14ac:dyDescent="0.25">
      <c r="A196" s="108">
        <v>2012</v>
      </c>
      <c r="B196" s="307"/>
      <c r="C196" s="308"/>
      <c r="D196" s="103">
        <v>241372</v>
      </c>
      <c r="E196" s="311"/>
      <c r="F196" s="103">
        <v>261490</v>
      </c>
      <c r="G196" s="109">
        <v>92.3</v>
      </c>
      <c r="H196" s="112"/>
      <c r="I196" s="111" t="s">
        <v>103</v>
      </c>
    </row>
    <row r="197" spans="1:10" ht="15.75" x14ac:dyDescent="0.25">
      <c r="A197" s="154"/>
      <c r="B197" s="152"/>
      <c r="C197" s="152"/>
      <c r="D197" s="162"/>
      <c r="E197" s="152"/>
      <c r="F197" s="162"/>
      <c r="G197" s="163"/>
      <c r="H197" s="161"/>
      <c r="I197" s="155"/>
    </row>
    <row r="257" ht="15.75" customHeight="1" x14ac:dyDescent="0.25"/>
    <row r="258" ht="15.75" customHeight="1" x14ac:dyDescent="0.25"/>
    <row r="318" ht="15.75" customHeight="1" x14ac:dyDescent="0.25"/>
  </sheetData>
  <mergeCells count="197">
    <mergeCell ref="A186:I186"/>
    <mergeCell ref="A187:I187"/>
    <mergeCell ref="B188:C188"/>
    <mergeCell ref="B189:C196"/>
    <mergeCell ref="E189:E196"/>
    <mergeCell ref="B177:C177"/>
    <mergeCell ref="B178:C182"/>
    <mergeCell ref="E178:E182"/>
    <mergeCell ref="K181:S182"/>
    <mergeCell ref="A183:I184"/>
    <mergeCell ref="A185:I185"/>
    <mergeCell ref="B170:C172"/>
    <mergeCell ref="E170:E172"/>
    <mergeCell ref="K170:S170"/>
    <mergeCell ref="L171:M171"/>
    <mergeCell ref="L172:M175"/>
    <mergeCell ref="O172:O180"/>
    <mergeCell ref="A173:I174"/>
    <mergeCell ref="A175:I175"/>
    <mergeCell ref="A176:I176"/>
    <mergeCell ref="L176:M180"/>
    <mergeCell ref="E163:E165"/>
    <mergeCell ref="A166:I166"/>
    <mergeCell ref="A167:I167"/>
    <mergeCell ref="A168:I168"/>
    <mergeCell ref="B169:C169"/>
    <mergeCell ref="K169:S169"/>
    <mergeCell ref="E152:E159"/>
    <mergeCell ref="K158:S158"/>
    <mergeCell ref="K159:S159"/>
    <mergeCell ref="A160:I160"/>
    <mergeCell ref="A161:I161"/>
    <mergeCell ref="L161:L168"/>
    <mergeCell ref="M161:M168"/>
    <mergeCell ref="O161:O168"/>
    <mergeCell ref="B162:C162"/>
    <mergeCell ref="B163:C165"/>
    <mergeCell ref="A147:I147"/>
    <mergeCell ref="A148:I148"/>
    <mergeCell ref="K148:S148"/>
    <mergeCell ref="A149:I149"/>
    <mergeCell ref="L149:M149"/>
    <mergeCell ref="A150:I150"/>
    <mergeCell ref="L150:M157"/>
    <mergeCell ref="O150:O157"/>
    <mergeCell ref="B151:C151"/>
    <mergeCell ref="B152:C159"/>
    <mergeCell ref="L136:M136"/>
    <mergeCell ref="A137:I137"/>
    <mergeCell ref="L137:M146"/>
    <mergeCell ref="O137:O143"/>
    <mergeCell ref="B138:C138"/>
    <mergeCell ref="B139:C143"/>
    <mergeCell ref="E139:E146"/>
    <mergeCell ref="B144:C146"/>
    <mergeCell ref="O144:O146"/>
    <mergeCell ref="A125:I125"/>
    <mergeCell ref="L125:M125"/>
    <mergeCell ref="A126:I126"/>
    <mergeCell ref="L126:M133"/>
    <mergeCell ref="O126:O133"/>
    <mergeCell ref="B127:C127"/>
    <mergeCell ref="B128:C135"/>
    <mergeCell ref="E128:E135"/>
    <mergeCell ref="K135:S135"/>
    <mergeCell ref="A112:I112"/>
    <mergeCell ref="A113:I113"/>
    <mergeCell ref="L113:L122"/>
    <mergeCell ref="M113:M122"/>
    <mergeCell ref="O113:O122"/>
    <mergeCell ref="B114:C114"/>
    <mergeCell ref="B115:C124"/>
    <mergeCell ref="E115:E124"/>
    <mergeCell ref="K123:S123"/>
    <mergeCell ref="K124:S124"/>
    <mergeCell ref="A100:I100"/>
    <mergeCell ref="L100:M107"/>
    <mergeCell ref="O100:O107"/>
    <mergeCell ref="B102:B111"/>
    <mergeCell ref="C102:C111"/>
    <mergeCell ref="E102:E111"/>
    <mergeCell ref="K108:S109"/>
    <mergeCell ref="K110:S110"/>
    <mergeCell ref="K111:S111"/>
    <mergeCell ref="B91:C98"/>
    <mergeCell ref="E91:E98"/>
    <mergeCell ref="K96:S96"/>
    <mergeCell ref="K97:S97"/>
    <mergeCell ref="K98:S98"/>
    <mergeCell ref="A99:I99"/>
    <mergeCell ref="L99:M99"/>
    <mergeCell ref="A85:I85"/>
    <mergeCell ref="K85:S85"/>
    <mergeCell ref="A86:I87"/>
    <mergeCell ref="K86:S86"/>
    <mergeCell ref="A88:I88"/>
    <mergeCell ref="L88:L95"/>
    <mergeCell ref="M88:M95"/>
    <mergeCell ref="O88:O95"/>
    <mergeCell ref="A89:I89"/>
    <mergeCell ref="B90:C90"/>
    <mergeCell ref="A73:I73"/>
    <mergeCell ref="A74:I75"/>
    <mergeCell ref="K74:S74"/>
    <mergeCell ref="B76:C76"/>
    <mergeCell ref="L76:L83"/>
    <mergeCell ref="M76:M83"/>
    <mergeCell ref="O76:O83"/>
    <mergeCell ref="B77:C84"/>
    <mergeCell ref="E77:E84"/>
    <mergeCell ref="K84:S84"/>
    <mergeCell ref="A71:I71"/>
    <mergeCell ref="L71:P71"/>
    <mergeCell ref="Q71:S71"/>
    <mergeCell ref="A72:I72"/>
    <mergeCell ref="L72:P72"/>
    <mergeCell ref="Q72:S72"/>
    <mergeCell ref="L67:P67"/>
    <mergeCell ref="Q67:S67"/>
    <mergeCell ref="L68:M68"/>
    <mergeCell ref="N68:N70"/>
    <mergeCell ref="O68:O70"/>
    <mergeCell ref="Q68:S68"/>
    <mergeCell ref="L69:M69"/>
    <mergeCell ref="Q69:S69"/>
    <mergeCell ref="L70:M70"/>
    <mergeCell ref="Q70:S70"/>
    <mergeCell ref="K62:S62"/>
    <mergeCell ref="A63:I63"/>
    <mergeCell ref="K63:S63"/>
    <mergeCell ref="L64:M64"/>
    <mergeCell ref="B65:B70"/>
    <mergeCell ref="C65:C70"/>
    <mergeCell ref="E65:E70"/>
    <mergeCell ref="L65:M65"/>
    <mergeCell ref="L66:P66"/>
    <mergeCell ref="Q66:S66"/>
    <mergeCell ref="K51:S51"/>
    <mergeCell ref="K52:S52"/>
    <mergeCell ref="L53:M53"/>
    <mergeCell ref="L54:M61"/>
    <mergeCell ref="O54:O61"/>
    <mergeCell ref="B56:C60"/>
    <mergeCell ref="E58:E60"/>
    <mergeCell ref="A61:I61"/>
    <mergeCell ref="A46:I47"/>
    <mergeCell ref="A48:I48"/>
    <mergeCell ref="A49:I49"/>
    <mergeCell ref="B50:C50"/>
    <mergeCell ref="B51:C55"/>
    <mergeCell ref="E51:E57"/>
    <mergeCell ref="A41:I41"/>
    <mergeCell ref="K41:S41"/>
    <mergeCell ref="A42:I42"/>
    <mergeCell ref="L42:M42"/>
    <mergeCell ref="B43:C43"/>
    <mergeCell ref="L43:M50"/>
    <mergeCell ref="O43:O50"/>
    <mergeCell ref="B44:C45"/>
    <mergeCell ref="E44:E45"/>
    <mergeCell ref="A29:I29"/>
    <mergeCell ref="K29:S29"/>
    <mergeCell ref="K30:S30"/>
    <mergeCell ref="B31:B38"/>
    <mergeCell ref="C31:C38"/>
    <mergeCell ref="E31:E38"/>
    <mergeCell ref="L31:M31"/>
    <mergeCell ref="L32:M39"/>
    <mergeCell ref="O32:O39"/>
    <mergeCell ref="A39:I40"/>
    <mergeCell ref="K40:S40"/>
    <mergeCell ref="B20:C27"/>
    <mergeCell ref="E20:E27"/>
    <mergeCell ref="L20:M27"/>
    <mergeCell ref="O20:O21"/>
    <mergeCell ref="O22:O27"/>
    <mergeCell ref="A28:I28"/>
    <mergeCell ref="K28:S28"/>
    <mergeCell ref="A17:I17"/>
    <mergeCell ref="K17:S17"/>
    <mergeCell ref="A18:I18"/>
    <mergeCell ref="K18:S18"/>
    <mergeCell ref="B19:C19"/>
    <mergeCell ref="L19:M19"/>
    <mergeCell ref="B8:C8"/>
    <mergeCell ref="L8:M8"/>
    <mergeCell ref="B9:C16"/>
    <mergeCell ref="E9:E16"/>
    <mergeCell ref="L9:M16"/>
    <mergeCell ref="O9:O16"/>
    <mergeCell ref="A1:S1"/>
    <mergeCell ref="A2:S2"/>
    <mergeCell ref="A3:S3"/>
    <mergeCell ref="A4:S4"/>
    <mergeCell ref="A5:S5"/>
    <mergeCell ref="A7:I7"/>
    <mergeCell ref="K7:S7"/>
  </mergeCells>
  <pageMargins left="0.7" right="0.7" top="0.75" bottom="0.75" header="0.3" footer="0.3"/>
  <pageSetup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D56BA-EAAE-44A4-BDDB-9A24AFD58AD3}">
  <dimension ref="A1:M463"/>
  <sheetViews>
    <sheetView topLeftCell="A191" workbookViewId="0">
      <selection activeCell="D223" sqref="D223"/>
    </sheetView>
  </sheetViews>
  <sheetFormatPr defaultColWidth="9.140625" defaultRowHeight="15" x14ac:dyDescent="0.25"/>
  <cols>
    <col min="1" max="1" width="10.5703125" style="96" customWidth="1"/>
    <col min="2" max="2" width="13.7109375" style="96" customWidth="1"/>
    <col min="3" max="3" width="17" style="96" customWidth="1"/>
    <col min="4" max="4" width="10.5703125" style="96" customWidth="1"/>
    <col min="5" max="5" width="9.140625" style="96"/>
    <col min="6" max="6" width="17.28515625" style="96" customWidth="1"/>
    <col min="7" max="7" width="13.140625" style="96" customWidth="1"/>
    <col min="8" max="8" width="21.5703125" style="96" customWidth="1"/>
    <col min="9" max="9" width="20.7109375" style="96" customWidth="1"/>
    <col min="10" max="10" width="11.85546875" style="17" customWidth="1"/>
    <col min="11" max="11" width="20.7109375" style="17" customWidth="1"/>
    <col min="12" max="12" width="16" style="17" customWidth="1"/>
    <col min="13" max="16384" width="9.140625" style="17"/>
  </cols>
  <sheetData>
    <row r="1" spans="1:10" ht="15" customHeight="1" x14ac:dyDescent="0.25">
      <c r="A1" s="390" t="s">
        <v>172</v>
      </c>
      <c r="B1" s="390"/>
      <c r="C1" s="390"/>
      <c r="D1" s="390"/>
      <c r="E1" s="390"/>
      <c r="F1" s="390"/>
      <c r="G1" s="390"/>
      <c r="H1" s="390"/>
      <c r="I1" s="390"/>
      <c r="J1" s="177"/>
    </row>
    <row r="2" spans="1:10" ht="15" customHeight="1" x14ac:dyDescent="0.25">
      <c r="A2" s="391" t="s">
        <v>173</v>
      </c>
      <c r="B2" s="391"/>
      <c r="C2" s="391"/>
      <c r="D2" s="391"/>
      <c r="E2" s="391"/>
      <c r="F2" s="391"/>
      <c r="G2" s="391"/>
      <c r="H2" s="391"/>
      <c r="I2" s="391"/>
      <c r="J2" s="177"/>
    </row>
    <row r="3" spans="1:10" ht="15" customHeight="1" x14ac:dyDescent="0.25">
      <c r="A3" s="391" t="s">
        <v>174</v>
      </c>
      <c r="B3" s="391"/>
      <c r="C3" s="391"/>
      <c r="D3" s="391"/>
      <c r="E3" s="391"/>
      <c r="F3" s="391"/>
      <c r="G3" s="391"/>
      <c r="H3" s="391"/>
      <c r="I3" s="391"/>
      <c r="J3" s="177"/>
    </row>
    <row r="4" spans="1:10" ht="15" customHeight="1" x14ac:dyDescent="0.25">
      <c r="A4" s="391"/>
      <c r="B4" s="391"/>
      <c r="C4" s="391"/>
      <c r="D4" s="391"/>
      <c r="E4" s="391"/>
      <c r="F4" s="391"/>
      <c r="G4" s="391"/>
      <c r="H4" s="391"/>
      <c r="I4" s="391"/>
      <c r="J4" s="177"/>
    </row>
    <row r="5" spans="1:10" ht="15" customHeight="1" x14ac:dyDescent="0.25">
      <c r="A5" s="391" t="s">
        <v>85</v>
      </c>
      <c r="B5" s="391"/>
      <c r="C5" s="391"/>
      <c r="D5" s="391"/>
      <c r="E5" s="391"/>
      <c r="F5" s="391"/>
      <c r="G5" s="391"/>
      <c r="H5" s="391"/>
      <c r="I5" s="391"/>
      <c r="J5" s="177"/>
    </row>
    <row r="6" spans="1:10" ht="15" customHeight="1" x14ac:dyDescent="0.25">
      <c r="A6" s="178" t="s">
        <v>2</v>
      </c>
      <c r="B6" s="178"/>
      <c r="C6" s="178"/>
      <c r="D6" s="178"/>
      <c r="E6" s="178"/>
      <c r="F6" s="178"/>
      <c r="G6" s="178"/>
      <c r="H6" s="178"/>
      <c r="I6" s="178"/>
      <c r="J6" s="177"/>
    </row>
    <row r="7" spans="1:10" ht="16.5" customHeight="1" x14ac:dyDescent="0.25">
      <c r="A7" s="392" t="s">
        <v>2</v>
      </c>
      <c r="B7" s="393"/>
      <c r="C7" s="393"/>
      <c r="D7" s="393"/>
      <c r="E7" s="393"/>
      <c r="F7" s="393"/>
      <c r="G7" s="393"/>
      <c r="H7" s="393"/>
      <c r="I7" s="393"/>
      <c r="J7" s="177"/>
    </row>
    <row r="8" spans="1:10" ht="15" customHeight="1" x14ac:dyDescent="0.25">
      <c r="A8" s="179" t="s">
        <v>20</v>
      </c>
      <c r="B8" s="394" t="s">
        <v>88</v>
      </c>
      <c r="C8" s="395"/>
      <c r="D8" s="179" t="s">
        <v>89</v>
      </c>
      <c r="E8" s="179" t="s">
        <v>90</v>
      </c>
      <c r="F8" s="179" t="s">
        <v>91</v>
      </c>
      <c r="G8" s="179" t="s">
        <v>129</v>
      </c>
      <c r="H8" s="179" t="s">
        <v>93</v>
      </c>
      <c r="I8" s="179" t="s">
        <v>94</v>
      </c>
      <c r="J8" s="177"/>
    </row>
    <row r="9" spans="1:10" ht="15" customHeight="1" x14ac:dyDescent="0.25">
      <c r="A9" s="180">
        <v>2019</v>
      </c>
      <c r="B9" s="396" t="s">
        <v>96</v>
      </c>
      <c r="C9" s="399"/>
      <c r="D9" s="181">
        <v>19815</v>
      </c>
      <c r="E9" s="402" t="s">
        <v>97</v>
      </c>
      <c r="F9" s="181">
        <v>150552</v>
      </c>
      <c r="G9" s="182">
        <f>(D9/F9)*100</f>
        <v>13.161565439183804</v>
      </c>
      <c r="H9" s="180"/>
      <c r="I9" s="183"/>
      <c r="J9" s="177"/>
    </row>
    <row r="10" spans="1:10" ht="15" customHeight="1" x14ac:dyDescent="0.25">
      <c r="A10" s="180">
        <v>2018</v>
      </c>
      <c r="B10" s="397"/>
      <c r="C10" s="400"/>
      <c r="D10" s="181">
        <v>13367</v>
      </c>
      <c r="E10" s="403"/>
      <c r="F10" s="181">
        <v>150552</v>
      </c>
      <c r="G10" s="182">
        <f>(D10/F10)*100</f>
        <v>8.8786598650300217</v>
      </c>
      <c r="H10" s="180"/>
      <c r="I10" s="183"/>
      <c r="J10" s="177"/>
    </row>
    <row r="11" spans="1:10" x14ac:dyDescent="0.25">
      <c r="A11" s="184">
        <v>2017</v>
      </c>
      <c r="B11" s="397"/>
      <c r="C11" s="400"/>
      <c r="D11" s="181">
        <v>26923</v>
      </c>
      <c r="E11" s="403"/>
      <c r="F11" s="181">
        <v>150552</v>
      </c>
      <c r="G11" s="185">
        <v>17.899999999999999</v>
      </c>
      <c r="H11" s="186"/>
      <c r="I11" s="405" t="s">
        <v>175</v>
      </c>
      <c r="J11" s="177"/>
    </row>
    <row r="12" spans="1:10" x14ac:dyDescent="0.25">
      <c r="A12" s="184">
        <v>2016</v>
      </c>
      <c r="B12" s="397"/>
      <c r="C12" s="400"/>
      <c r="D12" s="181">
        <v>20423</v>
      </c>
      <c r="E12" s="403"/>
      <c r="F12" s="181">
        <v>150552</v>
      </c>
      <c r="G12" s="185">
        <v>13.6</v>
      </c>
      <c r="H12" s="187"/>
      <c r="I12" s="406"/>
      <c r="J12" s="177"/>
    </row>
    <row r="13" spans="1:10" ht="15" customHeight="1" x14ac:dyDescent="0.25">
      <c r="A13" s="184">
        <v>2015</v>
      </c>
      <c r="B13" s="397"/>
      <c r="C13" s="400"/>
      <c r="D13" s="181">
        <v>20675</v>
      </c>
      <c r="E13" s="403"/>
      <c r="F13" s="181">
        <v>150552</v>
      </c>
      <c r="G13" s="185">
        <v>13.7</v>
      </c>
      <c r="H13" s="187"/>
      <c r="I13" s="406"/>
      <c r="J13" s="177"/>
    </row>
    <row r="14" spans="1:10" ht="15" customHeight="1" x14ac:dyDescent="0.25">
      <c r="A14" s="184">
        <v>2014</v>
      </c>
      <c r="B14" s="397"/>
      <c r="C14" s="400"/>
      <c r="D14" s="181">
        <v>26638</v>
      </c>
      <c r="E14" s="403"/>
      <c r="F14" s="181">
        <v>35108</v>
      </c>
      <c r="G14" s="185">
        <v>75.900000000000006</v>
      </c>
      <c r="H14" s="187"/>
      <c r="I14" s="406"/>
      <c r="J14" s="177"/>
    </row>
    <row r="15" spans="1:10" ht="15" customHeight="1" x14ac:dyDescent="0.25">
      <c r="A15" s="184">
        <v>2013</v>
      </c>
      <c r="B15" s="397"/>
      <c r="C15" s="400"/>
      <c r="D15" s="188">
        <v>23489</v>
      </c>
      <c r="E15" s="403"/>
      <c r="F15" s="181">
        <v>35108</v>
      </c>
      <c r="G15" s="185">
        <v>66.900000000000006</v>
      </c>
      <c r="H15" s="187"/>
      <c r="I15" s="406"/>
      <c r="J15" s="177"/>
    </row>
    <row r="16" spans="1:10" ht="15" customHeight="1" x14ac:dyDescent="0.25">
      <c r="A16" s="184">
        <v>2012</v>
      </c>
      <c r="B16" s="398"/>
      <c r="C16" s="401"/>
      <c r="D16" s="189">
        <v>27416</v>
      </c>
      <c r="E16" s="404"/>
      <c r="F16" s="181">
        <v>36476</v>
      </c>
      <c r="G16" s="185">
        <v>75.2</v>
      </c>
      <c r="H16" s="187"/>
      <c r="I16" s="407"/>
      <c r="J16" s="177"/>
    </row>
    <row r="17" spans="1:11" ht="15" customHeight="1" x14ac:dyDescent="0.25">
      <c r="A17" s="190"/>
      <c r="B17" s="191"/>
      <c r="C17" s="191"/>
      <c r="D17" s="191"/>
      <c r="E17" s="192"/>
      <c r="F17" s="193"/>
      <c r="G17" s="194"/>
      <c r="H17" s="195"/>
      <c r="I17" s="195"/>
      <c r="J17" s="177"/>
    </row>
    <row r="18" spans="1:11" x14ac:dyDescent="0.25">
      <c r="A18" s="392" t="s">
        <v>39</v>
      </c>
      <c r="B18" s="393"/>
      <c r="C18" s="393"/>
      <c r="D18" s="393"/>
      <c r="E18" s="393"/>
      <c r="F18" s="393"/>
      <c r="G18" s="393"/>
      <c r="H18" s="393"/>
      <c r="I18" s="393"/>
      <c r="J18" s="177"/>
    </row>
    <row r="19" spans="1:11" ht="15" customHeight="1" x14ac:dyDescent="0.25">
      <c r="A19" s="179" t="s">
        <v>20</v>
      </c>
      <c r="B19" s="394" t="s">
        <v>88</v>
      </c>
      <c r="C19" s="395"/>
      <c r="D19" s="179" t="s">
        <v>89</v>
      </c>
      <c r="E19" s="179" t="s">
        <v>90</v>
      </c>
      <c r="F19" s="179" t="s">
        <v>91</v>
      </c>
      <c r="G19" s="179" t="s">
        <v>129</v>
      </c>
      <c r="H19" s="179" t="s">
        <v>93</v>
      </c>
      <c r="I19" s="179" t="s">
        <v>94</v>
      </c>
      <c r="J19" s="177"/>
    </row>
    <row r="20" spans="1:11" ht="15" customHeight="1" x14ac:dyDescent="0.25">
      <c r="A20" s="180">
        <v>2019</v>
      </c>
      <c r="B20" s="396" t="s">
        <v>96</v>
      </c>
      <c r="C20" s="399"/>
      <c r="D20" s="181">
        <v>2768</v>
      </c>
      <c r="E20" s="402" t="s">
        <v>97</v>
      </c>
      <c r="F20" s="181">
        <v>13228</v>
      </c>
      <c r="G20" s="182">
        <f>(D20/F20)*100</f>
        <v>20.925309948593892</v>
      </c>
      <c r="H20" s="180"/>
      <c r="I20" s="183"/>
      <c r="J20" s="177"/>
    </row>
    <row r="21" spans="1:11" ht="15" customHeight="1" x14ac:dyDescent="0.25">
      <c r="A21" s="180">
        <v>2018</v>
      </c>
      <c r="B21" s="397"/>
      <c r="C21" s="400"/>
      <c r="D21" s="181">
        <v>2306</v>
      </c>
      <c r="E21" s="403"/>
      <c r="F21" s="181">
        <v>13228</v>
      </c>
      <c r="G21" s="182">
        <f>(D21/F21)*100</f>
        <v>17.432718475960087</v>
      </c>
      <c r="H21" s="180"/>
      <c r="I21" s="183"/>
      <c r="J21" s="177"/>
    </row>
    <row r="22" spans="1:11" x14ac:dyDescent="0.25">
      <c r="A22" s="184">
        <v>2017</v>
      </c>
      <c r="B22" s="397"/>
      <c r="C22" s="400"/>
      <c r="D22" s="181">
        <v>795</v>
      </c>
      <c r="E22" s="403"/>
      <c r="F22" s="181">
        <v>13228</v>
      </c>
      <c r="G22" s="185">
        <v>6</v>
      </c>
      <c r="H22" s="186"/>
      <c r="I22" s="405" t="s">
        <v>175</v>
      </c>
      <c r="J22" s="177"/>
    </row>
    <row r="23" spans="1:11" x14ac:dyDescent="0.25">
      <c r="A23" s="184">
        <v>2016</v>
      </c>
      <c r="B23" s="397"/>
      <c r="C23" s="400"/>
      <c r="D23" s="181">
        <v>1882</v>
      </c>
      <c r="E23" s="403"/>
      <c r="F23" s="181">
        <v>13228</v>
      </c>
      <c r="G23" s="185">
        <v>14.2</v>
      </c>
      <c r="H23" s="187"/>
      <c r="I23" s="406"/>
      <c r="J23" s="177"/>
    </row>
    <row r="24" spans="1:11" ht="15" customHeight="1" x14ac:dyDescent="0.25">
      <c r="A24" s="184">
        <v>2015</v>
      </c>
      <c r="B24" s="397"/>
      <c r="C24" s="400"/>
      <c r="D24" s="181">
        <v>2887</v>
      </c>
      <c r="E24" s="403"/>
      <c r="F24" s="181">
        <v>13228</v>
      </c>
      <c r="G24" s="185">
        <v>21.8</v>
      </c>
      <c r="H24" s="187"/>
      <c r="I24" s="406"/>
      <c r="J24" s="196" t="s">
        <v>176</v>
      </c>
      <c r="K24" s="196"/>
    </row>
    <row r="25" spans="1:11" ht="16.5" customHeight="1" x14ac:dyDescent="0.25">
      <c r="A25" s="184">
        <v>2014</v>
      </c>
      <c r="B25" s="397"/>
      <c r="C25" s="400"/>
      <c r="D25" s="181">
        <v>4803</v>
      </c>
      <c r="E25" s="403"/>
      <c r="F25" s="181">
        <v>5265</v>
      </c>
      <c r="G25" s="185">
        <v>91.2</v>
      </c>
      <c r="H25" s="187"/>
      <c r="I25" s="406"/>
      <c r="J25" s="197"/>
      <c r="K25" s="39"/>
    </row>
    <row r="26" spans="1:11" ht="15" customHeight="1" x14ac:dyDescent="0.25">
      <c r="A26" s="184">
        <v>2013</v>
      </c>
      <c r="B26" s="397"/>
      <c r="C26" s="400"/>
      <c r="D26" s="181">
        <v>5690</v>
      </c>
      <c r="E26" s="403"/>
      <c r="F26" s="181">
        <v>5265</v>
      </c>
      <c r="G26" s="185">
        <v>108.1</v>
      </c>
      <c r="H26" s="187"/>
      <c r="I26" s="406"/>
      <c r="J26" s="197"/>
      <c r="K26" s="39"/>
    </row>
    <row r="27" spans="1:11" x14ac:dyDescent="0.25">
      <c r="A27" s="184">
        <v>2012</v>
      </c>
      <c r="B27" s="398"/>
      <c r="C27" s="401"/>
      <c r="D27" s="189">
        <v>4072</v>
      </c>
      <c r="E27" s="404"/>
      <c r="F27" s="181">
        <v>6686</v>
      </c>
      <c r="G27" s="185">
        <v>60.9</v>
      </c>
      <c r="H27" s="187"/>
      <c r="I27" s="407"/>
      <c r="J27" s="177"/>
    </row>
    <row r="28" spans="1:11" ht="15" customHeight="1" x14ac:dyDescent="0.25">
      <c r="A28" s="198"/>
      <c r="B28" s="198"/>
      <c r="C28" s="198"/>
      <c r="D28" s="198"/>
      <c r="E28" s="198"/>
      <c r="F28" s="198"/>
      <c r="G28" s="198"/>
      <c r="H28" s="198"/>
      <c r="I28" s="198"/>
      <c r="J28" s="177"/>
    </row>
    <row r="29" spans="1:11" ht="15" customHeight="1" x14ac:dyDescent="0.25">
      <c r="A29" s="392" t="s">
        <v>79</v>
      </c>
      <c r="B29" s="393"/>
      <c r="C29" s="393"/>
      <c r="D29" s="393"/>
      <c r="E29" s="393"/>
      <c r="F29" s="393"/>
      <c r="G29" s="393"/>
      <c r="H29" s="393"/>
      <c r="I29" s="393"/>
    </row>
    <row r="30" spans="1:11" ht="30" x14ac:dyDescent="0.25">
      <c r="A30" s="179" t="s">
        <v>20</v>
      </c>
      <c r="B30" s="179" t="s">
        <v>88</v>
      </c>
      <c r="C30" s="179" t="s">
        <v>177</v>
      </c>
      <c r="D30" s="179" t="s">
        <v>89</v>
      </c>
      <c r="E30" s="179" t="s">
        <v>90</v>
      </c>
      <c r="F30" s="179" t="s">
        <v>91</v>
      </c>
      <c r="G30" s="179" t="s">
        <v>129</v>
      </c>
      <c r="H30" s="179" t="s">
        <v>93</v>
      </c>
      <c r="I30" s="179" t="s">
        <v>94</v>
      </c>
    </row>
    <row r="31" spans="1:11" x14ac:dyDescent="0.25">
      <c r="A31" s="180">
        <v>2019</v>
      </c>
      <c r="B31" s="396" t="s">
        <v>96</v>
      </c>
      <c r="C31" s="399" t="s">
        <v>114</v>
      </c>
      <c r="D31" s="181">
        <v>50718</v>
      </c>
      <c r="E31" s="402" t="s">
        <v>97</v>
      </c>
      <c r="F31" s="181">
        <v>96844</v>
      </c>
      <c r="G31" s="182">
        <f>(D31/F31)*100</f>
        <v>52.370823179546491</v>
      </c>
      <c r="H31" s="180"/>
      <c r="I31" s="183"/>
    </row>
    <row r="32" spans="1:11" x14ac:dyDescent="0.25">
      <c r="A32" s="180">
        <v>2018</v>
      </c>
      <c r="B32" s="397"/>
      <c r="C32" s="400"/>
      <c r="D32" s="181">
        <v>56704</v>
      </c>
      <c r="E32" s="403"/>
      <c r="F32" s="181">
        <v>96844</v>
      </c>
      <c r="G32" s="182">
        <f>(D32/F32)*100</f>
        <v>58.55189789764983</v>
      </c>
      <c r="H32" s="180"/>
      <c r="I32" s="183"/>
    </row>
    <row r="33" spans="1:10" ht="15" customHeight="1" x14ac:dyDescent="0.25">
      <c r="A33" s="184">
        <v>2017</v>
      </c>
      <c r="B33" s="397"/>
      <c r="C33" s="400"/>
      <c r="D33" s="181">
        <v>86351</v>
      </c>
      <c r="E33" s="403"/>
      <c r="F33" s="181">
        <v>96844</v>
      </c>
      <c r="G33" s="185">
        <v>89.2</v>
      </c>
      <c r="H33" s="187"/>
      <c r="I33" s="405" t="s">
        <v>175</v>
      </c>
    </row>
    <row r="34" spans="1:10" ht="16.5" customHeight="1" x14ac:dyDescent="0.25">
      <c r="A34" s="184">
        <v>2016</v>
      </c>
      <c r="B34" s="397"/>
      <c r="C34" s="400"/>
      <c r="D34" s="181">
        <v>71166</v>
      </c>
      <c r="E34" s="403"/>
      <c r="F34" s="181">
        <v>96844</v>
      </c>
      <c r="G34" s="185">
        <v>73.5</v>
      </c>
      <c r="H34" s="187"/>
      <c r="I34" s="406"/>
    </row>
    <row r="35" spans="1:10" ht="15" customHeight="1" x14ac:dyDescent="0.25">
      <c r="A35" s="184">
        <v>2015</v>
      </c>
      <c r="B35" s="397"/>
      <c r="C35" s="400"/>
      <c r="D35" s="181">
        <v>88957</v>
      </c>
      <c r="E35" s="403"/>
      <c r="F35" s="181">
        <v>96844</v>
      </c>
      <c r="G35" s="185">
        <v>91.9</v>
      </c>
      <c r="H35" s="187"/>
      <c r="I35" s="406"/>
    </row>
    <row r="36" spans="1:10" ht="15" customHeight="1" x14ac:dyDescent="0.25">
      <c r="A36" s="184">
        <v>2014</v>
      </c>
      <c r="B36" s="397"/>
      <c r="C36" s="400"/>
      <c r="D36" s="181">
        <v>92038</v>
      </c>
      <c r="E36" s="403"/>
      <c r="F36" s="181">
        <v>96844</v>
      </c>
      <c r="G36" s="185">
        <v>95</v>
      </c>
      <c r="H36" s="187"/>
      <c r="I36" s="406"/>
    </row>
    <row r="37" spans="1:10" x14ac:dyDescent="0.25">
      <c r="A37" s="184">
        <v>2013</v>
      </c>
      <c r="B37" s="397"/>
      <c r="C37" s="400"/>
      <c r="D37" s="188">
        <v>60576</v>
      </c>
      <c r="E37" s="403"/>
      <c r="F37" s="181">
        <v>94571</v>
      </c>
      <c r="G37" s="185">
        <v>64.099999999999994</v>
      </c>
      <c r="H37" s="187"/>
      <c r="I37" s="406"/>
    </row>
    <row r="38" spans="1:10" ht="30" x14ac:dyDescent="0.25">
      <c r="A38" s="184">
        <v>2012</v>
      </c>
      <c r="B38" s="398"/>
      <c r="C38" s="401"/>
      <c r="D38" s="188">
        <v>50813</v>
      </c>
      <c r="E38" s="404"/>
      <c r="F38" s="181">
        <v>90575</v>
      </c>
      <c r="G38" s="185">
        <v>56.1</v>
      </c>
      <c r="H38" s="199" t="s">
        <v>178</v>
      </c>
      <c r="I38" s="407"/>
    </row>
    <row r="39" spans="1:10" ht="15" customHeight="1" x14ac:dyDescent="0.25">
      <c r="A39" s="198"/>
      <c r="B39" s="198"/>
      <c r="C39" s="198"/>
      <c r="D39" s="198"/>
      <c r="E39" s="198"/>
      <c r="F39" s="198"/>
      <c r="G39" s="198"/>
      <c r="H39" s="198"/>
      <c r="I39" s="198"/>
      <c r="J39" s="177"/>
    </row>
    <row r="40" spans="1:10" ht="15" customHeight="1" x14ac:dyDescent="0.25">
      <c r="A40" s="392" t="s">
        <v>120</v>
      </c>
      <c r="B40" s="393"/>
      <c r="C40" s="393"/>
      <c r="D40" s="393"/>
      <c r="E40" s="393"/>
      <c r="F40" s="393"/>
      <c r="G40" s="393"/>
      <c r="H40" s="393"/>
      <c r="I40" s="393"/>
      <c r="J40" s="177"/>
    </row>
    <row r="41" spans="1:10" ht="30" x14ac:dyDescent="0.25">
      <c r="A41" s="179" t="s">
        <v>20</v>
      </c>
      <c r="B41" s="394" t="s">
        <v>88</v>
      </c>
      <c r="C41" s="395"/>
      <c r="D41" s="179" t="s">
        <v>89</v>
      </c>
      <c r="E41" s="179" t="s">
        <v>90</v>
      </c>
      <c r="F41" s="179" t="s">
        <v>91</v>
      </c>
      <c r="G41" s="179" t="s">
        <v>129</v>
      </c>
      <c r="H41" s="179" t="s">
        <v>93</v>
      </c>
      <c r="I41" s="179" t="s">
        <v>94</v>
      </c>
      <c r="J41" s="177"/>
    </row>
    <row r="42" spans="1:10" x14ac:dyDescent="0.25">
      <c r="A42" s="180">
        <v>2019</v>
      </c>
      <c r="B42" s="396" t="s">
        <v>96</v>
      </c>
      <c r="C42" s="399"/>
      <c r="D42" s="181">
        <v>183230</v>
      </c>
      <c r="E42" s="405" t="s">
        <v>97</v>
      </c>
      <c r="F42" s="181">
        <v>326800</v>
      </c>
      <c r="G42" s="182">
        <f>(D42/F42)*100</f>
        <v>56.067931456548351</v>
      </c>
      <c r="H42" s="180"/>
      <c r="I42" s="183"/>
      <c r="J42" s="177"/>
    </row>
    <row r="43" spans="1:10" x14ac:dyDescent="0.25">
      <c r="A43" s="180">
        <v>2018</v>
      </c>
      <c r="B43" s="397"/>
      <c r="C43" s="400"/>
      <c r="D43" s="181">
        <v>282627</v>
      </c>
      <c r="E43" s="406"/>
      <c r="F43" s="181">
        <v>755274</v>
      </c>
      <c r="G43" s="182">
        <f>(D43/F43)*100</f>
        <v>37.420459329991502</v>
      </c>
      <c r="H43" s="180"/>
      <c r="I43" s="183"/>
      <c r="J43" s="177"/>
    </row>
    <row r="44" spans="1:10" ht="15" customHeight="1" x14ac:dyDescent="0.25">
      <c r="A44" s="184">
        <v>2017</v>
      </c>
      <c r="B44" s="397"/>
      <c r="C44" s="400"/>
      <c r="D44" s="181">
        <v>332085</v>
      </c>
      <c r="E44" s="406"/>
      <c r="F44" s="181">
        <v>755274</v>
      </c>
      <c r="G44" s="185">
        <v>44</v>
      </c>
      <c r="H44" s="186"/>
      <c r="I44" s="405" t="s">
        <v>175</v>
      </c>
      <c r="J44" s="177"/>
    </row>
    <row r="45" spans="1:10" ht="15" customHeight="1" x14ac:dyDescent="0.25">
      <c r="A45" s="184">
        <v>2016</v>
      </c>
      <c r="B45" s="397"/>
      <c r="C45" s="400"/>
      <c r="D45" s="181">
        <v>255298</v>
      </c>
      <c r="E45" s="406"/>
      <c r="F45" s="181">
        <v>780020</v>
      </c>
      <c r="G45" s="185">
        <v>32.700000000000003</v>
      </c>
      <c r="H45" s="187"/>
      <c r="I45" s="406"/>
      <c r="J45" s="177"/>
    </row>
    <row r="46" spans="1:10" x14ac:dyDescent="0.25">
      <c r="A46" s="184">
        <v>2015</v>
      </c>
      <c r="B46" s="398"/>
      <c r="C46" s="401"/>
      <c r="D46" s="181">
        <v>318725</v>
      </c>
      <c r="E46" s="406"/>
      <c r="F46" s="181">
        <v>780020</v>
      </c>
      <c r="G46" s="185">
        <v>40.9</v>
      </c>
      <c r="H46" s="187"/>
      <c r="I46" s="406"/>
      <c r="J46" s="177"/>
    </row>
    <row r="47" spans="1:10" ht="15" customHeight="1" x14ac:dyDescent="0.25">
      <c r="A47" s="184">
        <v>2014</v>
      </c>
      <c r="B47" s="408" t="s">
        <v>179</v>
      </c>
      <c r="C47" s="409"/>
      <c r="D47" s="181">
        <v>221411</v>
      </c>
      <c r="E47" s="406"/>
      <c r="F47" s="181">
        <v>780020</v>
      </c>
      <c r="G47" s="185">
        <v>28.4</v>
      </c>
      <c r="H47" s="187"/>
      <c r="I47" s="406"/>
      <c r="J47" s="177"/>
    </row>
    <row r="48" spans="1:10" ht="15" customHeight="1" x14ac:dyDescent="0.25">
      <c r="A48" s="199" t="s">
        <v>107</v>
      </c>
      <c r="B48" s="408" t="s">
        <v>180</v>
      </c>
      <c r="C48" s="409"/>
      <c r="D48" s="181">
        <v>729461</v>
      </c>
      <c r="E48" s="407"/>
      <c r="F48" s="181">
        <v>780020</v>
      </c>
      <c r="G48" s="185">
        <v>93.5</v>
      </c>
      <c r="H48" s="200">
        <v>41190</v>
      </c>
      <c r="I48" s="406"/>
      <c r="J48" s="177"/>
    </row>
    <row r="49" spans="1:11" ht="15" customHeight="1" x14ac:dyDescent="0.25">
      <c r="A49" s="199" t="s">
        <v>108</v>
      </c>
      <c r="B49" s="408" t="s">
        <v>181</v>
      </c>
      <c r="C49" s="409"/>
      <c r="D49" s="188">
        <v>321375</v>
      </c>
      <c r="E49" s="405" t="s">
        <v>118</v>
      </c>
      <c r="F49" s="181">
        <v>309000</v>
      </c>
      <c r="G49" s="185">
        <v>104</v>
      </c>
      <c r="H49" s="200"/>
      <c r="I49" s="406"/>
      <c r="J49" s="177"/>
    </row>
    <row r="50" spans="1:11" ht="15" customHeight="1" x14ac:dyDescent="0.25">
      <c r="A50" s="199" t="s">
        <v>124</v>
      </c>
      <c r="B50" s="396" t="s">
        <v>180</v>
      </c>
      <c r="C50" s="399"/>
      <c r="D50" s="181">
        <v>349458</v>
      </c>
      <c r="E50" s="406"/>
      <c r="F50" s="181">
        <v>309000</v>
      </c>
      <c r="G50" s="185">
        <v>113.1</v>
      </c>
      <c r="H50" s="200">
        <v>40739</v>
      </c>
      <c r="I50" s="406"/>
      <c r="J50" s="177"/>
    </row>
    <row r="51" spans="1:11" ht="15" customHeight="1" x14ac:dyDescent="0.25">
      <c r="A51" s="199" t="s">
        <v>125</v>
      </c>
      <c r="B51" s="397"/>
      <c r="C51" s="400"/>
      <c r="D51" s="189">
        <v>408178</v>
      </c>
      <c r="E51" s="406"/>
      <c r="F51" s="181">
        <v>309000</v>
      </c>
      <c r="G51" s="185">
        <v>132.1</v>
      </c>
      <c r="H51" s="200">
        <v>40458</v>
      </c>
      <c r="I51" s="406"/>
      <c r="J51" s="177"/>
    </row>
    <row r="52" spans="1:11" ht="16.5" customHeight="1" x14ac:dyDescent="0.25">
      <c r="A52" s="199" t="s">
        <v>182</v>
      </c>
      <c r="B52" s="397"/>
      <c r="C52" s="400"/>
      <c r="D52" s="189">
        <v>336204</v>
      </c>
      <c r="E52" s="406"/>
      <c r="F52" s="181">
        <v>309000</v>
      </c>
      <c r="G52" s="185">
        <v>108.8</v>
      </c>
      <c r="H52" s="200">
        <v>40167</v>
      </c>
      <c r="I52" s="406"/>
      <c r="J52" s="177"/>
    </row>
    <row r="53" spans="1:11" ht="15" customHeight="1" x14ac:dyDescent="0.25">
      <c r="A53" s="199" t="s">
        <v>183</v>
      </c>
      <c r="B53" s="397"/>
      <c r="C53" s="400"/>
      <c r="D53" s="189">
        <v>394819</v>
      </c>
      <c r="E53" s="406"/>
      <c r="F53" s="181">
        <v>309000</v>
      </c>
      <c r="G53" s="185">
        <v>127.8</v>
      </c>
      <c r="H53" s="200">
        <v>39948</v>
      </c>
      <c r="I53" s="406"/>
      <c r="J53" s="177"/>
    </row>
    <row r="54" spans="1:11" ht="15" customHeight="1" x14ac:dyDescent="0.25">
      <c r="A54" s="199" t="s">
        <v>184</v>
      </c>
      <c r="B54" s="398"/>
      <c r="C54" s="401"/>
      <c r="D54" s="189">
        <v>302040</v>
      </c>
      <c r="E54" s="407"/>
      <c r="F54" s="181">
        <v>423000</v>
      </c>
      <c r="G54" s="185">
        <v>71.400000000000006</v>
      </c>
      <c r="H54" s="187"/>
      <c r="I54" s="407"/>
      <c r="J54" s="177"/>
    </row>
    <row r="55" spans="1:11" x14ac:dyDescent="0.25">
      <c r="A55" s="198"/>
      <c r="B55" s="198"/>
      <c r="C55" s="198"/>
      <c r="D55" s="198"/>
      <c r="E55" s="198"/>
      <c r="F55" s="198"/>
      <c r="G55" s="198"/>
      <c r="H55" s="198"/>
      <c r="I55" s="198"/>
      <c r="J55" s="197"/>
      <c r="K55" s="39"/>
    </row>
    <row r="56" spans="1:11" ht="15" customHeight="1" x14ac:dyDescent="0.25">
      <c r="A56" s="392" t="s">
        <v>185</v>
      </c>
      <c r="B56" s="393"/>
      <c r="C56" s="393"/>
      <c r="D56" s="393"/>
      <c r="E56" s="393"/>
      <c r="F56" s="393"/>
      <c r="G56" s="393"/>
      <c r="H56" s="393"/>
      <c r="I56" s="393"/>
      <c r="J56" s="177"/>
    </row>
    <row r="57" spans="1:11" ht="30" customHeight="1" x14ac:dyDescent="0.25">
      <c r="A57" s="179" t="s">
        <v>20</v>
      </c>
      <c r="B57" s="394" t="s">
        <v>88</v>
      </c>
      <c r="C57" s="395"/>
      <c r="D57" s="179" t="s">
        <v>89</v>
      </c>
      <c r="E57" s="179" t="s">
        <v>90</v>
      </c>
      <c r="F57" s="179" t="s">
        <v>91</v>
      </c>
      <c r="G57" s="179" t="s">
        <v>129</v>
      </c>
      <c r="H57" s="179" t="s">
        <v>93</v>
      </c>
      <c r="I57" s="179" t="s">
        <v>94</v>
      </c>
      <c r="J57" s="177"/>
    </row>
    <row r="58" spans="1:11" x14ac:dyDescent="0.25">
      <c r="A58" s="180">
        <v>2019</v>
      </c>
      <c r="B58" s="396" t="s">
        <v>96</v>
      </c>
      <c r="C58" s="399"/>
      <c r="D58" s="181">
        <v>95335</v>
      </c>
      <c r="E58" s="402" t="s">
        <v>97</v>
      </c>
      <c r="F58" s="181">
        <v>87521</v>
      </c>
      <c r="G58" s="182">
        <f>(D58/F58)*100</f>
        <v>108.92814295997533</v>
      </c>
      <c r="H58" s="201">
        <v>43676</v>
      </c>
      <c r="I58" s="183"/>
      <c r="J58" s="177"/>
    </row>
    <row r="59" spans="1:11" x14ac:dyDescent="0.25">
      <c r="A59" s="180">
        <v>2018</v>
      </c>
      <c r="B59" s="397"/>
      <c r="C59" s="400"/>
      <c r="D59" s="181">
        <v>93128</v>
      </c>
      <c r="E59" s="403"/>
      <c r="F59" s="181">
        <v>87521</v>
      </c>
      <c r="G59" s="182">
        <f>(D59/F59)*100</f>
        <v>106.40646244901224</v>
      </c>
      <c r="H59" s="201">
        <v>43334</v>
      </c>
      <c r="I59" s="183"/>
      <c r="J59" s="177"/>
    </row>
    <row r="60" spans="1:11" ht="30" x14ac:dyDescent="0.25">
      <c r="A60" s="184">
        <v>2017</v>
      </c>
      <c r="B60" s="397"/>
      <c r="C60" s="400"/>
      <c r="D60" s="181">
        <v>85536</v>
      </c>
      <c r="E60" s="403"/>
      <c r="F60" s="181">
        <v>87521</v>
      </c>
      <c r="G60" s="185">
        <v>97.7</v>
      </c>
      <c r="H60" s="199" t="s">
        <v>186</v>
      </c>
      <c r="I60" s="405" t="s">
        <v>175</v>
      </c>
      <c r="J60" s="177"/>
    </row>
    <row r="61" spans="1:11" ht="30" x14ac:dyDescent="0.25">
      <c r="A61" s="184">
        <v>2016</v>
      </c>
      <c r="B61" s="397"/>
      <c r="C61" s="400"/>
      <c r="D61" s="188">
        <v>97798</v>
      </c>
      <c r="E61" s="403"/>
      <c r="F61" s="181">
        <v>87521</v>
      </c>
      <c r="G61" s="185">
        <v>111.7</v>
      </c>
      <c r="H61" s="199" t="s">
        <v>187</v>
      </c>
      <c r="I61" s="406"/>
      <c r="J61" s="177"/>
    </row>
    <row r="62" spans="1:11" ht="16.5" customHeight="1" x14ac:dyDescent="0.25">
      <c r="A62" s="184">
        <v>2015</v>
      </c>
      <c r="B62" s="397"/>
      <c r="C62" s="400"/>
      <c r="D62" s="188">
        <v>78900</v>
      </c>
      <c r="E62" s="403"/>
      <c r="F62" s="188">
        <v>17841</v>
      </c>
      <c r="G62" s="199">
        <v>442.2</v>
      </c>
      <c r="H62" s="202">
        <v>42101</v>
      </c>
      <c r="I62" s="406"/>
      <c r="J62" s="177"/>
    </row>
    <row r="63" spans="1:11" ht="15" customHeight="1" x14ac:dyDescent="0.25">
      <c r="A63" s="184">
        <v>2014</v>
      </c>
      <c r="B63" s="398"/>
      <c r="C63" s="401"/>
      <c r="D63" s="188">
        <v>156371</v>
      </c>
      <c r="E63" s="404"/>
      <c r="F63" s="188">
        <v>112207</v>
      </c>
      <c r="G63" s="199">
        <v>139.4</v>
      </c>
      <c r="H63" s="202">
        <v>41813</v>
      </c>
      <c r="I63" s="407"/>
      <c r="J63" s="177"/>
    </row>
    <row r="64" spans="1:11" ht="15" customHeight="1" x14ac:dyDescent="0.25">
      <c r="A64" s="412" t="s">
        <v>135</v>
      </c>
      <c r="B64" s="412"/>
      <c r="C64" s="412"/>
      <c r="D64" s="412"/>
      <c r="E64" s="412"/>
      <c r="F64" s="412"/>
      <c r="G64" s="412"/>
      <c r="H64" s="412"/>
      <c r="I64" s="412"/>
      <c r="J64" s="177"/>
    </row>
    <row r="65" spans="1:10" x14ac:dyDescent="0.25">
      <c r="A65" s="198"/>
      <c r="B65" s="198"/>
      <c r="C65" s="198"/>
      <c r="D65" s="198"/>
      <c r="E65" s="198"/>
      <c r="F65" s="198"/>
      <c r="G65" s="198"/>
      <c r="H65" s="198"/>
      <c r="I65" s="198"/>
      <c r="J65" s="177"/>
    </row>
    <row r="66" spans="1:10" ht="15" customHeight="1" x14ac:dyDescent="0.25">
      <c r="A66" s="410" t="s">
        <v>32</v>
      </c>
      <c r="B66" s="411"/>
      <c r="C66" s="411"/>
      <c r="D66" s="411"/>
      <c r="E66" s="411"/>
      <c r="F66" s="411"/>
      <c r="G66" s="411"/>
      <c r="H66" s="411"/>
      <c r="I66" s="411"/>
      <c r="J66" s="177"/>
    </row>
    <row r="67" spans="1:10" ht="15" customHeight="1" x14ac:dyDescent="0.25">
      <c r="A67" s="392" t="s">
        <v>188</v>
      </c>
      <c r="B67" s="393"/>
      <c r="C67" s="393"/>
      <c r="D67" s="393"/>
      <c r="E67" s="393"/>
      <c r="F67" s="393"/>
      <c r="G67" s="393"/>
      <c r="H67" s="393"/>
      <c r="I67" s="393"/>
      <c r="J67" s="177"/>
    </row>
    <row r="68" spans="1:10" ht="30" customHeight="1" x14ac:dyDescent="0.25">
      <c r="A68" s="179" t="s">
        <v>20</v>
      </c>
      <c r="B68" s="394" t="s">
        <v>88</v>
      </c>
      <c r="C68" s="395"/>
      <c r="D68" s="179" t="s">
        <v>89</v>
      </c>
      <c r="E68" s="179" t="s">
        <v>90</v>
      </c>
      <c r="F68" s="179" t="s">
        <v>91</v>
      </c>
      <c r="G68" s="179" t="s">
        <v>129</v>
      </c>
      <c r="H68" s="179" t="s">
        <v>93</v>
      </c>
      <c r="I68" s="179" t="s">
        <v>94</v>
      </c>
      <c r="J68" s="177"/>
    </row>
    <row r="69" spans="1:10" x14ac:dyDescent="0.25">
      <c r="A69" s="180">
        <v>2019</v>
      </c>
      <c r="B69" s="396" t="s">
        <v>96</v>
      </c>
      <c r="C69" s="399"/>
      <c r="D69" s="181">
        <v>56916</v>
      </c>
      <c r="E69" s="405" t="s">
        <v>97</v>
      </c>
      <c r="F69" s="181">
        <v>131268</v>
      </c>
      <c r="G69" s="182">
        <f>(D69/F69)*100</f>
        <v>43.358625102843042</v>
      </c>
      <c r="H69" s="180"/>
      <c r="I69" s="183"/>
      <c r="J69" s="177"/>
    </row>
    <row r="70" spans="1:10" x14ac:dyDescent="0.25">
      <c r="A70" s="180">
        <v>2018</v>
      </c>
      <c r="B70" s="397"/>
      <c r="C70" s="400"/>
      <c r="D70" s="181">
        <v>50199</v>
      </c>
      <c r="E70" s="406"/>
      <c r="F70" s="181">
        <v>131268</v>
      </c>
      <c r="G70" s="182">
        <f>(D70/F70)*100</f>
        <v>38.241612578846329</v>
      </c>
      <c r="H70" s="180"/>
      <c r="I70" s="183"/>
      <c r="J70" s="177"/>
    </row>
    <row r="71" spans="1:10" ht="15" customHeight="1" x14ac:dyDescent="0.25">
      <c r="A71" s="184">
        <v>2017</v>
      </c>
      <c r="B71" s="397"/>
      <c r="C71" s="400"/>
      <c r="D71" s="181">
        <v>46549</v>
      </c>
      <c r="E71" s="406"/>
      <c r="F71" s="181">
        <v>131268</v>
      </c>
      <c r="G71" s="185">
        <v>35.5</v>
      </c>
      <c r="H71" s="187"/>
      <c r="I71" s="405" t="s">
        <v>189</v>
      </c>
      <c r="J71" s="177"/>
    </row>
    <row r="72" spans="1:10" ht="15" customHeight="1" x14ac:dyDescent="0.25">
      <c r="A72" s="199" t="s">
        <v>138</v>
      </c>
      <c r="B72" s="397"/>
      <c r="C72" s="400"/>
      <c r="D72" s="181">
        <v>43746</v>
      </c>
      <c r="E72" s="406"/>
      <c r="F72" s="181">
        <v>131268</v>
      </c>
      <c r="G72" s="185">
        <v>33.299999999999997</v>
      </c>
      <c r="H72" s="187"/>
      <c r="I72" s="406"/>
      <c r="J72" s="177"/>
    </row>
    <row r="73" spans="1:10" ht="15" customHeight="1" x14ac:dyDescent="0.25">
      <c r="A73" s="184">
        <v>2015</v>
      </c>
      <c r="B73" s="397"/>
      <c r="C73" s="400"/>
      <c r="D73" s="181">
        <v>72992</v>
      </c>
      <c r="E73" s="406"/>
      <c r="F73" s="181">
        <v>131634</v>
      </c>
      <c r="G73" s="185">
        <v>55.5</v>
      </c>
      <c r="H73" s="187"/>
      <c r="I73" s="406"/>
      <c r="J73" s="177"/>
    </row>
    <row r="74" spans="1:10" ht="15" customHeight="1" x14ac:dyDescent="0.25">
      <c r="A74" s="199" t="s">
        <v>139</v>
      </c>
      <c r="B74" s="397"/>
      <c r="C74" s="400"/>
      <c r="D74" s="181">
        <v>48615</v>
      </c>
      <c r="E74" s="406"/>
      <c r="F74" s="181">
        <v>60371</v>
      </c>
      <c r="G74" s="185">
        <v>80.5</v>
      </c>
      <c r="H74" s="200">
        <v>41830</v>
      </c>
      <c r="I74" s="406"/>
      <c r="J74" s="177"/>
    </row>
    <row r="75" spans="1:10" ht="15" customHeight="1" x14ac:dyDescent="0.25">
      <c r="A75" s="184">
        <v>2013</v>
      </c>
      <c r="B75" s="397"/>
      <c r="C75" s="400"/>
      <c r="D75" s="181">
        <v>310178</v>
      </c>
      <c r="E75" s="406"/>
      <c r="F75" s="181">
        <v>376469</v>
      </c>
      <c r="G75" s="185">
        <v>82.4</v>
      </c>
      <c r="H75" s="187"/>
      <c r="I75" s="406"/>
      <c r="J75" s="177"/>
    </row>
    <row r="76" spans="1:10" ht="16.5" customHeight="1" x14ac:dyDescent="0.25">
      <c r="A76" s="184">
        <v>2012</v>
      </c>
      <c r="B76" s="398"/>
      <c r="C76" s="401"/>
      <c r="D76" s="181">
        <v>378664</v>
      </c>
      <c r="E76" s="407"/>
      <c r="F76" s="181">
        <v>343869</v>
      </c>
      <c r="G76" s="185">
        <v>110.1</v>
      </c>
      <c r="H76" s="200">
        <v>41160</v>
      </c>
      <c r="I76" s="407"/>
      <c r="J76" s="177"/>
    </row>
    <row r="77" spans="1:10" ht="15" customHeight="1" x14ac:dyDescent="0.25">
      <c r="A77" s="412" t="s">
        <v>140</v>
      </c>
      <c r="B77" s="412"/>
      <c r="C77" s="412"/>
      <c r="D77" s="412"/>
      <c r="E77" s="412"/>
      <c r="F77" s="412"/>
      <c r="G77" s="412"/>
      <c r="H77" s="412"/>
      <c r="I77" s="412"/>
      <c r="J77" s="177"/>
    </row>
    <row r="78" spans="1:10" ht="15" customHeight="1" x14ac:dyDescent="0.25">
      <c r="A78" s="412" t="s">
        <v>142</v>
      </c>
      <c r="B78" s="412"/>
      <c r="C78" s="412"/>
      <c r="D78" s="412"/>
      <c r="E78" s="412"/>
      <c r="F78" s="412"/>
      <c r="G78" s="412"/>
      <c r="H78" s="412"/>
      <c r="I78" s="412"/>
      <c r="J78" s="177"/>
    </row>
    <row r="79" spans="1:10" ht="15" customHeight="1" x14ac:dyDescent="0.25">
      <c r="A79" s="191"/>
      <c r="B79" s="191"/>
      <c r="C79" s="191"/>
      <c r="D79" s="191"/>
      <c r="E79" s="191"/>
      <c r="F79" s="195"/>
      <c r="G79" s="195"/>
      <c r="H79" s="195"/>
      <c r="I79" s="195"/>
      <c r="J79" s="177"/>
    </row>
    <row r="80" spans="1:10" ht="15" customHeight="1" x14ac:dyDescent="0.25">
      <c r="A80" s="414" t="s">
        <v>190</v>
      </c>
      <c r="B80" s="414"/>
      <c r="C80" s="414"/>
      <c r="D80" s="414"/>
      <c r="E80" s="414"/>
      <c r="F80" s="414"/>
      <c r="G80" s="414"/>
      <c r="H80" s="414"/>
      <c r="I80" s="414"/>
      <c r="J80" s="177"/>
    </row>
    <row r="81" spans="1:11" ht="30" customHeight="1" x14ac:dyDescent="0.25">
      <c r="A81" s="179" t="s">
        <v>20</v>
      </c>
      <c r="B81" s="394" t="s">
        <v>88</v>
      </c>
      <c r="C81" s="395"/>
      <c r="D81" s="179" t="s">
        <v>89</v>
      </c>
      <c r="E81" s="179" t="s">
        <v>90</v>
      </c>
      <c r="F81" s="179" t="s">
        <v>91</v>
      </c>
      <c r="G81" s="179" t="s">
        <v>129</v>
      </c>
      <c r="H81" s="179" t="s">
        <v>93</v>
      </c>
      <c r="I81" s="179" t="s">
        <v>94</v>
      </c>
      <c r="J81" s="177"/>
    </row>
    <row r="82" spans="1:11" x14ac:dyDescent="0.25">
      <c r="A82" s="180">
        <v>2019</v>
      </c>
      <c r="B82" s="396" t="s">
        <v>96</v>
      </c>
      <c r="C82" s="399"/>
      <c r="D82" s="181">
        <v>696955</v>
      </c>
      <c r="E82" s="405" t="s">
        <v>97</v>
      </c>
      <c r="F82" s="181">
        <v>1534485</v>
      </c>
      <c r="G82" s="182">
        <f>(D82/F82)*100</f>
        <v>45.419472982792271</v>
      </c>
      <c r="H82" s="180"/>
      <c r="I82" s="183"/>
      <c r="J82" s="177"/>
    </row>
    <row r="83" spans="1:11" x14ac:dyDescent="0.25">
      <c r="A83" s="180">
        <v>2018</v>
      </c>
      <c r="B83" s="397"/>
      <c r="C83" s="400"/>
      <c r="D83" s="181">
        <v>540091</v>
      </c>
      <c r="E83" s="406"/>
      <c r="F83" s="181">
        <v>1534485</v>
      </c>
      <c r="G83" s="182">
        <f>(D83/F83)*100</f>
        <v>35.196890161845829</v>
      </c>
      <c r="H83" s="180"/>
      <c r="I83" s="183"/>
      <c r="J83" s="177"/>
    </row>
    <row r="84" spans="1:11" ht="15" customHeight="1" x14ac:dyDescent="0.25">
      <c r="A84" s="184">
        <v>2017</v>
      </c>
      <c r="B84" s="397"/>
      <c r="C84" s="400"/>
      <c r="D84" s="181">
        <v>653180</v>
      </c>
      <c r="E84" s="406"/>
      <c r="F84" s="181">
        <v>1534485</v>
      </c>
      <c r="G84" s="185">
        <v>42.6</v>
      </c>
      <c r="H84" s="187"/>
      <c r="I84" s="405" t="s">
        <v>189</v>
      </c>
      <c r="J84" s="177"/>
    </row>
    <row r="85" spans="1:11" ht="15" customHeight="1" x14ac:dyDescent="0.25">
      <c r="A85" s="184">
        <v>2016</v>
      </c>
      <c r="B85" s="397"/>
      <c r="C85" s="400"/>
      <c r="D85" s="181">
        <v>935699</v>
      </c>
      <c r="E85" s="406"/>
      <c r="F85" s="181">
        <v>1534485</v>
      </c>
      <c r="G85" s="185">
        <v>61</v>
      </c>
      <c r="H85" s="187"/>
      <c r="I85" s="406"/>
      <c r="J85" s="177"/>
    </row>
    <row r="86" spans="1:11" ht="15" customHeight="1" x14ac:dyDescent="0.25">
      <c r="A86" s="184">
        <v>2015</v>
      </c>
      <c r="B86" s="397"/>
      <c r="C86" s="400"/>
      <c r="D86" s="181">
        <v>1110104</v>
      </c>
      <c r="E86" s="406"/>
      <c r="F86" s="181">
        <v>1157001</v>
      </c>
      <c r="G86" s="185">
        <v>95.9</v>
      </c>
      <c r="H86" s="200">
        <v>42185</v>
      </c>
      <c r="I86" s="406"/>
      <c r="J86" s="177"/>
    </row>
    <row r="87" spans="1:11" ht="16.5" customHeight="1" x14ac:dyDescent="0.25">
      <c r="A87" s="184">
        <v>2014</v>
      </c>
      <c r="B87" s="397"/>
      <c r="C87" s="400"/>
      <c r="D87" s="181">
        <v>1302989</v>
      </c>
      <c r="E87" s="406"/>
      <c r="F87" s="181">
        <v>1157001</v>
      </c>
      <c r="G87" s="185">
        <v>112.6</v>
      </c>
      <c r="H87" s="187"/>
      <c r="I87" s="406"/>
      <c r="J87" s="177"/>
    </row>
    <row r="88" spans="1:11" ht="15" customHeight="1" x14ac:dyDescent="0.25">
      <c r="A88" s="184">
        <v>2013</v>
      </c>
      <c r="B88" s="397"/>
      <c r="C88" s="400"/>
      <c r="D88" s="181">
        <v>756456</v>
      </c>
      <c r="E88" s="406"/>
      <c r="F88" s="181">
        <v>1065524</v>
      </c>
      <c r="G88" s="185">
        <v>71</v>
      </c>
      <c r="H88" s="187"/>
      <c r="I88" s="406"/>
      <c r="J88" s="177"/>
    </row>
    <row r="89" spans="1:11" ht="15" customHeight="1" x14ac:dyDescent="0.25">
      <c r="A89" s="184">
        <v>2012</v>
      </c>
      <c r="B89" s="398"/>
      <c r="C89" s="401"/>
      <c r="D89" s="181">
        <v>862040</v>
      </c>
      <c r="E89" s="407"/>
      <c r="F89" s="181">
        <v>1065524</v>
      </c>
      <c r="G89" s="185">
        <v>80.900000000000006</v>
      </c>
      <c r="H89" s="187"/>
      <c r="I89" s="407"/>
      <c r="J89" s="177"/>
    </row>
    <row r="90" spans="1:11" ht="15" customHeight="1" x14ac:dyDescent="0.25">
      <c r="A90" s="203"/>
      <c r="B90" s="203"/>
      <c r="C90" s="203"/>
      <c r="D90" s="203"/>
      <c r="E90" s="203"/>
      <c r="F90" s="203"/>
      <c r="G90" s="203"/>
      <c r="H90" s="203"/>
      <c r="I90" s="203"/>
      <c r="J90" s="177"/>
    </row>
    <row r="91" spans="1:11" ht="15" customHeight="1" x14ac:dyDescent="0.25">
      <c r="A91" s="392" t="s">
        <v>146</v>
      </c>
      <c r="B91" s="393"/>
      <c r="C91" s="393"/>
      <c r="D91" s="393"/>
      <c r="E91" s="393"/>
      <c r="F91" s="393"/>
      <c r="G91" s="393"/>
      <c r="H91" s="393"/>
      <c r="I91" s="393"/>
      <c r="J91" s="96"/>
      <c r="K91" s="177"/>
    </row>
    <row r="92" spans="1:11" ht="30" customHeight="1" x14ac:dyDescent="0.25">
      <c r="A92" s="179" t="s">
        <v>20</v>
      </c>
      <c r="B92" s="179" t="s">
        <v>88</v>
      </c>
      <c r="C92" s="179" t="s">
        <v>177</v>
      </c>
      <c r="D92" s="179" t="s">
        <v>89</v>
      </c>
      <c r="E92" s="179" t="s">
        <v>90</v>
      </c>
      <c r="F92" s="179" t="s">
        <v>91</v>
      </c>
      <c r="G92" s="179" t="s">
        <v>129</v>
      </c>
      <c r="H92" s="179" t="s">
        <v>93</v>
      </c>
      <c r="I92" s="179" t="s">
        <v>94</v>
      </c>
      <c r="J92" s="96"/>
      <c r="K92" s="177"/>
    </row>
    <row r="93" spans="1:11" x14ac:dyDescent="0.25">
      <c r="A93" s="180">
        <v>2019</v>
      </c>
      <c r="B93" s="413" t="s">
        <v>96</v>
      </c>
      <c r="C93" s="413" t="s">
        <v>114</v>
      </c>
      <c r="D93" s="181">
        <v>172583</v>
      </c>
      <c r="E93" s="405" t="s">
        <v>118</v>
      </c>
      <c r="F93" s="181">
        <v>347301</v>
      </c>
      <c r="G93" s="182">
        <f>(D93/F93)*100</f>
        <v>49.692629736165458</v>
      </c>
      <c r="H93" s="180"/>
      <c r="I93" s="183"/>
      <c r="J93" s="96"/>
      <c r="K93" s="177"/>
    </row>
    <row r="94" spans="1:11" x14ac:dyDescent="0.25">
      <c r="A94" s="180">
        <v>2018</v>
      </c>
      <c r="B94" s="413"/>
      <c r="C94" s="413"/>
      <c r="D94" s="181">
        <v>227475</v>
      </c>
      <c r="E94" s="406"/>
      <c r="F94" s="181">
        <v>335188</v>
      </c>
      <c r="G94" s="182">
        <f>(D94/F94)*100</f>
        <v>67.864899698079881</v>
      </c>
      <c r="H94" s="180"/>
      <c r="I94" s="183"/>
      <c r="J94" s="96"/>
      <c r="K94" s="177"/>
    </row>
    <row r="95" spans="1:11" ht="15" customHeight="1" x14ac:dyDescent="0.25">
      <c r="A95" s="184">
        <v>2017</v>
      </c>
      <c r="B95" s="413"/>
      <c r="C95" s="413"/>
      <c r="D95" s="181">
        <v>196293</v>
      </c>
      <c r="E95" s="406"/>
      <c r="F95" s="181">
        <v>318231</v>
      </c>
      <c r="G95" s="185">
        <v>61.7</v>
      </c>
      <c r="H95" s="187"/>
      <c r="I95" s="405" t="s">
        <v>189</v>
      </c>
      <c r="J95" s="96"/>
      <c r="K95" s="177"/>
    </row>
    <row r="96" spans="1:11" ht="15" customHeight="1" x14ac:dyDescent="0.25">
      <c r="A96" s="184">
        <v>2016</v>
      </c>
      <c r="B96" s="413"/>
      <c r="C96" s="413"/>
      <c r="D96" s="181">
        <v>230558</v>
      </c>
      <c r="E96" s="406"/>
      <c r="F96" s="181">
        <v>297882</v>
      </c>
      <c r="G96" s="185">
        <v>77.400000000000006</v>
      </c>
      <c r="H96" s="187"/>
      <c r="I96" s="406"/>
      <c r="J96" s="96"/>
      <c r="K96" s="177"/>
    </row>
    <row r="97" spans="1:11" ht="15" customHeight="1" x14ac:dyDescent="0.25">
      <c r="A97" s="184">
        <v>2015</v>
      </c>
      <c r="B97" s="413"/>
      <c r="C97" s="413"/>
      <c r="D97" s="181">
        <v>280511</v>
      </c>
      <c r="E97" s="406"/>
      <c r="F97" s="181">
        <v>295459</v>
      </c>
      <c r="G97" s="185">
        <v>94.9</v>
      </c>
      <c r="H97" s="187"/>
      <c r="I97" s="406"/>
      <c r="J97" s="96"/>
      <c r="K97" s="177"/>
    </row>
    <row r="98" spans="1:11" ht="15" customHeight="1" x14ac:dyDescent="0.25">
      <c r="A98" s="184">
        <v>2014</v>
      </c>
      <c r="B98" s="413"/>
      <c r="C98" s="413"/>
      <c r="D98" s="181">
        <v>335345</v>
      </c>
      <c r="E98" s="406"/>
      <c r="F98" s="181">
        <v>326722</v>
      </c>
      <c r="G98" s="185">
        <v>102.6</v>
      </c>
      <c r="H98" s="200">
        <v>41964</v>
      </c>
      <c r="I98" s="406"/>
      <c r="J98" s="96"/>
      <c r="K98" s="177"/>
    </row>
    <row r="99" spans="1:11" ht="15" customHeight="1" x14ac:dyDescent="0.25">
      <c r="A99" s="184">
        <v>2013</v>
      </c>
      <c r="B99" s="413"/>
      <c r="C99" s="413"/>
      <c r="D99" s="181">
        <v>371804</v>
      </c>
      <c r="E99" s="406"/>
      <c r="F99" s="181">
        <v>326722</v>
      </c>
      <c r="G99" s="185">
        <v>113.8</v>
      </c>
      <c r="H99" s="200">
        <v>41591</v>
      </c>
      <c r="I99" s="406"/>
      <c r="J99" s="96"/>
      <c r="K99" s="177"/>
    </row>
    <row r="100" spans="1:11" ht="30" x14ac:dyDescent="0.25">
      <c r="A100" s="184">
        <v>2012</v>
      </c>
      <c r="B100" s="413"/>
      <c r="C100" s="413"/>
      <c r="D100" s="181">
        <v>355603</v>
      </c>
      <c r="E100" s="406"/>
      <c r="F100" s="181">
        <v>352940</v>
      </c>
      <c r="G100" s="185">
        <v>100.8</v>
      </c>
      <c r="H100" s="199" t="s">
        <v>178</v>
      </c>
      <c r="I100" s="406"/>
      <c r="J100" s="96"/>
      <c r="K100" s="177"/>
    </row>
    <row r="101" spans="1:11" ht="16.5" customHeight="1" x14ac:dyDescent="0.25">
      <c r="A101" s="184">
        <v>2011</v>
      </c>
      <c r="B101" s="413"/>
      <c r="C101" s="413"/>
      <c r="D101" s="181">
        <v>428157</v>
      </c>
      <c r="E101" s="406"/>
      <c r="F101" s="181">
        <v>352940</v>
      </c>
      <c r="G101" s="185">
        <v>121.3</v>
      </c>
      <c r="H101" s="187"/>
      <c r="I101" s="406"/>
      <c r="J101" s="96"/>
      <c r="K101" s="177"/>
    </row>
    <row r="102" spans="1:11" ht="15" customHeight="1" x14ac:dyDescent="0.25">
      <c r="A102" s="184">
        <v>2010</v>
      </c>
      <c r="B102" s="413"/>
      <c r="C102" s="413"/>
      <c r="D102" s="181">
        <v>411630</v>
      </c>
      <c r="E102" s="406"/>
      <c r="F102" s="181">
        <v>352940</v>
      </c>
      <c r="G102" s="185">
        <v>116.6</v>
      </c>
      <c r="H102" s="187"/>
      <c r="I102" s="406"/>
      <c r="J102" s="96"/>
      <c r="K102" s="177"/>
    </row>
    <row r="103" spans="1:11" x14ac:dyDescent="0.25">
      <c r="A103" s="184">
        <v>2009</v>
      </c>
      <c r="B103" s="413"/>
      <c r="C103" s="413"/>
      <c r="D103" s="181">
        <v>442758</v>
      </c>
      <c r="E103" s="407"/>
      <c r="F103" s="181">
        <v>352940</v>
      </c>
      <c r="G103" s="185">
        <v>125.4</v>
      </c>
      <c r="H103" s="187"/>
      <c r="I103" s="407"/>
      <c r="J103" s="96"/>
      <c r="K103" s="177"/>
    </row>
    <row r="104" spans="1:11" ht="15" customHeight="1" x14ac:dyDescent="0.25">
      <c r="A104" s="203"/>
      <c r="B104" s="203"/>
      <c r="C104" s="203"/>
      <c r="D104" s="203"/>
      <c r="E104" s="203"/>
      <c r="F104" s="203"/>
      <c r="G104" s="203"/>
      <c r="H104" s="203"/>
      <c r="I104" s="203"/>
      <c r="J104" s="177"/>
    </row>
    <row r="105" spans="1:11" ht="16.5" customHeight="1" x14ac:dyDescent="0.25">
      <c r="A105" s="392" t="s">
        <v>191</v>
      </c>
      <c r="B105" s="393"/>
      <c r="C105" s="393"/>
      <c r="D105" s="393"/>
      <c r="E105" s="393"/>
      <c r="F105" s="393"/>
      <c r="G105" s="393"/>
      <c r="H105" s="393"/>
      <c r="I105" s="393"/>
      <c r="J105" s="177"/>
    </row>
    <row r="106" spans="1:11" ht="30" customHeight="1" x14ac:dyDescent="0.25">
      <c r="A106" s="179" t="s">
        <v>20</v>
      </c>
      <c r="B106" s="394" t="s">
        <v>88</v>
      </c>
      <c r="C106" s="395"/>
      <c r="D106" s="179" t="s">
        <v>89</v>
      </c>
      <c r="E106" s="179" t="s">
        <v>90</v>
      </c>
      <c r="F106" s="179" t="s">
        <v>91</v>
      </c>
      <c r="G106" s="179" t="s">
        <v>129</v>
      </c>
      <c r="H106" s="179" t="s">
        <v>93</v>
      </c>
      <c r="I106" s="179" t="s">
        <v>94</v>
      </c>
      <c r="J106" s="177"/>
    </row>
    <row r="107" spans="1:11" ht="15" customHeight="1" x14ac:dyDescent="0.25">
      <c r="A107" s="184">
        <v>2011</v>
      </c>
      <c r="B107" s="408" t="s">
        <v>96</v>
      </c>
      <c r="C107" s="409"/>
      <c r="D107" s="181">
        <v>698427</v>
      </c>
      <c r="E107" s="199" t="s">
        <v>118</v>
      </c>
      <c r="F107" s="181">
        <v>662403</v>
      </c>
      <c r="G107" s="185">
        <v>105.4</v>
      </c>
      <c r="H107" s="187"/>
      <c r="I107" s="199" t="s">
        <v>189</v>
      </c>
      <c r="J107" s="177"/>
    </row>
    <row r="108" spans="1:11" x14ac:dyDescent="0.25">
      <c r="A108" s="203"/>
      <c r="B108" s="203"/>
      <c r="C108" s="203"/>
      <c r="D108" s="203"/>
      <c r="E108" s="203"/>
      <c r="F108" s="203"/>
      <c r="G108" s="203"/>
      <c r="H108" s="203"/>
      <c r="I108" s="203"/>
      <c r="J108" s="177"/>
    </row>
    <row r="109" spans="1:11" ht="15" customHeight="1" x14ac:dyDescent="0.25">
      <c r="A109" s="392" t="s">
        <v>149</v>
      </c>
      <c r="B109" s="393"/>
      <c r="C109" s="393"/>
      <c r="D109" s="393"/>
      <c r="E109" s="393"/>
      <c r="F109" s="393"/>
      <c r="G109" s="393"/>
      <c r="H109" s="393"/>
      <c r="I109" s="393"/>
      <c r="J109" s="177"/>
    </row>
    <row r="110" spans="1:11" ht="30" customHeight="1" x14ac:dyDescent="0.25">
      <c r="A110" s="179" t="s">
        <v>20</v>
      </c>
      <c r="B110" s="179" t="s">
        <v>192</v>
      </c>
      <c r="C110" s="179" t="s">
        <v>88</v>
      </c>
      <c r="D110" s="179" t="s">
        <v>89</v>
      </c>
      <c r="E110" s="179" t="s">
        <v>90</v>
      </c>
      <c r="F110" s="179" t="s">
        <v>91</v>
      </c>
      <c r="G110" s="179" t="s">
        <v>129</v>
      </c>
      <c r="H110" s="179" t="s">
        <v>93</v>
      </c>
      <c r="I110" s="179" t="s">
        <v>94</v>
      </c>
      <c r="J110" s="177"/>
    </row>
    <row r="111" spans="1:11" s="107" customFormat="1" x14ac:dyDescent="0.25">
      <c r="A111" s="415">
        <v>2019</v>
      </c>
      <c r="B111" s="199" t="s">
        <v>193</v>
      </c>
      <c r="C111" s="405" t="s">
        <v>96</v>
      </c>
      <c r="D111" s="181">
        <v>83862</v>
      </c>
      <c r="E111" s="405" t="s">
        <v>118</v>
      </c>
      <c r="F111" s="181">
        <v>82935</v>
      </c>
      <c r="G111" s="182">
        <f t="shared" ref="G111:G114" si="0">(D111/F111)*100</f>
        <v>101.11774281063484</v>
      </c>
      <c r="H111" s="201">
        <v>43669</v>
      </c>
      <c r="I111" s="204"/>
      <c r="J111" s="205"/>
    </row>
    <row r="112" spans="1:11" s="107" customFormat="1" x14ac:dyDescent="0.25">
      <c r="A112" s="416"/>
      <c r="B112" s="199" t="s">
        <v>194</v>
      </c>
      <c r="C112" s="406"/>
      <c r="D112" s="181">
        <v>278616</v>
      </c>
      <c r="E112" s="406"/>
      <c r="F112" s="181">
        <v>248805</v>
      </c>
      <c r="G112" s="182">
        <f t="shared" si="0"/>
        <v>111.98167239404353</v>
      </c>
      <c r="H112" s="201">
        <v>43538</v>
      </c>
      <c r="I112" s="204"/>
      <c r="J112" s="205"/>
    </row>
    <row r="113" spans="1:10" s="107" customFormat="1" x14ac:dyDescent="0.25">
      <c r="A113" s="415">
        <v>2018</v>
      </c>
      <c r="B113" s="199" t="s">
        <v>193</v>
      </c>
      <c r="C113" s="406"/>
      <c r="D113" s="181">
        <v>73608</v>
      </c>
      <c r="E113" s="406"/>
      <c r="F113" s="181">
        <v>78328</v>
      </c>
      <c r="G113" s="182">
        <f t="shared" si="0"/>
        <v>93.974057808191191</v>
      </c>
      <c r="H113" s="201">
        <v>43326</v>
      </c>
      <c r="I113" s="204"/>
      <c r="J113" s="205"/>
    </row>
    <row r="114" spans="1:10" s="107" customFormat="1" x14ac:dyDescent="0.25">
      <c r="A114" s="416"/>
      <c r="B114" s="199" t="s">
        <v>194</v>
      </c>
      <c r="C114" s="406"/>
      <c r="D114" s="181">
        <v>241675</v>
      </c>
      <c r="E114" s="406"/>
      <c r="F114" s="181">
        <v>234982</v>
      </c>
      <c r="G114" s="182">
        <f t="shared" si="0"/>
        <v>102.84830327429336</v>
      </c>
      <c r="H114" s="201">
        <v>43184</v>
      </c>
      <c r="I114" s="204"/>
      <c r="J114" s="205"/>
    </row>
    <row r="115" spans="1:10" ht="15" customHeight="1" x14ac:dyDescent="0.25">
      <c r="A115" s="417">
        <v>2017</v>
      </c>
      <c r="B115" s="199" t="s">
        <v>193</v>
      </c>
      <c r="C115" s="406"/>
      <c r="D115" s="181">
        <v>135471</v>
      </c>
      <c r="E115" s="406"/>
      <c r="F115" s="181">
        <v>135324</v>
      </c>
      <c r="G115" s="185">
        <v>100.1</v>
      </c>
      <c r="H115" s="200">
        <v>43068</v>
      </c>
      <c r="I115" s="405" t="s">
        <v>189</v>
      </c>
      <c r="J115" s="177"/>
    </row>
    <row r="116" spans="1:10" x14ac:dyDescent="0.25">
      <c r="A116" s="417"/>
      <c r="B116" s="199" t="s">
        <v>194</v>
      </c>
      <c r="C116" s="406"/>
      <c r="D116" s="181">
        <v>392596</v>
      </c>
      <c r="E116" s="406"/>
      <c r="F116" s="181">
        <v>405971</v>
      </c>
      <c r="G116" s="185">
        <v>96.7</v>
      </c>
      <c r="H116" s="200">
        <v>42864</v>
      </c>
      <c r="I116" s="406"/>
      <c r="J116" s="177"/>
    </row>
    <row r="117" spans="1:10" ht="15" customHeight="1" x14ac:dyDescent="0.25">
      <c r="A117" s="417">
        <v>2016</v>
      </c>
      <c r="B117" s="199" t="s">
        <v>193</v>
      </c>
      <c r="C117" s="406"/>
      <c r="D117" s="181">
        <v>128274</v>
      </c>
      <c r="E117" s="406"/>
      <c r="F117" s="181">
        <v>135324</v>
      </c>
      <c r="G117" s="185">
        <v>94.8</v>
      </c>
      <c r="H117" s="187"/>
      <c r="I117" s="406"/>
      <c r="J117" s="177"/>
    </row>
    <row r="118" spans="1:10" x14ac:dyDescent="0.25">
      <c r="A118" s="417"/>
      <c r="B118" s="199" t="s">
        <v>194</v>
      </c>
      <c r="C118" s="406"/>
      <c r="D118" s="181">
        <v>397682</v>
      </c>
      <c r="E118" s="406"/>
      <c r="F118" s="181">
        <v>405971</v>
      </c>
      <c r="G118" s="185">
        <v>98</v>
      </c>
      <c r="H118" s="200">
        <v>42444</v>
      </c>
      <c r="I118" s="406"/>
      <c r="J118" s="177"/>
    </row>
    <row r="119" spans="1:10" ht="15" customHeight="1" x14ac:dyDescent="0.25">
      <c r="A119" s="417">
        <v>2015</v>
      </c>
      <c r="B119" s="199" t="s">
        <v>193</v>
      </c>
      <c r="C119" s="406"/>
      <c r="D119" s="181">
        <v>143721</v>
      </c>
      <c r="E119" s="406"/>
      <c r="F119" s="181">
        <v>135324</v>
      </c>
      <c r="G119" s="185">
        <v>106.2</v>
      </c>
      <c r="H119" s="200">
        <v>42346</v>
      </c>
      <c r="I119" s="406"/>
      <c r="J119" s="177"/>
    </row>
    <row r="120" spans="1:10" x14ac:dyDescent="0.25">
      <c r="A120" s="417"/>
      <c r="B120" s="199" t="s">
        <v>194</v>
      </c>
      <c r="C120" s="406"/>
      <c r="D120" s="181">
        <v>387072</v>
      </c>
      <c r="E120" s="406"/>
      <c r="F120" s="181">
        <v>405971</v>
      </c>
      <c r="G120" s="185">
        <v>95.3</v>
      </c>
      <c r="H120" s="200">
        <v>42054</v>
      </c>
      <c r="I120" s="406"/>
      <c r="J120" s="177"/>
    </row>
    <row r="121" spans="1:10" ht="15" customHeight="1" x14ac:dyDescent="0.25">
      <c r="A121" s="417">
        <v>2014</v>
      </c>
      <c r="B121" s="199" t="s">
        <v>193</v>
      </c>
      <c r="C121" s="406"/>
      <c r="D121" s="181">
        <v>148221</v>
      </c>
      <c r="E121" s="406"/>
      <c r="F121" s="181">
        <v>135324</v>
      </c>
      <c r="G121" s="185">
        <v>109.5</v>
      </c>
      <c r="H121" s="200">
        <v>41880</v>
      </c>
      <c r="I121" s="406"/>
      <c r="J121" s="177"/>
    </row>
    <row r="122" spans="1:10" x14ac:dyDescent="0.25">
      <c r="A122" s="417"/>
      <c r="B122" s="199" t="s">
        <v>194</v>
      </c>
      <c r="C122" s="406"/>
      <c r="D122" s="181">
        <v>559404</v>
      </c>
      <c r="E122" s="406"/>
      <c r="F122" s="181">
        <v>405971</v>
      </c>
      <c r="G122" s="185">
        <v>137.80000000000001</v>
      </c>
      <c r="H122" s="200">
        <v>41703</v>
      </c>
      <c r="I122" s="406"/>
      <c r="J122" s="177"/>
    </row>
    <row r="123" spans="1:10" x14ac:dyDescent="0.25">
      <c r="A123" s="184">
        <v>2013</v>
      </c>
      <c r="B123" s="402"/>
      <c r="C123" s="406"/>
      <c r="D123" s="181">
        <v>537946</v>
      </c>
      <c r="E123" s="406"/>
      <c r="F123" s="181">
        <v>541295</v>
      </c>
      <c r="G123" s="185">
        <v>99.4</v>
      </c>
      <c r="H123" s="200">
        <v>41399</v>
      </c>
      <c r="I123" s="406"/>
      <c r="J123" s="177"/>
    </row>
    <row r="124" spans="1:10" x14ac:dyDescent="0.25">
      <c r="A124" s="184">
        <v>2012</v>
      </c>
      <c r="B124" s="403"/>
      <c r="C124" s="406"/>
      <c r="D124" s="181">
        <v>517188</v>
      </c>
      <c r="E124" s="406"/>
      <c r="F124" s="181">
        <v>541295</v>
      </c>
      <c r="G124" s="185">
        <v>95.5</v>
      </c>
      <c r="H124" s="200">
        <v>40956</v>
      </c>
      <c r="I124" s="406"/>
      <c r="J124" s="177"/>
    </row>
    <row r="125" spans="1:10" x14ac:dyDescent="0.25">
      <c r="A125" s="184">
        <v>2011</v>
      </c>
      <c r="B125" s="403"/>
      <c r="C125" s="406"/>
      <c r="D125" s="181">
        <v>361401</v>
      </c>
      <c r="E125" s="406"/>
      <c r="F125" s="181">
        <v>282819</v>
      </c>
      <c r="G125" s="185">
        <v>127.8</v>
      </c>
      <c r="H125" s="200">
        <v>40611</v>
      </c>
      <c r="I125" s="406"/>
      <c r="J125" s="177"/>
    </row>
    <row r="126" spans="1:10" x14ac:dyDescent="0.25">
      <c r="A126" s="184">
        <v>2010</v>
      </c>
      <c r="B126" s="403"/>
      <c r="C126" s="406"/>
      <c r="D126" s="181">
        <v>365529</v>
      </c>
      <c r="E126" s="406"/>
      <c r="F126" s="181">
        <v>295000</v>
      </c>
      <c r="G126" s="185">
        <v>123.9</v>
      </c>
      <c r="H126" s="200">
        <v>40280</v>
      </c>
      <c r="I126" s="406"/>
      <c r="J126" s="177"/>
    </row>
    <row r="127" spans="1:10" x14ac:dyDescent="0.25">
      <c r="A127" s="184">
        <v>2009</v>
      </c>
      <c r="B127" s="403"/>
      <c r="C127" s="406"/>
      <c r="D127" s="181">
        <v>327471</v>
      </c>
      <c r="E127" s="406"/>
      <c r="F127" s="181">
        <v>295000</v>
      </c>
      <c r="G127" s="185">
        <v>111</v>
      </c>
      <c r="H127" s="200">
        <v>40009</v>
      </c>
      <c r="I127" s="406"/>
      <c r="J127" s="177"/>
    </row>
    <row r="128" spans="1:10" x14ac:dyDescent="0.25">
      <c r="A128" s="184">
        <v>2008</v>
      </c>
      <c r="B128" s="403"/>
      <c r="C128" s="406"/>
      <c r="D128" s="181">
        <v>312454</v>
      </c>
      <c r="E128" s="406"/>
      <c r="F128" s="181">
        <v>295000</v>
      </c>
      <c r="G128" s="185">
        <v>105.9</v>
      </c>
      <c r="H128" s="200">
        <v>39677</v>
      </c>
      <c r="I128" s="406"/>
      <c r="J128" s="177"/>
    </row>
    <row r="129" spans="1:12" ht="15" customHeight="1" x14ac:dyDescent="0.25">
      <c r="A129" s="184">
        <v>2007</v>
      </c>
      <c r="B129" s="403"/>
      <c r="C129" s="406"/>
      <c r="D129" s="181">
        <v>300606</v>
      </c>
      <c r="E129" s="406"/>
      <c r="F129" s="181">
        <v>295000</v>
      </c>
      <c r="G129" s="185">
        <v>101.9</v>
      </c>
      <c r="H129" s="200">
        <v>39358</v>
      </c>
      <c r="I129" s="406"/>
      <c r="J129" s="177"/>
    </row>
    <row r="130" spans="1:12" x14ac:dyDescent="0.25">
      <c r="A130" s="184">
        <v>2006</v>
      </c>
      <c r="B130" s="403"/>
      <c r="C130" s="406"/>
      <c r="D130" s="181">
        <v>390567</v>
      </c>
      <c r="E130" s="406"/>
      <c r="F130" s="181">
        <v>295000</v>
      </c>
      <c r="G130" s="185">
        <v>132.4</v>
      </c>
      <c r="H130" s="200">
        <v>39013</v>
      </c>
      <c r="I130" s="406"/>
      <c r="J130" s="177"/>
    </row>
    <row r="131" spans="1:12" ht="15" customHeight="1" x14ac:dyDescent="0.25">
      <c r="A131" s="184">
        <v>2005</v>
      </c>
      <c r="B131" s="403"/>
      <c r="C131" s="406"/>
      <c r="D131" s="181">
        <v>273811</v>
      </c>
      <c r="E131" s="406"/>
      <c r="F131" s="181">
        <v>1001663</v>
      </c>
      <c r="G131" s="185">
        <v>27.3</v>
      </c>
      <c r="H131" s="187"/>
      <c r="I131" s="406"/>
      <c r="J131" s="177"/>
    </row>
    <row r="132" spans="1:12" x14ac:dyDescent="0.25">
      <c r="A132" s="184">
        <v>2004</v>
      </c>
      <c r="B132" s="404"/>
      <c r="C132" s="407"/>
      <c r="D132" s="181">
        <v>257171</v>
      </c>
      <c r="E132" s="407"/>
      <c r="F132" s="181">
        <v>1001663</v>
      </c>
      <c r="G132" s="185">
        <v>25.7</v>
      </c>
      <c r="H132" s="187"/>
      <c r="I132" s="407"/>
      <c r="J132" s="177"/>
    </row>
    <row r="133" spans="1:12" x14ac:dyDescent="0.25">
      <c r="A133" s="195"/>
      <c r="B133" s="195"/>
      <c r="C133" s="195"/>
      <c r="D133" s="195"/>
      <c r="E133" s="195"/>
      <c r="F133" s="195"/>
      <c r="G133" s="195"/>
      <c r="H133" s="195"/>
      <c r="I133" s="195"/>
      <c r="J133" s="177"/>
    </row>
    <row r="134" spans="1:12" ht="15" customHeight="1" x14ac:dyDescent="0.25">
      <c r="A134" s="414" t="s">
        <v>7</v>
      </c>
      <c r="B134" s="414"/>
      <c r="C134" s="414"/>
      <c r="D134" s="414"/>
      <c r="E134" s="414"/>
      <c r="F134" s="414"/>
      <c r="G134" s="414"/>
      <c r="H134" s="414"/>
      <c r="I134" s="414"/>
      <c r="J134" s="414"/>
      <c r="K134" s="414"/>
    </row>
    <row r="135" spans="1:12" ht="30" customHeight="1" x14ac:dyDescent="0.25">
      <c r="A135" s="179" t="s">
        <v>20</v>
      </c>
      <c r="B135" s="179" t="s">
        <v>88</v>
      </c>
      <c r="C135" s="179" t="s">
        <v>90</v>
      </c>
      <c r="D135" s="179" t="s">
        <v>195</v>
      </c>
      <c r="E135" s="179" t="s">
        <v>196</v>
      </c>
      <c r="F135" s="179" t="s">
        <v>197</v>
      </c>
      <c r="G135" s="179" t="s">
        <v>93</v>
      </c>
      <c r="H135" s="179" t="s">
        <v>89</v>
      </c>
      <c r="I135" s="179" t="s">
        <v>91</v>
      </c>
      <c r="J135" s="179" t="s">
        <v>129</v>
      </c>
      <c r="K135" s="179" t="s">
        <v>94</v>
      </c>
      <c r="L135" s="177"/>
    </row>
    <row r="136" spans="1:12" s="107" customFormat="1" x14ac:dyDescent="0.25">
      <c r="A136" s="415">
        <v>2019</v>
      </c>
      <c r="B136" s="199" t="s">
        <v>198</v>
      </c>
      <c r="C136" s="405" t="s">
        <v>97</v>
      </c>
      <c r="D136" s="181">
        <v>162312</v>
      </c>
      <c r="E136" s="181">
        <v>156162</v>
      </c>
      <c r="F136" s="182">
        <f>(D136/E136)*100</f>
        <v>103.93821800438006</v>
      </c>
      <c r="G136" s="206"/>
      <c r="H136" s="418">
        <f>D136+D137</f>
        <v>243162</v>
      </c>
      <c r="I136" s="420">
        <f>E137+E136</f>
        <v>312324</v>
      </c>
      <c r="J136" s="421">
        <f t="shared" ref="J136:J138" si="1">(H136/I136)*100</f>
        <v>77.855688323663884</v>
      </c>
      <c r="K136" s="183"/>
      <c r="L136" s="205"/>
    </row>
    <row r="137" spans="1:12" s="107" customFormat="1" x14ac:dyDescent="0.25">
      <c r="A137" s="416"/>
      <c r="B137" s="199" t="s">
        <v>199</v>
      </c>
      <c r="C137" s="406"/>
      <c r="D137" s="181">
        <v>80850</v>
      </c>
      <c r="E137" s="181">
        <v>156162</v>
      </c>
      <c r="F137" s="182">
        <f t="shared" ref="F137:F139" si="2">(D137/E137)*100</f>
        <v>51.773158642947706</v>
      </c>
      <c r="G137" s="206"/>
      <c r="H137" s="419"/>
      <c r="I137" s="416"/>
      <c r="J137" s="422"/>
      <c r="K137" s="183"/>
      <c r="L137" s="205"/>
    </row>
    <row r="138" spans="1:12" s="107" customFormat="1" x14ac:dyDescent="0.25">
      <c r="A138" s="415">
        <v>2018</v>
      </c>
      <c r="B138" s="199" t="s">
        <v>198</v>
      </c>
      <c r="C138" s="406"/>
      <c r="D138" s="181">
        <v>159197</v>
      </c>
      <c r="E138" s="181">
        <v>156162</v>
      </c>
      <c r="F138" s="182">
        <f t="shared" si="2"/>
        <v>101.94349457614528</v>
      </c>
      <c r="G138" s="201">
        <v>43264</v>
      </c>
      <c r="H138" s="418">
        <f>D138+D139</f>
        <v>323105</v>
      </c>
      <c r="I138" s="420">
        <f>E139+E138</f>
        <v>312324</v>
      </c>
      <c r="J138" s="421">
        <f t="shared" si="1"/>
        <v>103.45186408985541</v>
      </c>
      <c r="K138" s="183"/>
      <c r="L138" s="205"/>
    </row>
    <row r="139" spans="1:12" s="107" customFormat="1" x14ac:dyDescent="0.25">
      <c r="A139" s="416"/>
      <c r="B139" s="199" t="s">
        <v>199</v>
      </c>
      <c r="C139" s="406"/>
      <c r="D139" s="181">
        <v>163908</v>
      </c>
      <c r="E139" s="181">
        <v>156162</v>
      </c>
      <c r="F139" s="182">
        <f t="shared" si="2"/>
        <v>104.96023360356553</v>
      </c>
      <c r="G139" s="201">
        <v>43410</v>
      </c>
      <c r="H139" s="419"/>
      <c r="I139" s="416"/>
      <c r="J139" s="422"/>
      <c r="K139" s="183"/>
      <c r="L139" s="205"/>
    </row>
    <row r="140" spans="1:12" ht="15" customHeight="1" x14ac:dyDescent="0.25">
      <c r="A140" s="423">
        <v>2017</v>
      </c>
      <c r="B140" s="199" t="s">
        <v>198</v>
      </c>
      <c r="C140" s="406"/>
      <c r="D140" s="181">
        <v>126389</v>
      </c>
      <c r="E140" s="181">
        <v>156162</v>
      </c>
      <c r="F140" s="185">
        <v>80.900000000000006</v>
      </c>
      <c r="G140" s="207"/>
      <c r="H140" s="418">
        <v>298110</v>
      </c>
      <c r="I140" s="418">
        <v>312325</v>
      </c>
      <c r="J140" s="425">
        <v>95.4</v>
      </c>
      <c r="K140" s="405" t="s">
        <v>189</v>
      </c>
      <c r="L140" s="177"/>
    </row>
    <row r="141" spans="1:12" ht="15" customHeight="1" x14ac:dyDescent="0.25">
      <c r="A141" s="424"/>
      <c r="B141" s="199" t="s">
        <v>199</v>
      </c>
      <c r="C141" s="406"/>
      <c r="D141" s="181">
        <v>171721</v>
      </c>
      <c r="E141" s="181">
        <v>176440</v>
      </c>
      <c r="F141" s="185">
        <v>97.3</v>
      </c>
      <c r="G141" s="207"/>
      <c r="H141" s="419"/>
      <c r="I141" s="419"/>
      <c r="J141" s="426"/>
      <c r="K141" s="406"/>
      <c r="L141" s="177"/>
    </row>
    <row r="142" spans="1:12" x14ac:dyDescent="0.25">
      <c r="A142" s="423">
        <v>2016</v>
      </c>
      <c r="B142" s="199" t="s">
        <v>198</v>
      </c>
      <c r="C142" s="406"/>
      <c r="D142" s="181">
        <v>134269</v>
      </c>
      <c r="E142" s="181">
        <v>156162</v>
      </c>
      <c r="F142" s="185">
        <v>86</v>
      </c>
      <c r="G142" s="207"/>
      <c r="H142" s="418">
        <v>280287</v>
      </c>
      <c r="I142" s="418">
        <v>312326</v>
      </c>
      <c r="J142" s="425">
        <v>89.7</v>
      </c>
      <c r="K142" s="406"/>
      <c r="L142" s="177"/>
    </row>
    <row r="143" spans="1:12" ht="15" customHeight="1" x14ac:dyDescent="0.25">
      <c r="A143" s="424"/>
      <c r="B143" s="199" t="s">
        <v>199</v>
      </c>
      <c r="C143" s="406"/>
      <c r="D143" s="181">
        <v>146018</v>
      </c>
      <c r="E143" s="181">
        <v>172178</v>
      </c>
      <c r="F143" s="185">
        <v>84.8</v>
      </c>
      <c r="G143" s="207"/>
      <c r="H143" s="419"/>
      <c r="I143" s="419"/>
      <c r="J143" s="426"/>
      <c r="K143" s="406"/>
      <c r="L143" s="177"/>
    </row>
    <row r="144" spans="1:12" ht="15" customHeight="1" x14ac:dyDescent="0.25">
      <c r="A144" s="423">
        <v>2015</v>
      </c>
      <c r="B144" s="199" t="s">
        <v>198</v>
      </c>
      <c r="C144" s="406"/>
      <c r="D144" s="181">
        <v>223218</v>
      </c>
      <c r="E144" s="181">
        <v>272880</v>
      </c>
      <c r="F144" s="185">
        <v>81.8</v>
      </c>
      <c r="G144" s="207"/>
      <c r="H144" s="418">
        <v>311913</v>
      </c>
      <c r="I144" s="418">
        <v>272880</v>
      </c>
      <c r="J144" s="425">
        <v>114.3</v>
      </c>
      <c r="K144" s="406"/>
      <c r="L144" s="177"/>
    </row>
    <row r="145" spans="1:12" ht="15" customHeight="1" x14ac:dyDescent="0.25">
      <c r="A145" s="424"/>
      <c r="B145" s="199" t="s">
        <v>199</v>
      </c>
      <c r="C145" s="406"/>
      <c r="D145" s="181">
        <v>88695</v>
      </c>
      <c r="E145" s="181">
        <v>63918</v>
      </c>
      <c r="F145" s="185">
        <v>138.80000000000001</v>
      </c>
      <c r="G145" s="207"/>
      <c r="H145" s="419"/>
      <c r="I145" s="419"/>
      <c r="J145" s="426"/>
      <c r="K145" s="406"/>
      <c r="L145" s="177"/>
    </row>
    <row r="146" spans="1:12" ht="16.5" customHeight="1" x14ac:dyDescent="0.25">
      <c r="A146" s="184">
        <v>2014</v>
      </c>
      <c r="B146" s="405" t="s">
        <v>96</v>
      </c>
      <c r="C146" s="406"/>
      <c r="D146" s="189"/>
      <c r="E146" s="187"/>
      <c r="F146" s="187"/>
      <c r="G146" s="208"/>
      <c r="H146" s="181">
        <v>262656</v>
      </c>
      <c r="I146" s="181">
        <v>272880</v>
      </c>
      <c r="J146" s="185">
        <v>96.3</v>
      </c>
      <c r="K146" s="406"/>
      <c r="L146" s="177"/>
    </row>
    <row r="147" spans="1:12" ht="15" customHeight="1" x14ac:dyDescent="0.25">
      <c r="A147" s="184">
        <v>2013</v>
      </c>
      <c r="B147" s="406"/>
      <c r="C147" s="406"/>
      <c r="D147" s="189"/>
      <c r="E147" s="187"/>
      <c r="F147" s="187"/>
      <c r="G147" s="208"/>
      <c r="H147" s="181">
        <v>332062</v>
      </c>
      <c r="I147" s="181">
        <v>272880</v>
      </c>
      <c r="J147" s="185">
        <v>121.7</v>
      </c>
      <c r="K147" s="406"/>
      <c r="L147" s="177"/>
    </row>
    <row r="148" spans="1:12" x14ac:dyDescent="0.25">
      <c r="A148" s="184">
        <v>2012</v>
      </c>
      <c r="B148" s="407"/>
      <c r="C148" s="407"/>
      <c r="D148" s="189"/>
      <c r="E148" s="187"/>
      <c r="F148" s="187"/>
      <c r="G148" s="208"/>
      <c r="H148" s="181">
        <v>317146</v>
      </c>
      <c r="I148" s="181">
        <v>305262</v>
      </c>
      <c r="J148" s="185">
        <v>103.9</v>
      </c>
      <c r="K148" s="407"/>
      <c r="L148" s="177"/>
    </row>
    <row r="149" spans="1:12" ht="15" customHeight="1" x14ac:dyDescent="0.25">
      <c r="A149" s="413" t="s">
        <v>200</v>
      </c>
      <c r="B149" s="413"/>
      <c r="C149" s="413"/>
      <c r="D149" s="413"/>
      <c r="E149" s="413"/>
      <c r="F149" s="413"/>
      <c r="G149" s="413"/>
      <c r="H149" s="413"/>
      <c r="I149" s="413"/>
      <c r="J149" s="413"/>
      <c r="K149" s="413"/>
    </row>
    <row r="150" spans="1:12" ht="15" customHeight="1" x14ac:dyDescent="0.25">
      <c r="A150" s="209"/>
      <c r="B150" s="210"/>
      <c r="C150" s="210"/>
      <c r="D150" s="210"/>
      <c r="E150" s="210"/>
      <c r="F150" s="210"/>
      <c r="G150" s="210"/>
      <c r="H150" s="210"/>
      <c r="I150" s="210"/>
      <c r="J150" s="210"/>
      <c r="K150" s="210"/>
    </row>
    <row r="151" spans="1:12" ht="15" customHeight="1" x14ac:dyDescent="0.25">
      <c r="A151" s="211"/>
      <c r="B151" s="212"/>
      <c r="C151" s="212"/>
      <c r="D151" s="212"/>
      <c r="E151" s="212"/>
      <c r="F151" s="213"/>
      <c r="G151" s="213"/>
      <c r="H151" s="213"/>
      <c r="I151" s="213"/>
      <c r="J151" s="177"/>
    </row>
    <row r="152" spans="1:12" ht="15" customHeight="1" x14ac:dyDescent="0.25">
      <c r="A152" s="392" t="s">
        <v>154</v>
      </c>
      <c r="B152" s="393"/>
      <c r="C152" s="393"/>
      <c r="D152" s="393"/>
      <c r="E152" s="393"/>
      <c r="F152" s="393"/>
      <c r="G152" s="393"/>
      <c r="H152" s="393"/>
      <c r="I152" s="393"/>
      <c r="K152" s="197"/>
    </row>
    <row r="153" spans="1:12" ht="30" customHeight="1" x14ac:dyDescent="0.25">
      <c r="A153" s="179" t="s">
        <v>20</v>
      </c>
      <c r="B153" s="179" t="s">
        <v>88</v>
      </c>
      <c r="C153" s="179" t="s">
        <v>177</v>
      </c>
      <c r="D153" s="179" t="s">
        <v>89</v>
      </c>
      <c r="E153" s="179" t="s">
        <v>90</v>
      </c>
      <c r="F153" s="179" t="s">
        <v>91</v>
      </c>
      <c r="G153" s="179" t="s">
        <v>129</v>
      </c>
      <c r="H153" s="179" t="s">
        <v>93</v>
      </c>
      <c r="I153" s="179" t="s">
        <v>94</v>
      </c>
      <c r="K153" s="197"/>
    </row>
    <row r="154" spans="1:12" x14ac:dyDescent="0.25">
      <c r="A154" s="180" t="s">
        <v>201</v>
      </c>
      <c r="B154" s="405" t="s">
        <v>100</v>
      </c>
      <c r="C154" s="405" t="s">
        <v>202</v>
      </c>
      <c r="D154" s="181">
        <v>305880</v>
      </c>
      <c r="E154" s="405" t="s">
        <v>118</v>
      </c>
      <c r="F154" s="181">
        <v>769388</v>
      </c>
      <c r="G154" s="182">
        <f>(D154/F154)*100</f>
        <v>39.75627381763168</v>
      </c>
      <c r="H154" s="180"/>
      <c r="I154" s="183"/>
      <c r="K154" s="197"/>
    </row>
    <row r="155" spans="1:12" ht="15" customHeight="1" x14ac:dyDescent="0.25">
      <c r="A155" s="180" t="s">
        <v>101</v>
      </c>
      <c r="B155" s="406"/>
      <c r="C155" s="406"/>
      <c r="D155" s="181">
        <v>640741</v>
      </c>
      <c r="E155" s="406"/>
      <c r="F155" s="181">
        <v>769388</v>
      </c>
      <c r="G155" s="182">
        <f>(D155/F155)*100</f>
        <v>83.279307709504181</v>
      </c>
      <c r="H155" s="180"/>
      <c r="I155" s="183"/>
      <c r="K155" s="197"/>
    </row>
    <row r="156" spans="1:12" x14ac:dyDescent="0.25">
      <c r="A156" s="180" t="s">
        <v>102</v>
      </c>
      <c r="B156" s="406"/>
      <c r="C156" s="406"/>
      <c r="D156" s="181">
        <v>796895</v>
      </c>
      <c r="E156" s="406"/>
      <c r="F156" s="181">
        <v>769388</v>
      </c>
      <c r="G156" s="182">
        <f>(D156/F156)*100</f>
        <v>103.57517923336471</v>
      </c>
      <c r="H156" s="201">
        <v>43026</v>
      </c>
      <c r="I156" s="183"/>
      <c r="K156" s="197"/>
    </row>
    <row r="157" spans="1:12" ht="15" customHeight="1" x14ac:dyDescent="0.25">
      <c r="A157" s="199" t="s">
        <v>104</v>
      </c>
      <c r="B157" s="406"/>
      <c r="C157" s="406"/>
      <c r="D157" s="181">
        <v>741568</v>
      </c>
      <c r="E157" s="406"/>
      <c r="F157" s="181">
        <v>769388</v>
      </c>
      <c r="G157" s="185">
        <v>96.4</v>
      </c>
      <c r="H157" s="200">
        <v>42647</v>
      </c>
      <c r="I157" s="405" t="s">
        <v>189</v>
      </c>
      <c r="K157" s="197"/>
    </row>
    <row r="158" spans="1:12" ht="15" customHeight="1" x14ac:dyDescent="0.25">
      <c r="A158" s="199" t="s">
        <v>105</v>
      </c>
      <c r="B158" s="406"/>
      <c r="C158" s="406"/>
      <c r="D158" s="181">
        <v>713444</v>
      </c>
      <c r="E158" s="406"/>
      <c r="F158" s="181">
        <v>769388</v>
      </c>
      <c r="G158" s="185">
        <v>92.7</v>
      </c>
      <c r="H158" s="200">
        <v>42390</v>
      </c>
      <c r="I158" s="406"/>
      <c r="K158" s="197"/>
    </row>
    <row r="159" spans="1:12" ht="15" customHeight="1" x14ac:dyDescent="0.25">
      <c r="A159" s="199" t="s">
        <v>106</v>
      </c>
      <c r="B159" s="407"/>
      <c r="C159" s="406"/>
      <c r="D159" s="181">
        <v>762572</v>
      </c>
      <c r="E159" s="407"/>
      <c r="F159" s="181">
        <v>769388</v>
      </c>
      <c r="G159" s="185">
        <v>99.1</v>
      </c>
      <c r="H159" s="187"/>
      <c r="I159" s="406"/>
      <c r="K159" s="197"/>
    </row>
    <row r="160" spans="1:12" ht="15" customHeight="1" x14ac:dyDescent="0.25">
      <c r="A160" s="199" t="s">
        <v>107</v>
      </c>
      <c r="B160" s="413" t="s">
        <v>203</v>
      </c>
      <c r="C160" s="406"/>
      <c r="D160" s="181">
        <v>883849</v>
      </c>
      <c r="E160" s="413" t="s">
        <v>97</v>
      </c>
      <c r="F160" s="181">
        <v>800163</v>
      </c>
      <c r="G160" s="185">
        <v>110.5</v>
      </c>
      <c r="H160" s="187"/>
      <c r="I160" s="406"/>
      <c r="K160" s="197"/>
    </row>
    <row r="161" spans="1:11" ht="15" customHeight="1" x14ac:dyDescent="0.25">
      <c r="A161" s="199" t="s">
        <v>108</v>
      </c>
      <c r="B161" s="413"/>
      <c r="C161" s="406"/>
      <c r="D161" s="181">
        <v>832497</v>
      </c>
      <c r="E161" s="413"/>
      <c r="F161" s="181">
        <v>800163</v>
      </c>
      <c r="G161" s="185">
        <v>104</v>
      </c>
      <c r="H161" s="187"/>
      <c r="I161" s="406"/>
      <c r="K161" s="197"/>
    </row>
    <row r="162" spans="1:11" ht="15" customHeight="1" x14ac:dyDescent="0.25">
      <c r="A162" s="199" t="s">
        <v>124</v>
      </c>
      <c r="B162" s="413"/>
      <c r="C162" s="406"/>
      <c r="D162" s="181">
        <v>1032080</v>
      </c>
      <c r="E162" s="413" t="s">
        <v>118</v>
      </c>
      <c r="F162" s="181">
        <v>1169931</v>
      </c>
      <c r="G162" s="185">
        <v>88.2</v>
      </c>
      <c r="H162" s="187"/>
      <c r="I162" s="406"/>
      <c r="K162" s="197"/>
    </row>
    <row r="163" spans="1:11" ht="15" customHeight="1" x14ac:dyDescent="0.25">
      <c r="A163" s="199" t="s">
        <v>125</v>
      </c>
      <c r="B163" s="413"/>
      <c r="C163" s="406"/>
      <c r="D163" s="181">
        <v>857838</v>
      </c>
      <c r="E163" s="413"/>
      <c r="F163" s="181">
        <v>1169931</v>
      </c>
      <c r="G163" s="185">
        <v>73.3</v>
      </c>
      <c r="H163" s="187"/>
      <c r="I163" s="406"/>
      <c r="K163" s="197"/>
    </row>
    <row r="164" spans="1:11" ht="15" customHeight="1" x14ac:dyDescent="0.25">
      <c r="A164" s="199" t="s">
        <v>182</v>
      </c>
      <c r="B164" s="413"/>
      <c r="C164" s="406"/>
      <c r="D164" s="181">
        <v>837079</v>
      </c>
      <c r="E164" s="413"/>
      <c r="F164" s="181">
        <v>1169931</v>
      </c>
      <c r="G164" s="185">
        <v>71.5</v>
      </c>
      <c r="H164" s="187"/>
      <c r="I164" s="406"/>
      <c r="K164" s="197"/>
    </row>
    <row r="165" spans="1:11" ht="16.5" customHeight="1" x14ac:dyDescent="0.25">
      <c r="A165" s="199" t="s">
        <v>183</v>
      </c>
      <c r="B165" s="413"/>
      <c r="C165" s="406"/>
      <c r="D165" s="181">
        <v>648250</v>
      </c>
      <c r="E165" s="413"/>
      <c r="F165" s="181">
        <v>1169931</v>
      </c>
      <c r="G165" s="185">
        <v>55.4</v>
      </c>
      <c r="H165" s="187"/>
      <c r="I165" s="406"/>
      <c r="K165" s="197"/>
    </row>
    <row r="166" spans="1:11" ht="15" customHeight="1" x14ac:dyDescent="0.25">
      <c r="A166" s="199" t="s">
        <v>184</v>
      </c>
      <c r="B166" s="413"/>
      <c r="C166" s="407"/>
      <c r="D166" s="181">
        <v>542438</v>
      </c>
      <c r="E166" s="413"/>
      <c r="F166" s="181">
        <v>1169931</v>
      </c>
      <c r="G166" s="185">
        <v>46.4</v>
      </c>
      <c r="H166" s="187"/>
      <c r="I166" s="407"/>
      <c r="K166" s="197"/>
    </row>
    <row r="167" spans="1:11" x14ac:dyDescent="0.25">
      <c r="A167" s="203"/>
      <c r="B167" s="203"/>
      <c r="C167" s="203"/>
      <c r="D167" s="203"/>
      <c r="E167" s="203"/>
      <c r="F167" s="203"/>
      <c r="G167" s="203"/>
      <c r="H167" s="203"/>
      <c r="I167" s="203"/>
      <c r="J167" s="177"/>
    </row>
    <row r="168" spans="1:11" x14ac:dyDescent="0.25">
      <c r="A168" s="410" t="s">
        <v>157</v>
      </c>
      <c r="B168" s="411"/>
      <c r="C168" s="411"/>
      <c r="D168" s="411"/>
      <c r="E168" s="411"/>
      <c r="F168" s="411"/>
      <c r="G168" s="411"/>
      <c r="H168" s="411"/>
      <c r="I168" s="411"/>
      <c r="J168" s="177"/>
    </row>
    <row r="169" spans="1:11" ht="15" customHeight="1" x14ac:dyDescent="0.25">
      <c r="A169" s="392" t="s">
        <v>158</v>
      </c>
      <c r="B169" s="393"/>
      <c r="C169" s="393"/>
      <c r="D169" s="393"/>
      <c r="E169" s="393"/>
      <c r="F169" s="393"/>
      <c r="G169" s="393"/>
      <c r="H169" s="393"/>
      <c r="I169" s="393"/>
      <c r="J169" s="177"/>
    </row>
    <row r="170" spans="1:11" ht="30" customHeight="1" x14ac:dyDescent="0.25">
      <c r="A170" s="179" t="s">
        <v>20</v>
      </c>
      <c r="B170" s="394" t="s">
        <v>88</v>
      </c>
      <c r="C170" s="395"/>
      <c r="D170" s="179" t="s">
        <v>89</v>
      </c>
      <c r="E170" s="179" t="s">
        <v>90</v>
      </c>
      <c r="F170" s="179" t="s">
        <v>91</v>
      </c>
      <c r="G170" s="179" t="s">
        <v>129</v>
      </c>
      <c r="H170" s="179" t="s">
        <v>93</v>
      </c>
      <c r="I170" s="179" t="s">
        <v>94</v>
      </c>
      <c r="J170" s="177"/>
    </row>
    <row r="171" spans="1:11" x14ac:dyDescent="0.25">
      <c r="A171" s="180">
        <v>2019</v>
      </c>
      <c r="B171" s="396" t="s">
        <v>96</v>
      </c>
      <c r="C171" s="399"/>
      <c r="D171" s="181">
        <v>64359</v>
      </c>
      <c r="E171" s="405" t="s">
        <v>97</v>
      </c>
      <c r="F171" s="181">
        <v>217903</v>
      </c>
      <c r="G171" s="182">
        <f>(D171/F171)*100</f>
        <v>29.535619059856909</v>
      </c>
      <c r="H171" s="180"/>
      <c r="I171" s="183"/>
      <c r="J171" s="177"/>
    </row>
    <row r="172" spans="1:11" x14ac:dyDescent="0.25">
      <c r="A172" s="180">
        <v>2018</v>
      </c>
      <c r="B172" s="397"/>
      <c r="C172" s="400"/>
      <c r="D172" s="181">
        <v>93156</v>
      </c>
      <c r="E172" s="406"/>
      <c r="F172" s="181">
        <v>217903</v>
      </c>
      <c r="G172" s="182">
        <f>(D172/F172)*100</f>
        <v>42.751132384593141</v>
      </c>
      <c r="H172" s="180"/>
      <c r="I172" s="183"/>
      <c r="J172" s="177"/>
    </row>
    <row r="173" spans="1:11" ht="15" customHeight="1" x14ac:dyDescent="0.25">
      <c r="A173" s="184">
        <v>2017</v>
      </c>
      <c r="B173" s="397"/>
      <c r="C173" s="400"/>
      <c r="D173" s="214">
        <v>97135</v>
      </c>
      <c r="E173" s="406"/>
      <c r="F173" s="181">
        <v>217903</v>
      </c>
      <c r="G173" s="185">
        <v>38.299999999999997</v>
      </c>
      <c r="H173" s="187"/>
      <c r="I173" s="405" t="s">
        <v>189</v>
      </c>
      <c r="J173" s="177"/>
    </row>
    <row r="174" spans="1:11" x14ac:dyDescent="0.25">
      <c r="A174" s="184">
        <v>2016</v>
      </c>
      <c r="B174" s="397"/>
      <c r="C174" s="400"/>
      <c r="D174" s="181">
        <v>83470</v>
      </c>
      <c r="E174" s="406"/>
      <c r="F174" s="181">
        <v>217903</v>
      </c>
      <c r="G174" s="185">
        <v>42.3</v>
      </c>
      <c r="H174" s="187"/>
      <c r="I174" s="406"/>
      <c r="J174" s="177"/>
    </row>
    <row r="175" spans="1:11" ht="15" customHeight="1" x14ac:dyDescent="0.25">
      <c r="A175" s="184">
        <v>2015</v>
      </c>
      <c r="B175" s="397"/>
      <c r="C175" s="400"/>
      <c r="D175" s="181">
        <v>92276</v>
      </c>
      <c r="E175" s="406"/>
      <c r="F175" s="181">
        <v>217903</v>
      </c>
      <c r="G175" s="185">
        <v>42.3</v>
      </c>
      <c r="H175" s="187"/>
      <c r="I175" s="406"/>
      <c r="J175" s="177"/>
    </row>
    <row r="176" spans="1:11" ht="16.5" customHeight="1" x14ac:dyDescent="0.25">
      <c r="A176" s="184">
        <v>2014</v>
      </c>
      <c r="B176" s="397"/>
      <c r="C176" s="400"/>
      <c r="D176" s="181">
        <v>109756</v>
      </c>
      <c r="E176" s="406"/>
      <c r="F176" s="181">
        <v>218539</v>
      </c>
      <c r="G176" s="185">
        <v>50.2</v>
      </c>
      <c r="H176" s="187"/>
      <c r="I176" s="406"/>
      <c r="J176" s="177"/>
    </row>
    <row r="177" spans="1:10" ht="15" customHeight="1" x14ac:dyDescent="0.25">
      <c r="A177" s="184">
        <v>2013</v>
      </c>
      <c r="B177" s="397"/>
      <c r="C177" s="400"/>
      <c r="D177" s="181">
        <v>105474</v>
      </c>
      <c r="E177" s="406"/>
      <c r="F177" s="181">
        <v>218539</v>
      </c>
      <c r="G177" s="185">
        <v>48.3</v>
      </c>
      <c r="H177" s="187"/>
      <c r="I177" s="406"/>
      <c r="J177" s="177"/>
    </row>
    <row r="178" spans="1:10" x14ac:dyDescent="0.25">
      <c r="A178" s="184">
        <v>2012</v>
      </c>
      <c r="B178" s="398"/>
      <c r="C178" s="401"/>
      <c r="D178" s="181">
        <v>106550</v>
      </c>
      <c r="E178" s="407"/>
      <c r="F178" s="181">
        <v>214624</v>
      </c>
      <c r="G178" s="185">
        <v>49.6</v>
      </c>
      <c r="H178" s="187"/>
      <c r="I178" s="407"/>
      <c r="J178" s="177"/>
    </row>
    <row r="179" spans="1:10" ht="15" customHeight="1" x14ac:dyDescent="0.25">
      <c r="A179" s="191"/>
      <c r="B179" s="191"/>
      <c r="C179" s="191"/>
      <c r="D179" s="191"/>
      <c r="E179" s="191"/>
      <c r="F179" s="195"/>
      <c r="G179" s="195"/>
      <c r="H179" s="195"/>
      <c r="I179" s="195"/>
      <c r="J179" s="177"/>
    </row>
    <row r="180" spans="1:10" ht="16.5" customHeight="1" x14ac:dyDescent="0.25">
      <c r="A180" s="414" t="s">
        <v>204</v>
      </c>
      <c r="B180" s="414"/>
      <c r="C180" s="414"/>
      <c r="D180" s="414"/>
      <c r="E180" s="414"/>
      <c r="F180" s="414"/>
      <c r="G180" s="414"/>
      <c r="H180" s="414"/>
      <c r="I180" s="414"/>
      <c r="J180" s="177"/>
    </row>
    <row r="181" spans="1:10" ht="30" customHeight="1" x14ac:dyDescent="0.25">
      <c r="A181" s="179" t="s">
        <v>20</v>
      </c>
      <c r="B181" s="394" t="s">
        <v>88</v>
      </c>
      <c r="C181" s="395"/>
      <c r="D181" s="179" t="s">
        <v>89</v>
      </c>
      <c r="E181" s="179" t="s">
        <v>90</v>
      </c>
      <c r="F181" s="179" t="s">
        <v>91</v>
      </c>
      <c r="G181" s="179" t="s">
        <v>129</v>
      </c>
      <c r="H181" s="179" t="s">
        <v>93</v>
      </c>
      <c r="I181" s="179" t="s">
        <v>94</v>
      </c>
      <c r="J181" s="177"/>
    </row>
    <row r="182" spans="1:10" x14ac:dyDescent="0.25">
      <c r="A182" s="180">
        <v>2019</v>
      </c>
      <c r="B182" s="396" t="s">
        <v>96</v>
      </c>
      <c r="C182" s="399"/>
      <c r="D182" s="181">
        <v>1930</v>
      </c>
      <c r="E182" s="405" t="s">
        <v>97</v>
      </c>
      <c r="F182" s="181">
        <v>5670</v>
      </c>
      <c r="G182" s="182">
        <f>(D182/F182)*100</f>
        <v>34.038800705467374</v>
      </c>
      <c r="H182" s="180"/>
      <c r="I182" s="183"/>
      <c r="J182" s="177"/>
    </row>
    <row r="183" spans="1:10" x14ac:dyDescent="0.25">
      <c r="A183" s="180">
        <v>2018</v>
      </c>
      <c r="B183" s="397"/>
      <c r="C183" s="400"/>
      <c r="D183" s="181">
        <v>4559</v>
      </c>
      <c r="E183" s="406"/>
      <c r="F183" s="181">
        <v>4524</v>
      </c>
      <c r="G183" s="182">
        <f>(D183/F183)*100</f>
        <v>100.77365163572061</v>
      </c>
      <c r="H183" s="201">
        <v>43420</v>
      </c>
      <c r="I183" s="183"/>
      <c r="J183" s="177"/>
    </row>
    <row r="184" spans="1:10" ht="15" customHeight="1" x14ac:dyDescent="0.25">
      <c r="A184" s="184">
        <v>2017</v>
      </c>
      <c r="B184" s="398"/>
      <c r="C184" s="401"/>
      <c r="D184" s="181">
        <v>9299</v>
      </c>
      <c r="E184" s="407"/>
      <c r="F184" s="181">
        <v>3510</v>
      </c>
      <c r="G184" s="185">
        <v>264.89999999999998</v>
      </c>
      <c r="H184" s="200">
        <v>42971</v>
      </c>
      <c r="I184" s="199" t="s">
        <v>189</v>
      </c>
      <c r="J184" s="177"/>
    </row>
    <row r="185" spans="1:10" x14ac:dyDescent="0.25">
      <c r="A185" s="191"/>
      <c r="B185" s="191"/>
      <c r="C185" s="191"/>
      <c r="D185" s="191"/>
      <c r="E185" s="191"/>
      <c r="F185" s="195"/>
      <c r="G185" s="195"/>
      <c r="H185" s="195"/>
      <c r="I185" s="195"/>
      <c r="J185" s="177"/>
    </row>
    <row r="186" spans="1:10" ht="16.5" customHeight="1" x14ac:dyDescent="0.25">
      <c r="A186" s="414" t="s">
        <v>205</v>
      </c>
      <c r="B186" s="414"/>
      <c r="C186" s="414"/>
      <c r="D186" s="414"/>
      <c r="E186" s="414"/>
      <c r="F186" s="414"/>
      <c r="G186" s="414"/>
      <c r="H186" s="414"/>
      <c r="I186" s="414"/>
      <c r="J186" s="177"/>
    </row>
    <row r="187" spans="1:10" ht="30" customHeight="1" x14ac:dyDescent="0.25">
      <c r="A187" s="215" t="s">
        <v>20</v>
      </c>
      <c r="B187" s="427" t="s">
        <v>88</v>
      </c>
      <c r="C187" s="428"/>
      <c r="D187" s="215" t="s">
        <v>89</v>
      </c>
      <c r="E187" s="215" t="s">
        <v>90</v>
      </c>
      <c r="F187" s="216" t="s">
        <v>91</v>
      </c>
      <c r="G187" s="216" t="s">
        <v>129</v>
      </c>
      <c r="H187" s="215" t="s">
        <v>93</v>
      </c>
      <c r="I187" s="217" t="s">
        <v>94</v>
      </c>
      <c r="J187" s="177"/>
    </row>
    <row r="188" spans="1:10" x14ac:dyDescent="0.25">
      <c r="A188" s="180">
        <v>2019</v>
      </c>
      <c r="B188" s="413" t="s">
        <v>96</v>
      </c>
      <c r="C188" s="413"/>
      <c r="D188" s="181">
        <v>16193</v>
      </c>
      <c r="E188" s="413" t="s">
        <v>97</v>
      </c>
      <c r="F188" s="181">
        <v>23456</v>
      </c>
      <c r="G188" s="182">
        <f>(D188/F188)*100</f>
        <v>69.035641200545712</v>
      </c>
      <c r="H188" s="180"/>
      <c r="I188" s="180"/>
      <c r="J188" s="177"/>
    </row>
    <row r="189" spans="1:10" x14ac:dyDescent="0.25">
      <c r="A189" s="180">
        <v>2018</v>
      </c>
      <c r="B189" s="413"/>
      <c r="C189" s="413"/>
      <c r="D189" s="181">
        <v>18595</v>
      </c>
      <c r="E189" s="413"/>
      <c r="F189" s="181">
        <v>23456</v>
      </c>
      <c r="G189" s="182">
        <f>(D189/F189)*100</f>
        <v>79.276091405184175</v>
      </c>
      <c r="H189" s="180"/>
      <c r="I189" s="180"/>
      <c r="J189" s="177"/>
    </row>
    <row r="190" spans="1:10" ht="15" customHeight="1" x14ac:dyDescent="0.25">
      <c r="A190" s="184">
        <v>2017</v>
      </c>
      <c r="B190" s="413"/>
      <c r="C190" s="413"/>
      <c r="D190" s="181">
        <v>25992</v>
      </c>
      <c r="E190" s="413"/>
      <c r="F190" s="181">
        <v>23456</v>
      </c>
      <c r="G190" s="185">
        <v>110.8</v>
      </c>
      <c r="H190" s="187"/>
      <c r="I190" s="199" t="s">
        <v>189</v>
      </c>
      <c r="J190" s="177"/>
    </row>
    <row r="191" spans="1:10" x14ac:dyDescent="0.25">
      <c r="A191" s="218"/>
      <c r="B191" s="218"/>
      <c r="C191" s="218"/>
      <c r="D191" s="218"/>
      <c r="E191" s="218"/>
      <c r="F191" s="203"/>
      <c r="G191" s="203"/>
      <c r="H191" s="203"/>
      <c r="I191" s="203"/>
      <c r="J191" s="177"/>
    </row>
    <row r="192" spans="1:10" x14ac:dyDescent="0.25">
      <c r="A192" s="392" t="s">
        <v>167</v>
      </c>
      <c r="B192" s="393"/>
      <c r="C192" s="393"/>
      <c r="D192" s="393"/>
      <c r="E192" s="393"/>
      <c r="F192" s="393"/>
      <c r="G192" s="393"/>
      <c r="H192" s="393"/>
      <c r="I192" s="393"/>
      <c r="J192" s="177"/>
    </row>
    <row r="193" spans="1:10" ht="30" customHeight="1" x14ac:dyDescent="0.25">
      <c r="A193" s="179" t="s">
        <v>20</v>
      </c>
      <c r="B193" s="394" t="s">
        <v>88</v>
      </c>
      <c r="C193" s="395"/>
      <c r="D193" s="179" t="s">
        <v>89</v>
      </c>
      <c r="E193" s="179" t="s">
        <v>90</v>
      </c>
      <c r="F193" s="179" t="s">
        <v>91</v>
      </c>
      <c r="G193" s="179" t="s">
        <v>129</v>
      </c>
      <c r="H193" s="179" t="s">
        <v>93</v>
      </c>
      <c r="I193" s="179" t="s">
        <v>94</v>
      </c>
      <c r="J193" s="177"/>
    </row>
    <row r="194" spans="1:10" ht="15" customHeight="1" x14ac:dyDescent="0.25">
      <c r="A194" s="184">
        <v>2016</v>
      </c>
      <c r="B194" s="396" t="s">
        <v>96</v>
      </c>
      <c r="C194" s="399"/>
      <c r="D194" s="181">
        <v>32535</v>
      </c>
      <c r="E194" s="405" t="s">
        <v>97</v>
      </c>
      <c r="F194" s="181">
        <v>49469</v>
      </c>
      <c r="G194" s="185">
        <v>65.8</v>
      </c>
      <c r="H194" s="187"/>
      <c r="I194" s="405" t="s">
        <v>189</v>
      </c>
      <c r="J194" s="177"/>
    </row>
    <row r="195" spans="1:10" x14ac:dyDescent="0.25">
      <c r="A195" s="184">
        <v>2015</v>
      </c>
      <c r="B195" s="397"/>
      <c r="C195" s="400"/>
      <c r="D195" s="181">
        <v>35152</v>
      </c>
      <c r="E195" s="406"/>
      <c r="F195" s="181">
        <v>49469</v>
      </c>
      <c r="G195" s="185">
        <v>71.099999999999994</v>
      </c>
      <c r="H195" s="187"/>
      <c r="I195" s="406"/>
      <c r="J195" s="177"/>
    </row>
    <row r="196" spans="1:10" ht="15" customHeight="1" x14ac:dyDescent="0.25">
      <c r="A196" s="184">
        <v>2014</v>
      </c>
      <c r="B196" s="397"/>
      <c r="C196" s="400"/>
      <c r="D196" s="181">
        <v>41297</v>
      </c>
      <c r="E196" s="406"/>
      <c r="F196" s="181">
        <v>49469</v>
      </c>
      <c r="G196" s="185">
        <v>83.5</v>
      </c>
      <c r="H196" s="187"/>
      <c r="I196" s="406"/>
      <c r="J196" s="177"/>
    </row>
    <row r="197" spans="1:10" ht="16.5" customHeight="1" x14ac:dyDescent="0.25">
      <c r="A197" s="184">
        <v>2013</v>
      </c>
      <c r="B197" s="397"/>
      <c r="C197" s="400"/>
      <c r="D197" s="181">
        <v>34953</v>
      </c>
      <c r="E197" s="406"/>
      <c r="F197" s="181">
        <v>49469</v>
      </c>
      <c r="G197" s="185">
        <v>70.7</v>
      </c>
      <c r="H197" s="187"/>
      <c r="I197" s="406"/>
      <c r="J197" s="177"/>
    </row>
    <row r="198" spans="1:10" ht="15" customHeight="1" x14ac:dyDescent="0.25">
      <c r="A198" s="184">
        <v>2012</v>
      </c>
      <c r="B198" s="398"/>
      <c r="C198" s="401"/>
      <c r="D198" s="181">
        <v>32774</v>
      </c>
      <c r="E198" s="407"/>
      <c r="F198" s="181">
        <v>48772</v>
      </c>
      <c r="G198" s="185">
        <v>67.2</v>
      </c>
      <c r="H198" s="187"/>
      <c r="I198" s="407"/>
      <c r="J198" s="177"/>
    </row>
    <row r="199" spans="1:10" x14ac:dyDescent="0.25">
      <c r="A199" s="203"/>
      <c r="B199" s="203"/>
      <c r="C199" s="203"/>
      <c r="D199" s="203"/>
      <c r="E199" s="203"/>
      <c r="F199" s="203"/>
      <c r="G199" s="203"/>
      <c r="H199" s="203"/>
      <c r="I199" s="203"/>
      <c r="J199" s="177"/>
    </row>
    <row r="200" spans="1:10" x14ac:dyDescent="0.25">
      <c r="A200" s="410" t="s">
        <v>169</v>
      </c>
      <c r="B200" s="411"/>
      <c r="C200" s="411"/>
      <c r="D200" s="411"/>
      <c r="E200" s="411"/>
      <c r="F200" s="411"/>
      <c r="G200" s="411"/>
      <c r="H200" s="411"/>
      <c r="I200" s="411"/>
      <c r="J200" s="177"/>
    </row>
    <row r="201" spans="1:10" ht="15" customHeight="1" x14ac:dyDescent="0.25">
      <c r="A201" s="392" t="s">
        <v>170</v>
      </c>
      <c r="B201" s="393"/>
      <c r="C201" s="393"/>
      <c r="D201" s="393"/>
      <c r="E201" s="393"/>
      <c r="F201" s="393"/>
      <c r="G201" s="393"/>
      <c r="H201" s="393"/>
      <c r="I201" s="393"/>
      <c r="J201" s="177"/>
    </row>
    <row r="202" spans="1:10" ht="30" customHeight="1" x14ac:dyDescent="0.25">
      <c r="A202" s="179" t="s">
        <v>20</v>
      </c>
      <c r="B202" s="394" t="s">
        <v>88</v>
      </c>
      <c r="C202" s="395"/>
      <c r="D202" s="179" t="s">
        <v>89</v>
      </c>
      <c r="E202" s="179" t="s">
        <v>90</v>
      </c>
      <c r="F202" s="179" t="s">
        <v>91</v>
      </c>
      <c r="G202" s="179" t="s">
        <v>129</v>
      </c>
      <c r="H202" s="179" t="s">
        <v>93</v>
      </c>
      <c r="I202" s="179" t="s">
        <v>94</v>
      </c>
      <c r="J202" s="177"/>
    </row>
    <row r="203" spans="1:10" x14ac:dyDescent="0.25">
      <c r="A203" s="180">
        <v>2019</v>
      </c>
      <c r="B203" s="396" t="s">
        <v>96</v>
      </c>
      <c r="C203" s="399"/>
      <c r="D203" s="181">
        <v>185473</v>
      </c>
      <c r="E203" s="405" t="s">
        <v>97</v>
      </c>
      <c r="F203" s="181">
        <v>189422</v>
      </c>
      <c r="G203" s="182">
        <f>(D203/F203)*100</f>
        <v>97.915236878504089</v>
      </c>
      <c r="H203" s="201">
        <v>43662</v>
      </c>
      <c r="I203" s="183"/>
      <c r="J203" s="177"/>
    </row>
    <row r="204" spans="1:10" x14ac:dyDescent="0.25">
      <c r="A204" s="180">
        <v>2018</v>
      </c>
      <c r="B204" s="397"/>
      <c r="C204" s="400"/>
      <c r="D204" s="181">
        <v>192285</v>
      </c>
      <c r="E204" s="406"/>
      <c r="F204" s="181">
        <v>189422</v>
      </c>
      <c r="G204" s="182">
        <f>(D204/F204)*100</f>
        <v>101.51144006503996</v>
      </c>
      <c r="H204" s="201">
        <v>43334</v>
      </c>
      <c r="I204" s="183"/>
      <c r="J204" s="177"/>
    </row>
    <row r="205" spans="1:10" ht="15" customHeight="1" x14ac:dyDescent="0.25">
      <c r="A205" s="184">
        <v>2017</v>
      </c>
      <c r="B205" s="397"/>
      <c r="C205" s="400"/>
      <c r="D205" s="181">
        <v>189669</v>
      </c>
      <c r="E205" s="406"/>
      <c r="F205" s="181">
        <v>189422</v>
      </c>
      <c r="G205" s="185">
        <v>100.1</v>
      </c>
      <c r="H205" s="200">
        <v>42951</v>
      </c>
      <c r="I205" s="405" t="s">
        <v>189</v>
      </c>
      <c r="J205" s="177"/>
    </row>
    <row r="206" spans="1:10" x14ac:dyDescent="0.25">
      <c r="A206" s="184">
        <v>2016</v>
      </c>
      <c r="B206" s="397"/>
      <c r="C206" s="400"/>
      <c r="D206" s="181">
        <v>203052</v>
      </c>
      <c r="E206" s="406"/>
      <c r="F206" s="181">
        <v>189422</v>
      </c>
      <c r="G206" s="185">
        <v>107.2</v>
      </c>
      <c r="H206" s="200">
        <v>42591</v>
      </c>
      <c r="I206" s="406"/>
      <c r="J206" s="177"/>
    </row>
    <row r="207" spans="1:10" ht="15" customHeight="1" x14ac:dyDescent="0.25">
      <c r="A207" s="184">
        <v>2015</v>
      </c>
      <c r="B207" s="397"/>
      <c r="C207" s="400"/>
      <c r="D207" s="181">
        <v>187190</v>
      </c>
      <c r="E207" s="406"/>
      <c r="F207" s="181">
        <v>189422</v>
      </c>
      <c r="G207" s="185">
        <v>98.8</v>
      </c>
      <c r="H207" s="200">
        <v>42178</v>
      </c>
      <c r="I207" s="406"/>
      <c r="J207" s="177"/>
    </row>
    <row r="208" spans="1:10" ht="16.5" customHeight="1" x14ac:dyDescent="0.25">
      <c r="A208" s="184">
        <v>2014</v>
      </c>
      <c r="B208" s="397"/>
      <c r="C208" s="400"/>
      <c r="D208" s="181">
        <v>236457</v>
      </c>
      <c r="E208" s="406"/>
      <c r="F208" s="181">
        <v>189422</v>
      </c>
      <c r="G208" s="185">
        <v>124.8</v>
      </c>
      <c r="H208" s="200">
        <v>41835</v>
      </c>
      <c r="I208" s="406"/>
      <c r="J208" s="177"/>
    </row>
    <row r="209" spans="1:13" ht="15" customHeight="1" x14ac:dyDescent="0.25">
      <c r="A209" s="184">
        <v>2013</v>
      </c>
      <c r="B209" s="397"/>
      <c r="C209" s="400"/>
      <c r="D209" s="181">
        <v>206749</v>
      </c>
      <c r="E209" s="406"/>
      <c r="F209" s="181">
        <v>189422</v>
      </c>
      <c r="G209" s="185">
        <v>109.1</v>
      </c>
      <c r="H209" s="200">
        <v>41443</v>
      </c>
      <c r="I209" s="406"/>
      <c r="J209" s="177"/>
    </row>
    <row r="210" spans="1:13" x14ac:dyDescent="0.25">
      <c r="A210" s="184">
        <v>2012</v>
      </c>
      <c r="B210" s="398"/>
      <c r="C210" s="401"/>
      <c r="D210" s="181">
        <v>335209</v>
      </c>
      <c r="E210" s="407"/>
      <c r="F210" s="181">
        <v>193999</v>
      </c>
      <c r="G210" s="185">
        <v>172.8</v>
      </c>
      <c r="H210" s="200">
        <v>41092</v>
      </c>
      <c r="I210" s="407"/>
      <c r="J210" s="177"/>
    </row>
    <row r="211" spans="1:13" x14ac:dyDescent="0.25">
      <c r="A211" s="218"/>
      <c r="B211" s="218"/>
      <c r="C211" s="218"/>
      <c r="D211" s="218"/>
      <c r="E211" s="218"/>
      <c r="F211" s="218"/>
      <c r="G211" s="218"/>
      <c r="H211" s="218"/>
      <c r="I211" s="203"/>
      <c r="J211" s="177"/>
    </row>
    <row r="212" spans="1:13" ht="15" customHeight="1" x14ac:dyDescent="0.25">
      <c r="A212" s="435" t="s">
        <v>87</v>
      </c>
      <c r="B212" s="436"/>
      <c r="C212" s="436"/>
      <c r="D212" s="436"/>
      <c r="E212" s="436"/>
      <c r="F212" s="436"/>
      <c r="G212" s="436"/>
      <c r="H212" s="436"/>
      <c r="I212" s="436"/>
      <c r="J212" s="436"/>
      <c r="K212" s="436"/>
      <c r="L212" s="436"/>
      <c r="M212" s="177"/>
    </row>
    <row r="213" spans="1:13" ht="30" customHeight="1" x14ac:dyDescent="0.25">
      <c r="A213" s="179" t="s">
        <v>20</v>
      </c>
      <c r="B213" s="179" t="s">
        <v>192</v>
      </c>
      <c r="C213" s="179" t="s">
        <v>88</v>
      </c>
      <c r="D213" s="179" t="s">
        <v>195</v>
      </c>
      <c r="E213" s="179" t="s">
        <v>90</v>
      </c>
      <c r="F213" s="179" t="s">
        <v>206</v>
      </c>
      <c r="G213" s="179" t="s">
        <v>197</v>
      </c>
      <c r="H213" s="179" t="s">
        <v>89</v>
      </c>
      <c r="I213" s="179" t="s">
        <v>91</v>
      </c>
      <c r="J213" s="179" t="s">
        <v>129</v>
      </c>
      <c r="K213" s="179" t="s">
        <v>93</v>
      </c>
      <c r="L213" s="179" t="s">
        <v>94</v>
      </c>
      <c r="M213" s="177"/>
    </row>
    <row r="214" spans="1:13" x14ac:dyDescent="0.25">
      <c r="A214" s="415" t="s">
        <v>201</v>
      </c>
      <c r="B214" s="199" t="s">
        <v>207</v>
      </c>
      <c r="C214" s="199" t="s">
        <v>100</v>
      </c>
      <c r="D214" s="181">
        <v>124058</v>
      </c>
      <c r="E214" s="405" t="s">
        <v>208</v>
      </c>
      <c r="F214" s="181">
        <v>1082880</v>
      </c>
      <c r="G214" s="182">
        <f t="shared" ref="G214:G222" si="3">(D214/F214)*100</f>
        <v>11.45630171394799</v>
      </c>
      <c r="H214" s="420">
        <f>SUM(D214:D216)</f>
        <v>1825090</v>
      </c>
      <c r="I214" s="420">
        <f>SUM(F214:F216)</f>
        <v>4700000</v>
      </c>
      <c r="J214" s="431">
        <f>(H214/I214)*100</f>
        <v>38.831702127659575</v>
      </c>
      <c r="K214" s="180"/>
      <c r="L214" s="405" t="s">
        <v>209</v>
      </c>
      <c r="M214" s="177"/>
    </row>
    <row r="215" spans="1:13" x14ac:dyDescent="0.25">
      <c r="A215" s="434"/>
      <c r="B215" s="405" t="s">
        <v>210</v>
      </c>
      <c r="C215" s="199" t="s">
        <v>211</v>
      </c>
      <c r="D215" s="181">
        <v>1701032</v>
      </c>
      <c r="E215" s="406"/>
      <c r="F215" s="181">
        <v>2170272</v>
      </c>
      <c r="G215" s="182">
        <f t="shared" si="3"/>
        <v>78.378746995768267</v>
      </c>
      <c r="H215" s="429"/>
      <c r="I215" s="429"/>
      <c r="J215" s="432"/>
      <c r="K215" s="180"/>
      <c r="L215" s="406"/>
      <c r="M215" s="177"/>
    </row>
    <row r="216" spans="1:13" x14ac:dyDescent="0.25">
      <c r="A216" s="416"/>
      <c r="B216" s="407"/>
      <c r="C216" s="199" t="s">
        <v>212</v>
      </c>
      <c r="D216" s="181"/>
      <c r="E216" s="406"/>
      <c r="F216" s="181">
        <v>1446848</v>
      </c>
      <c r="G216" s="182">
        <f t="shared" si="3"/>
        <v>0</v>
      </c>
      <c r="H216" s="430"/>
      <c r="I216" s="430"/>
      <c r="J216" s="433"/>
      <c r="K216" s="180"/>
      <c r="L216" s="406"/>
      <c r="M216" s="177"/>
    </row>
    <row r="217" spans="1:13" s="107" customFormat="1" ht="15" customHeight="1" x14ac:dyDescent="0.25">
      <c r="A217" s="415" t="s">
        <v>101</v>
      </c>
      <c r="B217" s="199" t="s">
        <v>207</v>
      </c>
      <c r="C217" s="199" t="s">
        <v>100</v>
      </c>
      <c r="D217" s="181">
        <v>523714</v>
      </c>
      <c r="E217" s="406"/>
      <c r="F217" s="181">
        <v>1198080</v>
      </c>
      <c r="G217" s="182">
        <f t="shared" si="3"/>
        <v>43.712773771367516</v>
      </c>
      <c r="H217" s="420">
        <f>SUM(D217:D219)</f>
        <v>2888266</v>
      </c>
      <c r="I217" s="420">
        <f>SUM(F217:F219)</f>
        <v>5200000</v>
      </c>
      <c r="J217" s="431">
        <f>(H217/I217)*100</f>
        <v>55.54357692307692</v>
      </c>
      <c r="K217" s="180"/>
      <c r="L217" s="406"/>
      <c r="M217" s="205"/>
    </row>
    <row r="218" spans="1:13" s="107" customFormat="1" ht="15.75" customHeight="1" x14ac:dyDescent="0.25">
      <c r="A218" s="434"/>
      <c r="B218" s="405" t="s">
        <v>210</v>
      </c>
      <c r="C218" s="199" t="s">
        <v>211</v>
      </c>
      <c r="D218" s="181">
        <v>1435552</v>
      </c>
      <c r="E218" s="406"/>
      <c r="F218" s="181">
        <v>2401152</v>
      </c>
      <c r="G218" s="182">
        <f t="shared" si="3"/>
        <v>59.785969401354023</v>
      </c>
      <c r="H218" s="429"/>
      <c r="I218" s="429"/>
      <c r="J218" s="432"/>
      <c r="K218" s="180"/>
      <c r="L218" s="406"/>
      <c r="M218" s="205"/>
    </row>
    <row r="219" spans="1:13" s="107" customFormat="1" x14ac:dyDescent="0.25">
      <c r="A219" s="416"/>
      <c r="B219" s="407"/>
      <c r="C219" s="199" t="s">
        <v>212</v>
      </c>
      <c r="D219" s="181">
        <v>929000</v>
      </c>
      <c r="E219" s="406"/>
      <c r="F219" s="181">
        <v>1600768</v>
      </c>
      <c r="G219" s="182">
        <f t="shared" si="3"/>
        <v>58.034643371181836</v>
      </c>
      <c r="H219" s="430"/>
      <c r="I219" s="430"/>
      <c r="J219" s="433"/>
      <c r="K219" s="180"/>
      <c r="L219" s="406"/>
      <c r="M219" s="205"/>
    </row>
    <row r="220" spans="1:13" s="107" customFormat="1" x14ac:dyDescent="0.25">
      <c r="A220" s="415" t="s">
        <v>102</v>
      </c>
      <c r="B220" s="199" t="s">
        <v>207</v>
      </c>
      <c r="C220" s="199" t="s">
        <v>100</v>
      </c>
      <c r="D220" s="181">
        <v>591819</v>
      </c>
      <c r="E220" s="406"/>
      <c r="F220" s="181">
        <v>1359360</v>
      </c>
      <c r="G220" s="182">
        <f t="shared" si="3"/>
        <v>43.536590748587571</v>
      </c>
      <c r="H220" s="420">
        <f>SUM(D220:D222)</f>
        <v>2754311</v>
      </c>
      <c r="I220" s="420">
        <f>SUM(F220:F222)</f>
        <v>5900000</v>
      </c>
      <c r="J220" s="431">
        <f>(H220/I220)*100</f>
        <v>46.683237288135594</v>
      </c>
      <c r="K220" s="180"/>
      <c r="L220" s="406"/>
      <c r="M220" s="205"/>
    </row>
    <row r="221" spans="1:13" s="107" customFormat="1" x14ac:dyDescent="0.25">
      <c r="A221" s="434"/>
      <c r="B221" s="405" t="s">
        <v>210</v>
      </c>
      <c r="C221" s="199" t="s">
        <v>211</v>
      </c>
      <c r="D221" s="181">
        <v>1451763</v>
      </c>
      <c r="E221" s="406"/>
      <c r="F221" s="181">
        <v>2724384</v>
      </c>
      <c r="G221" s="182">
        <f t="shared" si="3"/>
        <v>53.287752387328659</v>
      </c>
      <c r="H221" s="429"/>
      <c r="I221" s="429"/>
      <c r="J221" s="432"/>
      <c r="K221" s="180"/>
      <c r="L221" s="406"/>
      <c r="M221" s="205"/>
    </row>
    <row r="222" spans="1:13" s="107" customFormat="1" x14ac:dyDescent="0.25">
      <c r="A222" s="416"/>
      <c r="B222" s="407"/>
      <c r="C222" s="199" t="s">
        <v>212</v>
      </c>
      <c r="D222" s="181">
        <v>710729</v>
      </c>
      <c r="E222" s="406"/>
      <c r="F222" s="181">
        <v>1816256</v>
      </c>
      <c r="G222" s="182">
        <f t="shared" si="3"/>
        <v>39.131543130483806</v>
      </c>
      <c r="H222" s="430"/>
      <c r="I222" s="430"/>
      <c r="J222" s="433"/>
      <c r="K222" s="180"/>
      <c r="L222" s="406"/>
      <c r="M222" s="205"/>
    </row>
    <row r="223" spans="1:13" ht="15" customHeight="1" x14ac:dyDescent="0.25">
      <c r="A223" s="405" t="s">
        <v>104</v>
      </c>
      <c r="B223" s="199" t="s">
        <v>207</v>
      </c>
      <c r="C223" s="413" t="s">
        <v>100</v>
      </c>
      <c r="D223" s="181">
        <v>464055</v>
      </c>
      <c r="E223" s="406"/>
      <c r="F223" s="181">
        <v>1292040</v>
      </c>
      <c r="G223" s="185">
        <v>35.9</v>
      </c>
      <c r="H223" s="418">
        <f>D223+D224</f>
        <v>1538437</v>
      </c>
      <c r="I223" s="418">
        <f>F223+F224</f>
        <v>3880000</v>
      </c>
      <c r="J223" s="440">
        <f>(H223/I223)*100</f>
        <v>39.650438144329897</v>
      </c>
      <c r="K223" s="187"/>
      <c r="L223" s="406"/>
      <c r="M223" s="177"/>
    </row>
    <row r="224" spans="1:13" x14ac:dyDescent="0.25">
      <c r="A224" s="407"/>
      <c r="B224" s="199" t="s">
        <v>210</v>
      </c>
      <c r="C224" s="413"/>
      <c r="D224" s="181">
        <v>1074382</v>
      </c>
      <c r="E224" s="406"/>
      <c r="F224" s="181">
        <v>2587960</v>
      </c>
      <c r="G224" s="185">
        <v>41.5</v>
      </c>
      <c r="H224" s="419"/>
      <c r="I224" s="419"/>
      <c r="J224" s="441"/>
      <c r="K224" s="187"/>
      <c r="L224" s="406"/>
      <c r="M224" s="177"/>
    </row>
    <row r="225" spans="1:13" ht="15" customHeight="1" x14ac:dyDescent="0.25">
      <c r="A225" s="405" t="s">
        <v>105</v>
      </c>
      <c r="B225" s="199" t="s">
        <v>207</v>
      </c>
      <c r="C225" s="413"/>
      <c r="D225" s="181">
        <v>863713</v>
      </c>
      <c r="E225" s="406"/>
      <c r="F225" s="181">
        <v>1292040</v>
      </c>
      <c r="G225" s="185">
        <v>66.8</v>
      </c>
      <c r="H225" s="418">
        <f>D225+D226</f>
        <v>1793571</v>
      </c>
      <c r="I225" s="418">
        <f>F225+F226</f>
        <v>3880000</v>
      </c>
      <c r="J225" s="440">
        <f>(H225/I225)*100</f>
        <v>46.226056701030927</v>
      </c>
      <c r="K225" s="187"/>
      <c r="L225" s="406"/>
      <c r="M225" s="177"/>
    </row>
    <row r="226" spans="1:13" x14ac:dyDescent="0.25">
      <c r="A226" s="407"/>
      <c r="B226" s="199" t="s">
        <v>210</v>
      </c>
      <c r="C226" s="413"/>
      <c r="D226" s="181">
        <v>929858</v>
      </c>
      <c r="E226" s="406"/>
      <c r="F226" s="181">
        <v>2587960</v>
      </c>
      <c r="G226" s="185">
        <v>35.9</v>
      </c>
      <c r="H226" s="419"/>
      <c r="I226" s="419"/>
      <c r="J226" s="441"/>
      <c r="K226" s="187"/>
      <c r="L226" s="407"/>
      <c r="M226" s="177"/>
    </row>
    <row r="227" spans="1:13" ht="15" customHeight="1" x14ac:dyDescent="0.25">
      <c r="A227" s="199" t="s">
        <v>106</v>
      </c>
      <c r="B227" s="405" t="s">
        <v>213</v>
      </c>
      <c r="C227" s="413"/>
      <c r="D227" s="181"/>
      <c r="E227" s="406"/>
      <c r="F227" s="181"/>
      <c r="G227" s="185"/>
      <c r="H227" s="181">
        <v>1449434</v>
      </c>
      <c r="I227" s="181">
        <v>3880000</v>
      </c>
      <c r="J227" s="185">
        <v>37.4</v>
      </c>
      <c r="K227" s="187"/>
      <c r="L227" s="405" t="s">
        <v>189</v>
      </c>
      <c r="M227" s="177"/>
    </row>
    <row r="228" spans="1:13" ht="15" customHeight="1" x14ac:dyDescent="0.25">
      <c r="A228" s="199" t="s">
        <v>107</v>
      </c>
      <c r="B228" s="406"/>
      <c r="C228" s="413"/>
      <c r="D228" s="181"/>
      <c r="E228" s="406"/>
      <c r="F228" s="181"/>
      <c r="G228" s="185"/>
      <c r="H228" s="181">
        <v>1142835</v>
      </c>
      <c r="I228" s="181">
        <v>3880000</v>
      </c>
      <c r="J228" s="185">
        <v>29.5</v>
      </c>
      <c r="K228" s="187"/>
      <c r="L228" s="406"/>
      <c r="M228" s="177"/>
    </row>
    <row r="229" spans="1:13" ht="15" customHeight="1" x14ac:dyDescent="0.25">
      <c r="A229" s="199" t="s">
        <v>108</v>
      </c>
      <c r="B229" s="406"/>
      <c r="C229" s="413"/>
      <c r="D229" s="181"/>
      <c r="E229" s="406"/>
      <c r="F229" s="181"/>
      <c r="G229" s="185"/>
      <c r="H229" s="181">
        <v>1346333</v>
      </c>
      <c r="I229" s="181">
        <v>3880000</v>
      </c>
      <c r="J229" s="185">
        <v>34.700000000000003</v>
      </c>
      <c r="K229" s="187"/>
      <c r="L229" s="406"/>
      <c r="M229" s="177"/>
    </row>
    <row r="230" spans="1:13" ht="15" customHeight="1" x14ac:dyDescent="0.25">
      <c r="A230" s="199" t="s">
        <v>124</v>
      </c>
      <c r="B230" s="406"/>
      <c r="C230" s="413"/>
      <c r="D230" s="181"/>
      <c r="E230" s="406"/>
      <c r="F230" s="181"/>
      <c r="G230" s="185"/>
      <c r="H230" s="181">
        <v>2051937</v>
      </c>
      <c r="I230" s="181">
        <v>3880000</v>
      </c>
      <c r="J230" s="185">
        <v>52.9</v>
      </c>
      <c r="K230" s="187"/>
      <c r="L230" s="406"/>
      <c r="M230" s="177"/>
    </row>
    <row r="231" spans="1:13" ht="15" customHeight="1" x14ac:dyDescent="0.25">
      <c r="A231" s="199" t="s">
        <v>125</v>
      </c>
      <c r="B231" s="406"/>
      <c r="C231" s="413"/>
      <c r="D231" s="181"/>
      <c r="E231" s="406"/>
      <c r="F231" s="181"/>
      <c r="G231" s="185"/>
      <c r="H231" s="181">
        <v>3402353</v>
      </c>
      <c r="I231" s="181">
        <v>3710000</v>
      </c>
      <c r="J231" s="185">
        <v>91.7</v>
      </c>
      <c r="K231" s="187"/>
      <c r="L231" s="406"/>
      <c r="M231" s="177"/>
    </row>
    <row r="232" spans="1:13" ht="15" customHeight="1" x14ac:dyDescent="0.25">
      <c r="A232" s="199" t="s">
        <v>182</v>
      </c>
      <c r="B232" s="406"/>
      <c r="C232" s="413"/>
      <c r="D232" s="181"/>
      <c r="E232" s="406"/>
      <c r="F232" s="181"/>
      <c r="G232" s="185"/>
      <c r="H232" s="181">
        <v>3560920</v>
      </c>
      <c r="I232" s="181">
        <v>3710000</v>
      </c>
      <c r="J232" s="185">
        <v>96</v>
      </c>
      <c r="K232" s="187"/>
      <c r="L232" s="406"/>
      <c r="M232" s="177"/>
    </row>
    <row r="233" spans="1:13" ht="15" customHeight="1" x14ac:dyDescent="0.25">
      <c r="A233" s="199" t="s">
        <v>183</v>
      </c>
      <c r="B233" s="406"/>
      <c r="C233" s="413"/>
      <c r="D233" s="181"/>
      <c r="E233" s="406"/>
      <c r="F233" s="181"/>
      <c r="G233" s="185"/>
      <c r="H233" s="181">
        <v>3105430</v>
      </c>
      <c r="I233" s="181">
        <v>3710000</v>
      </c>
      <c r="J233" s="185">
        <v>83.7</v>
      </c>
      <c r="K233" s="187"/>
      <c r="L233" s="406"/>
      <c r="M233" s="177"/>
    </row>
    <row r="234" spans="1:13" ht="15" customHeight="1" x14ac:dyDescent="0.25">
      <c r="A234" s="199" t="s">
        <v>184</v>
      </c>
      <c r="B234" s="406"/>
      <c r="C234" s="413"/>
      <c r="D234" s="181"/>
      <c r="E234" s="406"/>
      <c r="F234" s="181"/>
      <c r="G234" s="185"/>
      <c r="H234" s="181">
        <v>2657098</v>
      </c>
      <c r="I234" s="181">
        <v>3710000</v>
      </c>
      <c r="J234" s="185">
        <v>71.599999999999994</v>
      </c>
      <c r="K234" s="187"/>
      <c r="L234" s="406"/>
      <c r="M234" s="177"/>
    </row>
    <row r="235" spans="1:13" ht="15" customHeight="1" x14ac:dyDescent="0.25">
      <c r="A235" s="199" t="s">
        <v>214</v>
      </c>
      <c r="B235" s="406"/>
      <c r="C235" s="413"/>
      <c r="D235" s="181"/>
      <c r="E235" s="406"/>
      <c r="F235" s="181"/>
      <c r="G235" s="185"/>
      <c r="H235" s="181">
        <v>2992068</v>
      </c>
      <c r="I235" s="181">
        <v>3710000</v>
      </c>
      <c r="J235" s="185">
        <v>80.599999999999994</v>
      </c>
      <c r="K235" s="187"/>
      <c r="L235" s="406"/>
      <c r="M235" s="177"/>
    </row>
    <row r="236" spans="1:13" ht="15" customHeight="1" x14ac:dyDescent="0.25">
      <c r="A236" s="199" t="s">
        <v>215</v>
      </c>
      <c r="B236" s="406"/>
      <c r="C236" s="413"/>
      <c r="D236" s="181"/>
      <c r="E236" s="406"/>
      <c r="F236" s="181"/>
      <c r="G236" s="185"/>
      <c r="H236" s="181">
        <v>2242996</v>
      </c>
      <c r="I236" s="181">
        <v>3710000</v>
      </c>
      <c r="J236" s="185">
        <v>60.5</v>
      </c>
      <c r="K236" s="187"/>
      <c r="L236" s="406"/>
      <c r="M236" s="177"/>
    </row>
    <row r="237" spans="1:13" ht="15" customHeight="1" x14ac:dyDescent="0.25">
      <c r="A237" s="199" t="s">
        <v>216</v>
      </c>
      <c r="B237" s="406"/>
      <c r="C237" s="405" t="s">
        <v>121</v>
      </c>
      <c r="D237" s="181"/>
      <c r="E237" s="406"/>
      <c r="F237" s="181"/>
      <c r="G237" s="185"/>
      <c r="H237" s="181">
        <v>2815738</v>
      </c>
      <c r="I237" s="181">
        <v>3710000</v>
      </c>
      <c r="J237" s="185">
        <v>75.900000000000006</v>
      </c>
      <c r="K237" s="187"/>
      <c r="L237" s="406"/>
      <c r="M237" s="177"/>
    </row>
    <row r="238" spans="1:13" ht="15" customHeight="1" x14ac:dyDescent="0.25">
      <c r="A238" s="199" t="s">
        <v>217</v>
      </c>
      <c r="B238" s="406"/>
      <c r="C238" s="406"/>
      <c r="D238" s="181"/>
      <c r="E238" s="406"/>
      <c r="F238" s="181"/>
      <c r="G238" s="185"/>
      <c r="H238" s="181">
        <v>1722493</v>
      </c>
      <c r="I238" s="181">
        <v>3710000</v>
      </c>
      <c r="J238" s="185">
        <v>46.4</v>
      </c>
      <c r="K238" s="187"/>
      <c r="L238" s="406"/>
      <c r="M238" s="177"/>
    </row>
    <row r="239" spans="1:13" ht="15" customHeight="1" x14ac:dyDescent="0.25">
      <c r="A239" s="199" t="s">
        <v>218</v>
      </c>
      <c r="B239" s="406"/>
      <c r="C239" s="406"/>
      <c r="D239" s="181"/>
      <c r="E239" s="406"/>
      <c r="F239" s="181"/>
      <c r="G239" s="185"/>
      <c r="H239" s="181">
        <v>1735775</v>
      </c>
      <c r="I239" s="181">
        <v>3710000</v>
      </c>
      <c r="J239" s="185">
        <v>46.8</v>
      </c>
      <c r="K239" s="187"/>
      <c r="L239" s="406"/>
      <c r="M239" s="177"/>
    </row>
    <row r="240" spans="1:13" ht="16.5" customHeight="1" x14ac:dyDescent="0.25">
      <c r="A240" s="199" t="s">
        <v>219</v>
      </c>
      <c r="B240" s="406"/>
      <c r="C240" s="406"/>
      <c r="D240" s="181"/>
      <c r="E240" s="406"/>
      <c r="F240" s="181"/>
      <c r="G240" s="185"/>
      <c r="H240" s="181">
        <v>2014433</v>
      </c>
      <c r="I240" s="181">
        <v>3710000</v>
      </c>
      <c r="J240" s="185">
        <v>54.3</v>
      </c>
      <c r="K240" s="187"/>
      <c r="L240" s="406"/>
      <c r="M240" s="177"/>
    </row>
    <row r="241" spans="1:13" ht="15" customHeight="1" x14ac:dyDescent="0.25">
      <c r="A241" s="199" t="s">
        <v>220</v>
      </c>
      <c r="B241" s="407"/>
      <c r="C241" s="407"/>
      <c r="D241" s="181"/>
      <c r="E241" s="407"/>
      <c r="F241" s="181"/>
      <c r="G241" s="185"/>
      <c r="H241" s="181">
        <v>2094829</v>
      </c>
      <c r="I241" s="181">
        <v>3710000</v>
      </c>
      <c r="J241" s="185">
        <v>56.5</v>
      </c>
      <c r="K241" s="187"/>
      <c r="L241" s="407"/>
      <c r="M241" s="177"/>
    </row>
    <row r="242" spans="1:13" ht="15" customHeight="1" x14ac:dyDescent="0.25">
      <c r="A242" s="437" t="s">
        <v>221</v>
      </c>
      <c r="B242" s="438"/>
      <c r="C242" s="438"/>
      <c r="D242" s="438"/>
      <c r="E242" s="438"/>
      <c r="F242" s="438"/>
      <c r="G242" s="438"/>
      <c r="H242" s="438"/>
      <c r="I242" s="438"/>
      <c r="J242" s="438"/>
      <c r="K242" s="438"/>
      <c r="L242" s="439"/>
      <c r="M242" s="177"/>
    </row>
    <row r="243" spans="1:13" x14ac:dyDescent="0.25">
      <c r="A243" s="218"/>
      <c r="B243" s="218"/>
      <c r="C243" s="218"/>
      <c r="D243" s="218"/>
      <c r="E243" s="218"/>
      <c r="F243" s="203"/>
      <c r="G243" s="203"/>
      <c r="H243" s="203"/>
      <c r="I243" s="203"/>
      <c r="J243" s="177"/>
    </row>
    <row r="244" spans="1:13" ht="15" customHeight="1" x14ac:dyDescent="0.25">
      <c r="A244" s="392" t="s">
        <v>109</v>
      </c>
      <c r="B244" s="393"/>
      <c r="C244" s="393"/>
      <c r="D244" s="393"/>
      <c r="E244" s="393"/>
      <c r="F244" s="393"/>
      <c r="G244" s="393"/>
      <c r="H244" s="393"/>
      <c r="I244" s="393"/>
      <c r="J244" s="177"/>
    </row>
    <row r="245" spans="1:13" ht="30" customHeight="1" x14ac:dyDescent="0.25">
      <c r="A245" s="179" t="s">
        <v>20</v>
      </c>
      <c r="B245" s="394" t="s">
        <v>88</v>
      </c>
      <c r="C245" s="395"/>
      <c r="D245" s="179" t="s">
        <v>89</v>
      </c>
      <c r="E245" s="179" t="s">
        <v>90</v>
      </c>
      <c r="F245" s="179" t="s">
        <v>91</v>
      </c>
      <c r="G245" s="179" t="s">
        <v>129</v>
      </c>
      <c r="H245" s="179" t="s">
        <v>93</v>
      </c>
      <c r="I245" s="179" t="s">
        <v>94</v>
      </c>
      <c r="J245" s="177"/>
    </row>
    <row r="246" spans="1:13" x14ac:dyDescent="0.25">
      <c r="A246" s="180">
        <v>2019</v>
      </c>
      <c r="B246" s="396" t="s">
        <v>96</v>
      </c>
      <c r="C246" s="399"/>
      <c r="D246" s="181">
        <v>57829</v>
      </c>
      <c r="E246" s="405" t="s">
        <v>97</v>
      </c>
      <c r="F246" s="181">
        <v>107981</v>
      </c>
      <c r="G246" s="182">
        <f>(D246/F246)*100</f>
        <v>53.554792046748965</v>
      </c>
      <c r="H246" s="180"/>
      <c r="I246" s="183"/>
      <c r="J246" s="177"/>
    </row>
    <row r="247" spans="1:13" x14ac:dyDescent="0.25">
      <c r="A247" s="180">
        <v>2018</v>
      </c>
      <c r="B247" s="397"/>
      <c r="C247" s="400"/>
      <c r="D247" s="181">
        <v>80180</v>
      </c>
      <c r="E247" s="406"/>
      <c r="F247" s="181">
        <v>104231</v>
      </c>
      <c r="G247" s="182">
        <f>(D247/F247)*100</f>
        <v>76.925290940315264</v>
      </c>
      <c r="H247" s="180"/>
      <c r="I247" s="183"/>
      <c r="J247" s="177"/>
    </row>
    <row r="248" spans="1:13" ht="15" customHeight="1" x14ac:dyDescent="0.25">
      <c r="A248" s="184">
        <v>2017</v>
      </c>
      <c r="B248" s="397"/>
      <c r="C248" s="400"/>
      <c r="D248" s="181">
        <v>66774</v>
      </c>
      <c r="E248" s="406"/>
      <c r="F248" s="181">
        <v>157743</v>
      </c>
      <c r="G248" s="185">
        <v>42.3</v>
      </c>
      <c r="H248" s="187"/>
      <c r="I248" s="405" t="s">
        <v>189</v>
      </c>
      <c r="J248" s="177"/>
    </row>
    <row r="249" spans="1:13" x14ac:dyDescent="0.25">
      <c r="A249" s="184">
        <v>2016</v>
      </c>
      <c r="B249" s="397"/>
      <c r="C249" s="400"/>
      <c r="D249" s="181">
        <v>73057</v>
      </c>
      <c r="E249" s="406"/>
      <c r="F249" s="181">
        <v>157743</v>
      </c>
      <c r="G249" s="185">
        <v>46.3</v>
      </c>
      <c r="H249" s="187"/>
      <c r="I249" s="406"/>
      <c r="J249" s="177"/>
    </row>
    <row r="250" spans="1:13" x14ac:dyDescent="0.25">
      <c r="A250" s="184">
        <v>2015</v>
      </c>
      <c r="B250" s="397"/>
      <c r="C250" s="400"/>
      <c r="D250" s="181">
        <v>101095</v>
      </c>
      <c r="E250" s="406"/>
      <c r="F250" s="181">
        <v>157743</v>
      </c>
      <c r="G250" s="185">
        <v>64.099999999999994</v>
      </c>
      <c r="H250" s="187"/>
      <c r="I250" s="406"/>
      <c r="J250" s="177"/>
    </row>
    <row r="251" spans="1:13" ht="15" customHeight="1" x14ac:dyDescent="0.25">
      <c r="A251" s="184">
        <v>2014</v>
      </c>
      <c r="B251" s="397"/>
      <c r="C251" s="400"/>
      <c r="D251" s="181">
        <v>99597</v>
      </c>
      <c r="E251" s="406"/>
      <c r="F251" s="181">
        <v>157743</v>
      </c>
      <c r="G251" s="185">
        <v>63.1</v>
      </c>
      <c r="H251" s="187"/>
      <c r="I251" s="406"/>
      <c r="J251" s="177"/>
    </row>
    <row r="252" spans="1:13" ht="16.5" customHeight="1" x14ac:dyDescent="0.25">
      <c r="A252" s="184">
        <v>2013</v>
      </c>
      <c r="B252" s="397"/>
      <c r="C252" s="400"/>
      <c r="D252" s="181">
        <v>74900</v>
      </c>
      <c r="E252" s="406"/>
      <c r="F252" s="181">
        <v>157743</v>
      </c>
      <c r="G252" s="185">
        <v>47.5</v>
      </c>
      <c r="H252" s="187"/>
      <c r="I252" s="406"/>
      <c r="J252" s="177"/>
    </row>
    <row r="253" spans="1:13" ht="15" customHeight="1" x14ac:dyDescent="0.25">
      <c r="A253" s="184">
        <v>2012</v>
      </c>
      <c r="B253" s="398"/>
      <c r="C253" s="401"/>
      <c r="D253" s="181">
        <v>77122</v>
      </c>
      <c r="E253" s="407"/>
      <c r="F253" s="181">
        <v>157743</v>
      </c>
      <c r="G253" s="185">
        <v>48.9</v>
      </c>
      <c r="H253" s="187"/>
      <c r="I253" s="407"/>
      <c r="J253" s="177"/>
    </row>
    <row r="254" spans="1:13" x14ac:dyDescent="0.25">
      <c r="A254" s="218"/>
      <c r="B254" s="218"/>
      <c r="C254" s="218"/>
      <c r="D254" s="218"/>
      <c r="E254" s="218"/>
      <c r="F254" s="203"/>
      <c r="G254" s="203"/>
      <c r="H254" s="203"/>
      <c r="I254" s="203"/>
      <c r="J254" s="177"/>
    </row>
    <row r="255" spans="1:13" x14ac:dyDescent="0.25">
      <c r="A255" s="410" t="s">
        <v>111</v>
      </c>
      <c r="B255" s="411"/>
      <c r="C255" s="411"/>
      <c r="D255" s="411"/>
      <c r="E255" s="411"/>
      <c r="F255" s="411"/>
      <c r="G255" s="411"/>
      <c r="H255" s="411"/>
      <c r="I255" s="411"/>
      <c r="J255" s="177"/>
    </row>
    <row r="256" spans="1:13" ht="15" customHeight="1" x14ac:dyDescent="0.25">
      <c r="A256" s="410" t="s">
        <v>113</v>
      </c>
      <c r="B256" s="411"/>
      <c r="C256" s="411"/>
      <c r="D256" s="411"/>
      <c r="E256" s="411"/>
      <c r="F256" s="411"/>
      <c r="G256" s="411"/>
      <c r="H256" s="411"/>
      <c r="I256" s="411"/>
      <c r="J256" s="177"/>
    </row>
    <row r="257" spans="1:11" ht="30" customHeight="1" x14ac:dyDescent="0.25">
      <c r="A257" s="219" t="s">
        <v>20</v>
      </c>
      <c r="B257" s="392" t="s">
        <v>88</v>
      </c>
      <c r="C257" s="442"/>
      <c r="D257" s="219" t="s">
        <v>89</v>
      </c>
      <c r="E257" s="219" t="s">
        <v>90</v>
      </c>
      <c r="F257" s="220" t="s">
        <v>91</v>
      </c>
      <c r="G257" s="220" t="s">
        <v>129</v>
      </c>
      <c r="H257" s="220" t="s">
        <v>93</v>
      </c>
      <c r="I257" s="219" t="s">
        <v>94</v>
      </c>
      <c r="J257" s="177"/>
    </row>
    <row r="258" spans="1:11" x14ac:dyDescent="0.25">
      <c r="A258" s="180">
        <v>2019</v>
      </c>
      <c r="B258" s="413" t="s">
        <v>96</v>
      </c>
      <c r="C258" s="413"/>
      <c r="D258" s="181">
        <v>15024</v>
      </c>
      <c r="E258" s="413" t="s">
        <v>97</v>
      </c>
      <c r="F258" s="181">
        <v>36348</v>
      </c>
      <c r="G258" s="182">
        <f>(D258/F258)*100</f>
        <v>41.333773522614727</v>
      </c>
      <c r="H258" s="180"/>
      <c r="I258" s="180"/>
      <c r="J258" s="177"/>
    </row>
    <row r="259" spans="1:11" x14ac:dyDescent="0.25">
      <c r="A259" s="180">
        <v>2018</v>
      </c>
      <c r="B259" s="413"/>
      <c r="C259" s="413"/>
      <c r="D259" s="181">
        <v>14661</v>
      </c>
      <c r="E259" s="413"/>
      <c r="F259" s="181">
        <v>36348</v>
      </c>
      <c r="G259" s="182">
        <f>(D259/F259)*100</f>
        <v>40.335094090458895</v>
      </c>
      <c r="H259" s="180"/>
      <c r="I259" s="180"/>
      <c r="J259" s="177"/>
    </row>
    <row r="260" spans="1:11" ht="15" customHeight="1" x14ac:dyDescent="0.25">
      <c r="A260" s="184">
        <v>2017</v>
      </c>
      <c r="B260" s="413"/>
      <c r="C260" s="413"/>
      <c r="D260" s="181">
        <v>32054</v>
      </c>
      <c r="E260" s="413"/>
      <c r="F260" s="181">
        <v>36348</v>
      </c>
      <c r="G260" s="185">
        <v>88.2</v>
      </c>
      <c r="H260" s="187"/>
      <c r="I260" s="413" t="s">
        <v>189</v>
      </c>
      <c r="J260" s="177"/>
    </row>
    <row r="261" spans="1:11" ht="15" customHeight="1" x14ac:dyDescent="0.25">
      <c r="A261" s="184">
        <v>2016</v>
      </c>
      <c r="B261" s="413"/>
      <c r="C261" s="413"/>
      <c r="D261" s="181">
        <v>23857</v>
      </c>
      <c r="E261" s="413"/>
      <c r="F261" s="181">
        <v>36348</v>
      </c>
      <c r="G261" s="185">
        <v>65.599999999999994</v>
      </c>
      <c r="H261" s="187"/>
      <c r="I261" s="413"/>
      <c r="J261" s="177"/>
    </row>
    <row r="262" spans="1:11" ht="16.5" customHeight="1" x14ac:dyDescent="0.25">
      <c r="A262" s="184">
        <v>2015</v>
      </c>
      <c r="B262" s="413"/>
      <c r="C262" s="413"/>
      <c r="D262" s="181">
        <v>22641</v>
      </c>
      <c r="E262" s="413"/>
      <c r="F262" s="181">
        <v>36348</v>
      </c>
      <c r="G262" s="185">
        <v>62.3</v>
      </c>
      <c r="H262" s="187"/>
      <c r="I262" s="413"/>
      <c r="J262" s="177"/>
    </row>
    <row r="263" spans="1:11" ht="15" customHeight="1" x14ac:dyDescent="0.25">
      <c r="A263" s="184">
        <v>2014</v>
      </c>
      <c r="B263" s="413"/>
      <c r="C263" s="413"/>
      <c r="D263" s="181">
        <v>39743</v>
      </c>
      <c r="E263" s="413"/>
      <c r="F263" s="181">
        <v>36348</v>
      </c>
      <c r="G263" s="185">
        <v>109.3</v>
      </c>
      <c r="H263" s="200">
        <v>41982</v>
      </c>
      <c r="I263" s="413"/>
      <c r="J263" s="177"/>
    </row>
    <row r="264" spans="1:11" x14ac:dyDescent="0.25">
      <c r="A264" s="184">
        <v>2013</v>
      </c>
      <c r="B264" s="413"/>
      <c r="C264" s="413"/>
      <c r="D264" s="181">
        <v>30770</v>
      </c>
      <c r="E264" s="413"/>
      <c r="F264" s="181">
        <v>36348</v>
      </c>
      <c r="G264" s="185">
        <v>84.7</v>
      </c>
      <c r="H264" s="187"/>
      <c r="I264" s="413"/>
      <c r="J264" s="177"/>
    </row>
    <row r="265" spans="1:11" x14ac:dyDescent="0.25">
      <c r="A265" s="184">
        <v>2012</v>
      </c>
      <c r="B265" s="413"/>
      <c r="C265" s="413"/>
      <c r="D265" s="181">
        <v>29711</v>
      </c>
      <c r="E265" s="413"/>
      <c r="F265" s="181">
        <v>35129</v>
      </c>
      <c r="G265" s="185">
        <v>84.6</v>
      </c>
      <c r="H265" s="200">
        <v>41160</v>
      </c>
      <c r="I265" s="413"/>
      <c r="J265" s="177"/>
    </row>
    <row r="266" spans="1:11" x14ac:dyDescent="0.25">
      <c r="A266" s="221"/>
      <c r="B266" s="212"/>
      <c r="C266" s="212"/>
      <c r="D266" s="222"/>
      <c r="E266" s="212"/>
      <c r="F266" s="223"/>
      <c r="G266" s="224"/>
      <c r="H266" s="225"/>
      <c r="I266" s="213"/>
      <c r="J266" s="177"/>
    </row>
    <row r="267" spans="1:11" ht="15" customHeight="1" x14ac:dyDescent="0.25">
      <c r="A267" s="392" t="s">
        <v>116</v>
      </c>
      <c r="B267" s="393"/>
      <c r="C267" s="393"/>
      <c r="D267" s="393"/>
      <c r="E267" s="393"/>
      <c r="F267" s="393"/>
      <c r="G267" s="393"/>
      <c r="H267" s="393"/>
      <c r="I267" s="393"/>
      <c r="K267" s="197"/>
    </row>
    <row r="268" spans="1:11" ht="30" customHeight="1" x14ac:dyDescent="0.25">
      <c r="A268" s="179" t="s">
        <v>20</v>
      </c>
      <c r="B268" s="179" t="s">
        <v>88</v>
      </c>
      <c r="C268" s="179" t="s">
        <v>112</v>
      </c>
      <c r="D268" s="179" t="s">
        <v>89</v>
      </c>
      <c r="E268" s="179" t="s">
        <v>90</v>
      </c>
      <c r="F268" s="179" t="s">
        <v>91</v>
      </c>
      <c r="G268" s="179" t="s">
        <v>129</v>
      </c>
      <c r="H268" s="179" t="s">
        <v>93</v>
      </c>
      <c r="I268" s="179" t="s">
        <v>94</v>
      </c>
      <c r="K268" s="197"/>
    </row>
    <row r="269" spans="1:11" x14ac:dyDescent="0.25">
      <c r="A269" s="180">
        <v>2019</v>
      </c>
      <c r="B269" s="405" t="s">
        <v>96</v>
      </c>
      <c r="C269" s="405" t="s">
        <v>114</v>
      </c>
      <c r="D269" s="181">
        <v>25694</v>
      </c>
      <c r="E269" s="405" t="s">
        <v>97</v>
      </c>
      <c r="F269" s="181">
        <v>66000</v>
      </c>
      <c r="G269" s="182">
        <f>(D269/F269)*100</f>
        <v>38.93030303030303</v>
      </c>
      <c r="H269" s="180"/>
      <c r="I269" s="180"/>
      <c r="K269" s="197"/>
    </row>
    <row r="270" spans="1:11" x14ac:dyDescent="0.25">
      <c r="A270" s="180">
        <v>2018</v>
      </c>
      <c r="B270" s="406"/>
      <c r="C270" s="406"/>
      <c r="D270" s="181">
        <v>41601</v>
      </c>
      <c r="E270" s="406"/>
      <c r="F270" s="181">
        <v>61160</v>
      </c>
      <c r="G270" s="182">
        <f>(D270/F270)*100</f>
        <v>68.019947678221058</v>
      </c>
      <c r="H270" s="180"/>
      <c r="I270" s="180"/>
      <c r="K270" s="197"/>
    </row>
    <row r="271" spans="1:11" ht="15" customHeight="1" x14ac:dyDescent="0.25">
      <c r="A271" s="184">
        <v>2017</v>
      </c>
      <c r="B271" s="406"/>
      <c r="C271" s="406"/>
      <c r="D271" s="181">
        <v>44813</v>
      </c>
      <c r="E271" s="406"/>
      <c r="F271" s="181">
        <v>343200</v>
      </c>
      <c r="G271" s="185">
        <v>13.1</v>
      </c>
      <c r="H271" s="187"/>
      <c r="I271" s="413" t="s">
        <v>189</v>
      </c>
      <c r="K271" s="197"/>
    </row>
    <row r="272" spans="1:11" x14ac:dyDescent="0.25">
      <c r="A272" s="184">
        <v>2016</v>
      </c>
      <c r="B272" s="406"/>
      <c r="C272" s="406"/>
      <c r="D272" s="181">
        <v>52770</v>
      </c>
      <c r="E272" s="406"/>
      <c r="F272" s="181">
        <v>343200</v>
      </c>
      <c r="G272" s="185">
        <v>15.4</v>
      </c>
      <c r="H272" s="187"/>
      <c r="I272" s="413"/>
      <c r="K272" s="197"/>
    </row>
    <row r="273" spans="1:11" x14ac:dyDescent="0.25">
      <c r="A273" s="184">
        <v>2015</v>
      </c>
      <c r="B273" s="406"/>
      <c r="C273" s="406"/>
      <c r="D273" s="181">
        <v>97717</v>
      </c>
      <c r="E273" s="406"/>
      <c r="F273" s="181">
        <v>343200</v>
      </c>
      <c r="G273" s="185">
        <v>28.5</v>
      </c>
      <c r="H273" s="187"/>
      <c r="I273" s="413"/>
      <c r="K273" s="197"/>
    </row>
    <row r="274" spans="1:11" ht="16.5" customHeight="1" x14ac:dyDescent="0.25">
      <c r="A274" s="184">
        <v>2014</v>
      </c>
      <c r="B274" s="406"/>
      <c r="C274" s="406"/>
      <c r="D274" s="181">
        <v>133855</v>
      </c>
      <c r="E274" s="406"/>
      <c r="F274" s="181">
        <v>343200</v>
      </c>
      <c r="G274" s="185">
        <v>39</v>
      </c>
      <c r="H274" s="187"/>
      <c r="I274" s="413"/>
      <c r="K274" s="197"/>
    </row>
    <row r="275" spans="1:11" ht="15" customHeight="1" x14ac:dyDescent="0.25">
      <c r="A275" s="184">
        <v>2013</v>
      </c>
      <c r="B275" s="406"/>
      <c r="C275" s="406"/>
      <c r="D275" s="181">
        <v>120222</v>
      </c>
      <c r="E275" s="406"/>
      <c r="F275" s="181">
        <v>315920</v>
      </c>
      <c r="G275" s="185">
        <v>38.1</v>
      </c>
      <c r="H275" s="187"/>
      <c r="I275" s="413"/>
      <c r="K275" s="197"/>
    </row>
    <row r="276" spans="1:11" ht="30" x14ac:dyDescent="0.25">
      <c r="A276" s="184">
        <v>2012</v>
      </c>
      <c r="B276" s="407"/>
      <c r="C276" s="407"/>
      <c r="D276" s="181">
        <v>157499</v>
      </c>
      <c r="E276" s="407"/>
      <c r="F276" s="181">
        <v>284680</v>
      </c>
      <c r="G276" s="185">
        <v>55.3</v>
      </c>
      <c r="H276" s="199" t="s">
        <v>178</v>
      </c>
      <c r="I276" s="413"/>
      <c r="K276" s="197"/>
    </row>
    <row r="277" spans="1:11" x14ac:dyDescent="0.25">
      <c r="A277" s="218"/>
      <c r="B277" s="218"/>
      <c r="C277" s="218"/>
      <c r="D277" s="218"/>
      <c r="E277" s="218"/>
      <c r="F277" s="203"/>
      <c r="G277" s="203"/>
      <c r="H277" s="203"/>
      <c r="I277" s="203"/>
      <c r="J277" s="177"/>
    </row>
    <row r="278" spans="1:11" ht="15" customHeight="1" x14ac:dyDescent="0.25">
      <c r="A278" s="392" t="s">
        <v>122</v>
      </c>
      <c r="B278" s="393"/>
      <c r="C278" s="393"/>
      <c r="D278" s="393"/>
      <c r="E278" s="393"/>
      <c r="F278" s="393"/>
      <c r="G278" s="393"/>
      <c r="H278" s="393"/>
      <c r="I278" s="393"/>
      <c r="K278" s="197"/>
    </row>
    <row r="279" spans="1:11" ht="30" customHeight="1" x14ac:dyDescent="0.25">
      <c r="A279" s="179" t="s">
        <v>20</v>
      </c>
      <c r="B279" s="179" t="s">
        <v>88</v>
      </c>
      <c r="C279" s="179" t="s">
        <v>112</v>
      </c>
      <c r="D279" s="179" t="s">
        <v>89</v>
      </c>
      <c r="E279" s="179" t="s">
        <v>90</v>
      </c>
      <c r="F279" s="179" t="s">
        <v>91</v>
      </c>
      <c r="G279" s="179" t="s">
        <v>129</v>
      </c>
      <c r="H279" s="179" t="s">
        <v>93</v>
      </c>
      <c r="I279" s="179" t="s">
        <v>94</v>
      </c>
      <c r="K279" s="197"/>
    </row>
    <row r="280" spans="1:11" x14ac:dyDescent="0.25">
      <c r="A280" s="180">
        <v>2019</v>
      </c>
      <c r="B280" s="405" t="s">
        <v>96</v>
      </c>
      <c r="C280" s="405" t="s">
        <v>222</v>
      </c>
      <c r="D280" s="181">
        <v>57763</v>
      </c>
      <c r="E280" s="405" t="s">
        <v>97</v>
      </c>
      <c r="F280" s="181">
        <v>164000</v>
      </c>
      <c r="G280" s="182">
        <f>(D280/F280)*100</f>
        <v>35.221341463414632</v>
      </c>
      <c r="H280" s="180"/>
      <c r="I280" s="180"/>
      <c r="K280" s="197"/>
    </row>
    <row r="281" spans="1:11" x14ac:dyDescent="0.25">
      <c r="A281" s="180">
        <v>2018</v>
      </c>
      <c r="B281" s="406"/>
      <c r="C281" s="406"/>
      <c r="D281" s="181">
        <v>114724</v>
      </c>
      <c r="E281" s="406"/>
      <c r="F281" s="181">
        <v>164000</v>
      </c>
      <c r="G281" s="182">
        <f>(D281/F281)*100</f>
        <v>69.953658536585365</v>
      </c>
      <c r="H281" s="180"/>
      <c r="I281" s="180"/>
      <c r="K281" s="197"/>
    </row>
    <row r="282" spans="1:11" ht="15" customHeight="1" x14ac:dyDescent="0.25">
      <c r="A282" s="184">
        <v>2017</v>
      </c>
      <c r="B282" s="406"/>
      <c r="C282" s="406"/>
      <c r="D282" s="181">
        <v>126412</v>
      </c>
      <c r="E282" s="406"/>
      <c r="F282" s="181">
        <v>164000</v>
      </c>
      <c r="G282" s="185">
        <v>77.099999999999994</v>
      </c>
      <c r="H282" s="187"/>
      <c r="I282" s="413" t="s">
        <v>189</v>
      </c>
      <c r="K282" s="197"/>
    </row>
    <row r="283" spans="1:11" x14ac:dyDescent="0.25">
      <c r="A283" s="184">
        <v>2016</v>
      </c>
      <c r="B283" s="406"/>
      <c r="C283" s="406"/>
      <c r="D283" s="181">
        <v>120104</v>
      </c>
      <c r="E283" s="406"/>
      <c r="F283" s="181">
        <v>164000</v>
      </c>
      <c r="G283" s="185">
        <v>73.2</v>
      </c>
      <c r="H283" s="187"/>
      <c r="I283" s="413"/>
      <c r="K283" s="197"/>
    </row>
    <row r="284" spans="1:11" x14ac:dyDescent="0.25">
      <c r="A284" s="184">
        <v>2015</v>
      </c>
      <c r="B284" s="406"/>
      <c r="C284" s="406"/>
      <c r="D284" s="181">
        <v>145974</v>
      </c>
      <c r="E284" s="406"/>
      <c r="F284" s="181">
        <v>164000</v>
      </c>
      <c r="G284" s="185">
        <v>89</v>
      </c>
      <c r="H284" s="187"/>
      <c r="I284" s="413"/>
      <c r="K284" s="197"/>
    </row>
    <row r="285" spans="1:11" x14ac:dyDescent="0.25">
      <c r="A285" s="184">
        <v>2014</v>
      </c>
      <c r="B285" s="406"/>
      <c r="C285" s="406"/>
      <c r="D285" s="181">
        <v>155558</v>
      </c>
      <c r="E285" s="407"/>
      <c r="F285" s="181">
        <v>154500</v>
      </c>
      <c r="G285" s="185">
        <v>100.7</v>
      </c>
      <c r="H285" s="187"/>
      <c r="I285" s="413"/>
      <c r="K285" s="197"/>
    </row>
    <row r="286" spans="1:11" x14ac:dyDescent="0.25">
      <c r="A286" s="184">
        <v>2013</v>
      </c>
      <c r="B286" s="406"/>
      <c r="C286" s="406"/>
      <c r="D286" s="181">
        <v>164689</v>
      </c>
      <c r="E286" s="413" t="s">
        <v>118</v>
      </c>
      <c r="F286" s="181">
        <v>153000</v>
      </c>
      <c r="G286" s="185">
        <v>107.6</v>
      </c>
      <c r="H286" s="200">
        <v>41610</v>
      </c>
      <c r="I286" s="413"/>
      <c r="K286" s="197"/>
    </row>
    <row r="287" spans="1:11" x14ac:dyDescent="0.25">
      <c r="A287" s="184">
        <v>2012</v>
      </c>
      <c r="B287" s="406"/>
      <c r="C287" s="406"/>
      <c r="D287" s="181">
        <v>155667</v>
      </c>
      <c r="E287" s="413"/>
      <c r="F287" s="181">
        <v>190050</v>
      </c>
      <c r="G287" s="185">
        <v>81.900000000000006</v>
      </c>
      <c r="H287" s="187"/>
      <c r="I287" s="413"/>
      <c r="K287" s="197"/>
    </row>
    <row r="288" spans="1:11" x14ac:dyDescent="0.25">
      <c r="A288" s="184">
        <v>2011</v>
      </c>
      <c r="B288" s="406"/>
      <c r="C288" s="406"/>
      <c r="D288" s="181">
        <v>195046</v>
      </c>
      <c r="E288" s="413"/>
      <c r="F288" s="181">
        <v>190050</v>
      </c>
      <c r="G288" s="185">
        <v>102.6</v>
      </c>
      <c r="H288" s="187"/>
      <c r="I288" s="413"/>
      <c r="K288" s="197"/>
    </row>
    <row r="289" spans="1:11" x14ac:dyDescent="0.25">
      <c r="A289" s="184">
        <v>2010</v>
      </c>
      <c r="B289" s="406"/>
      <c r="C289" s="406"/>
      <c r="D289" s="181">
        <v>152743</v>
      </c>
      <c r="E289" s="413"/>
      <c r="F289" s="181">
        <v>190050</v>
      </c>
      <c r="G289" s="185">
        <v>80.400000000000006</v>
      </c>
      <c r="H289" s="187"/>
      <c r="I289" s="413"/>
      <c r="K289" s="197"/>
    </row>
    <row r="290" spans="1:11" x14ac:dyDescent="0.25">
      <c r="A290" s="184">
        <v>2009</v>
      </c>
      <c r="B290" s="406"/>
      <c r="C290" s="406"/>
      <c r="D290" s="181">
        <v>158219</v>
      </c>
      <c r="E290" s="413"/>
      <c r="F290" s="181">
        <v>190050</v>
      </c>
      <c r="G290" s="185">
        <v>83.3</v>
      </c>
      <c r="H290" s="187"/>
      <c r="I290" s="413"/>
      <c r="K290" s="197"/>
    </row>
    <row r="291" spans="1:11" x14ac:dyDescent="0.25">
      <c r="A291" s="184">
        <v>2008</v>
      </c>
      <c r="B291" s="406"/>
      <c r="C291" s="406"/>
      <c r="D291" s="181">
        <v>165365</v>
      </c>
      <c r="E291" s="413"/>
      <c r="F291" s="181">
        <v>127000</v>
      </c>
      <c r="G291" s="185">
        <v>130.19999999999999</v>
      </c>
      <c r="H291" s="187"/>
      <c r="I291" s="413"/>
      <c r="K291" s="197"/>
    </row>
    <row r="292" spans="1:11" ht="15" customHeight="1" x14ac:dyDescent="0.25">
      <c r="A292" s="184">
        <v>2007</v>
      </c>
      <c r="B292" s="406"/>
      <c r="C292" s="406"/>
      <c r="D292" s="181">
        <v>138737</v>
      </c>
      <c r="E292" s="413"/>
      <c r="F292" s="181">
        <v>127000</v>
      </c>
      <c r="G292" s="185">
        <v>109.2</v>
      </c>
      <c r="H292" s="187"/>
      <c r="I292" s="413"/>
      <c r="K292" s="197"/>
    </row>
    <row r="293" spans="1:11" ht="16.5" customHeight="1" x14ac:dyDescent="0.25">
      <c r="A293" s="184">
        <v>2006</v>
      </c>
      <c r="B293" s="406"/>
      <c r="C293" s="406"/>
      <c r="D293" s="181">
        <v>80619</v>
      </c>
      <c r="E293" s="413"/>
      <c r="F293" s="181">
        <v>127000</v>
      </c>
      <c r="G293" s="185">
        <v>63.5</v>
      </c>
      <c r="H293" s="187"/>
      <c r="I293" s="413"/>
      <c r="K293" s="197"/>
    </row>
    <row r="294" spans="1:11" ht="15" customHeight="1" x14ac:dyDescent="0.25">
      <c r="A294" s="184">
        <v>2005</v>
      </c>
      <c r="B294" s="406"/>
      <c r="C294" s="406"/>
      <c r="D294" s="181">
        <v>46821</v>
      </c>
      <c r="E294" s="413"/>
      <c r="F294" s="199" t="s">
        <v>223</v>
      </c>
      <c r="G294" s="187"/>
      <c r="H294" s="187"/>
      <c r="I294" s="413"/>
      <c r="K294" s="197"/>
    </row>
    <row r="295" spans="1:11" x14ac:dyDescent="0.25">
      <c r="A295" s="184">
        <v>2004</v>
      </c>
      <c r="B295" s="407"/>
      <c r="C295" s="407"/>
      <c r="D295" s="181">
        <v>47814</v>
      </c>
      <c r="E295" s="413"/>
      <c r="F295" s="199" t="s">
        <v>223</v>
      </c>
      <c r="G295" s="187"/>
      <c r="H295" s="187"/>
      <c r="I295" s="413"/>
      <c r="K295" s="197"/>
    </row>
    <row r="296" spans="1:11" x14ac:dyDescent="0.25">
      <c r="A296" s="218"/>
      <c r="B296" s="218"/>
      <c r="C296" s="218"/>
      <c r="D296" s="218"/>
      <c r="E296" s="218"/>
      <c r="F296" s="203"/>
      <c r="G296" s="203"/>
      <c r="H296" s="203"/>
      <c r="I296" s="203"/>
      <c r="J296" s="177"/>
    </row>
    <row r="297" spans="1:11" ht="15" customHeight="1" x14ac:dyDescent="0.25">
      <c r="A297" s="392" t="s">
        <v>128</v>
      </c>
      <c r="B297" s="393"/>
      <c r="C297" s="393"/>
      <c r="D297" s="393"/>
      <c r="E297" s="393"/>
      <c r="F297" s="393"/>
      <c r="G297" s="393"/>
      <c r="H297" s="393"/>
      <c r="I297" s="393"/>
      <c r="J297" s="177"/>
    </row>
    <row r="298" spans="1:11" ht="30" customHeight="1" x14ac:dyDescent="0.25">
      <c r="A298" s="179" t="s">
        <v>20</v>
      </c>
      <c r="B298" s="394" t="s">
        <v>88</v>
      </c>
      <c r="C298" s="395"/>
      <c r="D298" s="179" t="s">
        <v>89</v>
      </c>
      <c r="E298" s="179" t="s">
        <v>90</v>
      </c>
      <c r="F298" s="179" t="s">
        <v>91</v>
      </c>
      <c r="G298" s="179" t="s">
        <v>129</v>
      </c>
      <c r="H298" s="179" t="s">
        <v>93</v>
      </c>
      <c r="I298" s="179" t="s">
        <v>94</v>
      </c>
      <c r="J298" s="177"/>
    </row>
    <row r="299" spans="1:11" x14ac:dyDescent="0.25">
      <c r="A299" s="180" t="s">
        <v>224</v>
      </c>
      <c r="B299" s="396" t="s">
        <v>96</v>
      </c>
      <c r="C299" s="399"/>
      <c r="D299" s="181">
        <v>119326</v>
      </c>
      <c r="E299" s="405" t="s">
        <v>118</v>
      </c>
      <c r="F299" s="181">
        <v>124815</v>
      </c>
      <c r="G299" s="182">
        <f>(D299/F299)*100</f>
        <v>95.602291391259058</v>
      </c>
      <c r="H299" s="180"/>
      <c r="I299" s="183"/>
      <c r="J299" s="177"/>
    </row>
    <row r="300" spans="1:11" x14ac:dyDescent="0.25">
      <c r="A300" s="180" t="s">
        <v>225</v>
      </c>
      <c r="B300" s="397"/>
      <c r="C300" s="400"/>
      <c r="D300" s="181">
        <v>124558</v>
      </c>
      <c r="E300" s="406"/>
      <c r="F300" s="181">
        <v>124815</v>
      </c>
      <c r="G300" s="182">
        <f>(D300/F300)*100</f>
        <v>99.794095260986253</v>
      </c>
      <c r="H300" s="180"/>
      <c r="I300" s="183"/>
      <c r="J300" s="177"/>
    </row>
    <row r="301" spans="1:11" ht="15" customHeight="1" x14ac:dyDescent="0.25">
      <c r="A301" s="199" t="s">
        <v>226</v>
      </c>
      <c r="B301" s="397"/>
      <c r="C301" s="400"/>
      <c r="D301" s="181">
        <v>78483</v>
      </c>
      <c r="E301" s="406"/>
      <c r="F301" s="181">
        <v>124815</v>
      </c>
      <c r="G301" s="185">
        <v>62.9</v>
      </c>
      <c r="H301" s="187"/>
      <c r="I301" s="405" t="s">
        <v>189</v>
      </c>
      <c r="J301" s="177"/>
    </row>
    <row r="302" spans="1:11" ht="15" customHeight="1" x14ac:dyDescent="0.25">
      <c r="A302" s="184">
        <v>2016</v>
      </c>
      <c r="B302" s="397"/>
      <c r="C302" s="400"/>
      <c r="D302" s="181">
        <v>2241</v>
      </c>
      <c r="E302" s="406"/>
      <c r="F302" s="184">
        <v>0</v>
      </c>
      <c r="G302" s="199" t="s">
        <v>136</v>
      </c>
      <c r="H302" s="199" t="s">
        <v>136</v>
      </c>
      <c r="I302" s="406"/>
      <c r="J302" s="177"/>
    </row>
    <row r="303" spans="1:11" x14ac:dyDescent="0.25">
      <c r="A303" s="184">
        <v>2015</v>
      </c>
      <c r="B303" s="397"/>
      <c r="C303" s="400"/>
      <c r="D303" s="181">
        <v>4591</v>
      </c>
      <c r="E303" s="406"/>
      <c r="F303" s="184">
        <v>0</v>
      </c>
      <c r="G303" s="199" t="s">
        <v>136</v>
      </c>
      <c r="H303" s="199" t="s">
        <v>136</v>
      </c>
      <c r="I303" s="406"/>
      <c r="J303" s="177"/>
    </row>
    <row r="304" spans="1:11" x14ac:dyDescent="0.25">
      <c r="A304" s="184">
        <v>2014</v>
      </c>
      <c r="B304" s="397"/>
      <c r="C304" s="400"/>
      <c r="D304" s="181">
        <v>62984</v>
      </c>
      <c r="E304" s="406"/>
      <c r="F304" s="181">
        <v>50994</v>
      </c>
      <c r="G304" s="185">
        <v>123.5</v>
      </c>
      <c r="H304" s="200">
        <v>41891</v>
      </c>
      <c r="I304" s="406"/>
      <c r="J304" s="177"/>
    </row>
    <row r="305" spans="1:11" ht="16.5" customHeight="1" x14ac:dyDescent="0.25">
      <c r="A305" s="184">
        <v>2013</v>
      </c>
      <c r="B305" s="397"/>
      <c r="C305" s="400"/>
      <c r="D305" s="181">
        <v>27962</v>
      </c>
      <c r="E305" s="406"/>
      <c r="F305" s="181">
        <v>21447</v>
      </c>
      <c r="G305" s="185">
        <v>130.4</v>
      </c>
      <c r="H305" s="200">
        <v>41555</v>
      </c>
      <c r="I305" s="406"/>
      <c r="J305" s="177"/>
    </row>
    <row r="306" spans="1:11" ht="45" x14ac:dyDescent="0.25">
      <c r="A306" s="184">
        <v>2012</v>
      </c>
      <c r="B306" s="398"/>
      <c r="C306" s="401"/>
      <c r="D306" s="181">
        <v>6872</v>
      </c>
      <c r="E306" s="407"/>
      <c r="F306" s="181">
        <v>20818</v>
      </c>
      <c r="G306" s="185">
        <v>33</v>
      </c>
      <c r="H306" s="199" t="s">
        <v>227</v>
      </c>
      <c r="I306" s="407"/>
      <c r="J306" s="177"/>
    </row>
    <row r="307" spans="1:11" ht="15" customHeight="1" x14ac:dyDescent="0.25">
      <c r="A307" s="443" t="s">
        <v>228</v>
      </c>
      <c r="B307" s="444"/>
      <c r="C307" s="444"/>
      <c r="D307" s="444"/>
      <c r="E307" s="444"/>
      <c r="F307" s="444"/>
      <c r="G307" s="444"/>
      <c r="H307" s="444"/>
      <c r="I307" s="445"/>
      <c r="J307" s="177"/>
    </row>
    <row r="308" spans="1:11" ht="15" customHeight="1" x14ac:dyDescent="0.25">
      <c r="A308" s="446"/>
      <c r="B308" s="447"/>
      <c r="C308" s="447"/>
      <c r="D308" s="447"/>
      <c r="E308" s="447"/>
      <c r="F308" s="447"/>
      <c r="G308" s="447"/>
      <c r="H308" s="447"/>
      <c r="I308" s="448"/>
      <c r="J308" s="177"/>
    </row>
    <row r="309" spans="1:11" ht="15" customHeight="1" x14ac:dyDescent="0.25">
      <c r="A309" s="412" t="s">
        <v>229</v>
      </c>
      <c r="B309" s="412"/>
      <c r="C309" s="412"/>
      <c r="D309" s="412"/>
      <c r="E309" s="412"/>
      <c r="F309" s="412"/>
      <c r="G309" s="412"/>
      <c r="H309" s="412"/>
      <c r="I309" s="412"/>
      <c r="J309" s="177"/>
    </row>
    <row r="310" spans="1:11" ht="15" customHeight="1" x14ac:dyDescent="0.25">
      <c r="A310" s="412"/>
      <c r="B310" s="412"/>
      <c r="C310" s="412"/>
      <c r="D310" s="412"/>
      <c r="E310" s="412"/>
      <c r="F310" s="412"/>
      <c r="G310" s="412"/>
      <c r="H310" s="412"/>
      <c r="I310" s="412"/>
      <c r="J310" s="177"/>
    </row>
    <row r="311" spans="1:11" x14ac:dyDescent="0.25">
      <c r="A311" s="218"/>
      <c r="B311" s="218"/>
      <c r="C311" s="218"/>
      <c r="D311" s="218"/>
      <c r="E311" s="218"/>
      <c r="F311" s="203"/>
      <c r="G311" s="203"/>
      <c r="H311" s="203"/>
      <c r="I311" s="203"/>
      <c r="J311" s="177"/>
    </row>
    <row r="312" spans="1:11" x14ac:dyDescent="0.25">
      <c r="A312" s="392" t="s">
        <v>14</v>
      </c>
      <c r="B312" s="393"/>
      <c r="C312" s="393"/>
      <c r="D312" s="393"/>
      <c r="E312" s="393"/>
      <c r="F312" s="393"/>
      <c r="G312" s="393"/>
      <c r="H312" s="393"/>
      <c r="I312" s="393"/>
      <c r="K312" s="197"/>
    </row>
    <row r="313" spans="1:11" ht="30" customHeight="1" x14ac:dyDescent="0.25">
      <c r="A313" s="179" t="s">
        <v>20</v>
      </c>
      <c r="B313" s="179" t="s">
        <v>88</v>
      </c>
      <c r="C313" s="179" t="s">
        <v>112</v>
      </c>
      <c r="D313" s="179" t="s">
        <v>89</v>
      </c>
      <c r="E313" s="179" t="s">
        <v>90</v>
      </c>
      <c r="F313" s="179" t="s">
        <v>91</v>
      </c>
      <c r="G313" s="179" t="s">
        <v>129</v>
      </c>
      <c r="H313" s="179" t="s">
        <v>93</v>
      </c>
      <c r="I313" s="179" t="s">
        <v>94</v>
      </c>
      <c r="K313" s="197"/>
    </row>
    <row r="314" spans="1:11" x14ac:dyDescent="0.25">
      <c r="A314" s="180">
        <v>2019</v>
      </c>
      <c r="B314" s="413" t="s">
        <v>96</v>
      </c>
      <c r="C314" s="413" t="s">
        <v>114</v>
      </c>
      <c r="D314" s="181">
        <v>66033</v>
      </c>
      <c r="E314" s="413" t="s">
        <v>97</v>
      </c>
      <c r="F314" s="181">
        <v>219375</v>
      </c>
      <c r="G314" s="182">
        <f>(D314/F314)*100</f>
        <v>30.100512820512819</v>
      </c>
      <c r="H314" s="180"/>
      <c r="I314" s="180"/>
      <c r="K314" s="197"/>
    </row>
    <row r="315" spans="1:11" x14ac:dyDescent="0.25">
      <c r="A315" s="180">
        <v>2018</v>
      </c>
      <c r="B315" s="413"/>
      <c r="C315" s="413"/>
      <c r="D315" s="181">
        <v>103695</v>
      </c>
      <c r="E315" s="413"/>
      <c r="F315" s="181">
        <v>219375</v>
      </c>
      <c r="G315" s="182">
        <f>(D315/F315)*100</f>
        <v>47.268376068376064</v>
      </c>
      <c r="H315" s="180"/>
      <c r="I315" s="180"/>
      <c r="K315" s="197"/>
    </row>
    <row r="316" spans="1:11" ht="15" customHeight="1" x14ac:dyDescent="0.25">
      <c r="A316" s="184">
        <v>2017</v>
      </c>
      <c r="B316" s="413"/>
      <c r="C316" s="413"/>
      <c r="D316" s="181">
        <v>120705</v>
      </c>
      <c r="E316" s="413"/>
      <c r="F316" s="181">
        <v>219375</v>
      </c>
      <c r="G316" s="185">
        <v>55</v>
      </c>
      <c r="H316" s="187"/>
      <c r="I316" s="413" t="s">
        <v>189</v>
      </c>
      <c r="K316" s="197"/>
    </row>
    <row r="317" spans="1:11" x14ac:dyDescent="0.25">
      <c r="A317" s="184">
        <v>2016</v>
      </c>
      <c r="B317" s="413"/>
      <c r="C317" s="413"/>
      <c r="D317" s="181">
        <v>120018</v>
      </c>
      <c r="E317" s="413"/>
      <c r="F317" s="181">
        <v>219375</v>
      </c>
      <c r="G317" s="185">
        <v>54.7</v>
      </c>
      <c r="H317" s="187"/>
      <c r="I317" s="413"/>
      <c r="K317" s="197"/>
    </row>
    <row r="318" spans="1:11" ht="15" customHeight="1" x14ac:dyDescent="0.25">
      <c r="A318" s="184">
        <v>2015</v>
      </c>
      <c r="B318" s="413"/>
      <c r="C318" s="413"/>
      <c r="D318" s="181">
        <v>138818</v>
      </c>
      <c r="E318" s="413"/>
      <c r="F318" s="181">
        <v>219375</v>
      </c>
      <c r="G318" s="185">
        <v>63.3</v>
      </c>
      <c r="H318" s="187"/>
      <c r="I318" s="413"/>
      <c r="K318" s="197"/>
    </row>
    <row r="319" spans="1:11" ht="15" customHeight="1" x14ac:dyDescent="0.25">
      <c r="A319" s="184">
        <v>2014</v>
      </c>
      <c r="B319" s="413"/>
      <c r="C319" s="413"/>
      <c r="D319" s="181">
        <v>177660</v>
      </c>
      <c r="E319" s="413"/>
      <c r="F319" s="181">
        <v>333100</v>
      </c>
      <c r="G319" s="185">
        <v>53.3</v>
      </c>
      <c r="H319" s="187"/>
      <c r="I319" s="413"/>
      <c r="K319" s="197"/>
    </row>
    <row r="320" spans="1:11" ht="16.5" customHeight="1" x14ac:dyDescent="0.25">
      <c r="A320" s="184">
        <v>2013</v>
      </c>
      <c r="B320" s="413"/>
      <c r="C320" s="413"/>
      <c r="D320" s="181">
        <v>151181</v>
      </c>
      <c r="E320" s="413"/>
      <c r="F320" s="181">
        <v>333100</v>
      </c>
      <c r="G320" s="185">
        <v>45.4</v>
      </c>
      <c r="H320" s="187"/>
      <c r="I320" s="413"/>
      <c r="K320" s="197"/>
    </row>
    <row r="321" spans="1:11" ht="30" x14ac:dyDescent="0.25">
      <c r="A321" s="184">
        <v>2012</v>
      </c>
      <c r="B321" s="413"/>
      <c r="C321" s="413"/>
      <c r="D321" s="181">
        <v>177424</v>
      </c>
      <c r="E321" s="413"/>
      <c r="F321" s="181">
        <v>341636</v>
      </c>
      <c r="G321" s="185">
        <v>51.9</v>
      </c>
      <c r="H321" s="199" t="s">
        <v>178</v>
      </c>
      <c r="I321" s="413"/>
      <c r="K321" s="197"/>
    </row>
    <row r="322" spans="1:11" x14ac:dyDescent="0.25">
      <c r="A322" s="191"/>
      <c r="B322" s="191"/>
      <c r="C322" s="191"/>
      <c r="D322" s="191"/>
      <c r="E322" s="191"/>
      <c r="F322" s="195"/>
      <c r="G322" s="195"/>
      <c r="H322" s="195"/>
      <c r="I322" s="195"/>
      <c r="J322" s="177"/>
    </row>
    <row r="323" spans="1:11" ht="15" customHeight="1" x14ac:dyDescent="0.25">
      <c r="A323" s="414" t="s">
        <v>141</v>
      </c>
      <c r="B323" s="414"/>
      <c r="C323" s="414"/>
      <c r="D323" s="414"/>
      <c r="E323" s="414"/>
      <c r="F323" s="414"/>
      <c r="G323" s="414"/>
      <c r="H323" s="414"/>
      <c r="I323" s="414"/>
      <c r="K323" s="197"/>
    </row>
    <row r="324" spans="1:11" ht="15" customHeight="1" x14ac:dyDescent="0.25">
      <c r="A324" s="414" t="s">
        <v>143</v>
      </c>
      <c r="B324" s="414"/>
      <c r="C324" s="414"/>
      <c r="D324" s="414"/>
      <c r="E324" s="414"/>
      <c r="F324" s="414"/>
      <c r="G324" s="414"/>
      <c r="H324" s="414"/>
      <c r="I324" s="414"/>
      <c r="K324" s="197"/>
    </row>
    <row r="325" spans="1:11" ht="30" customHeight="1" x14ac:dyDescent="0.25">
      <c r="A325" s="179" t="s">
        <v>20</v>
      </c>
      <c r="B325" s="179" t="s">
        <v>88</v>
      </c>
      <c r="C325" s="179" t="s">
        <v>112</v>
      </c>
      <c r="D325" s="179" t="s">
        <v>89</v>
      </c>
      <c r="E325" s="179" t="s">
        <v>90</v>
      </c>
      <c r="F325" s="179" t="s">
        <v>91</v>
      </c>
      <c r="G325" s="179" t="s">
        <v>129</v>
      </c>
      <c r="H325" s="179" t="s">
        <v>93</v>
      </c>
      <c r="I325" s="179" t="s">
        <v>94</v>
      </c>
      <c r="K325" s="197"/>
    </row>
    <row r="326" spans="1:11" x14ac:dyDescent="0.25">
      <c r="A326" s="180">
        <v>2019</v>
      </c>
      <c r="B326" s="396" t="s">
        <v>96</v>
      </c>
      <c r="C326" s="413" t="s">
        <v>230</v>
      </c>
      <c r="D326" s="181">
        <v>15660</v>
      </c>
      <c r="E326" s="405" t="s">
        <v>97</v>
      </c>
      <c r="F326" s="181">
        <v>55542</v>
      </c>
      <c r="G326" s="182">
        <f>(D326/F326)*100</f>
        <v>28.194879550610345</v>
      </c>
      <c r="H326" s="180"/>
      <c r="I326" s="183"/>
      <c r="K326" s="197"/>
    </row>
    <row r="327" spans="1:11" x14ac:dyDescent="0.25">
      <c r="A327" s="180">
        <v>2018</v>
      </c>
      <c r="B327" s="397"/>
      <c r="C327" s="413"/>
      <c r="D327" s="181">
        <v>13450</v>
      </c>
      <c r="E327" s="406"/>
      <c r="F327" s="181">
        <v>55542</v>
      </c>
      <c r="G327" s="182">
        <f>(D327/F327)*100</f>
        <v>24.215908681718339</v>
      </c>
      <c r="H327" s="180"/>
      <c r="I327" s="183"/>
      <c r="K327" s="197"/>
    </row>
    <row r="328" spans="1:11" ht="15" customHeight="1" x14ac:dyDescent="0.25">
      <c r="A328" s="184">
        <v>2017</v>
      </c>
      <c r="B328" s="397"/>
      <c r="C328" s="413"/>
      <c r="D328" s="181">
        <v>12685</v>
      </c>
      <c r="E328" s="406"/>
      <c r="F328" s="181">
        <v>55542</v>
      </c>
      <c r="G328" s="185">
        <v>22.8</v>
      </c>
      <c r="H328" s="187"/>
      <c r="I328" s="405" t="s">
        <v>189</v>
      </c>
      <c r="K328" s="197"/>
    </row>
    <row r="329" spans="1:11" x14ac:dyDescent="0.25">
      <c r="A329" s="184">
        <v>2016</v>
      </c>
      <c r="B329" s="397"/>
      <c r="C329" s="413"/>
      <c r="D329" s="181">
        <v>10990</v>
      </c>
      <c r="E329" s="406"/>
      <c r="F329" s="181">
        <v>55542</v>
      </c>
      <c r="G329" s="185">
        <v>19.8</v>
      </c>
      <c r="H329" s="187"/>
      <c r="I329" s="406"/>
      <c r="K329" s="197"/>
    </row>
    <row r="330" spans="1:11" x14ac:dyDescent="0.25">
      <c r="A330" s="184">
        <v>2015</v>
      </c>
      <c r="B330" s="397"/>
      <c r="C330" s="413"/>
      <c r="D330" s="181">
        <v>13041</v>
      </c>
      <c r="E330" s="406"/>
      <c r="F330" s="181">
        <v>55542</v>
      </c>
      <c r="G330" s="185">
        <v>23.5</v>
      </c>
      <c r="H330" s="187"/>
      <c r="I330" s="406"/>
      <c r="K330" s="197"/>
    </row>
    <row r="331" spans="1:11" ht="15" customHeight="1" x14ac:dyDescent="0.25">
      <c r="A331" s="184">
        <v>2014</v>
      </c>
      <c r="B331" s="397"/>
      <c r="C331" s="413"/>
      <c r="D331" s="181">
        <v>17142</v>
      </c>
      <c r="E331" s="406"/>
      <c r="F331" s="181">
        <v>49776</v>
      </c>
      <c r="G331" s="185">
        <v>34.4</v>
      </c>
      <c r="H331" s="187"/>
      <c r="I331" s="406"/>
      <c r="K331" s="197"/>
    </row>
    <row r="332" spans="1:11" ht="16.5" customHeight="1" x14ac:dyDescent="0.25">
      <c r="A332" s="184">
        <v>2013</v>
      </c>
      <c r="B332" s="397"/>
      <c r="C332" s="413"/>
      <c r="D332" s="181">
        <v>18989</v>
      </c>
      <c r="E332" s="406"/>
      <c r="F332" s="181">
        <v>49776</v>
      </c>
      <c r="G332" s="185">
        <v>38.1</v>
      </c>
      <c r="H332" s="187"/>
      <c r="I332" s="406"/>
      <c r="K332" s="197"/>
    </row>
    <row r="333" spans="1:11" ht="30" x14ac:dyDescent="0.25">
      <c r="A333" s="184">
        <v>2012</v>
      </c>
      <c r="B333" s="398"/>
      <c r="C333" s="413"/>
      <c r="D333" s="181">
        <v>18068</v>
      </c>
      <c r="E333" s="407"/>
      <c r="F333" s="181">
        <v>49488</v>
      </c>
      <c r="G333" s="185">
        <v>36.5</v>
      </c>
      <c r="H333" s="199" t="s">
        <v>178</v>
      </c>
      <c r="I333" s="407"/>
      <c r="K333" s="197"/>
    </row>
    <row r="334" spans="1:11" x14ac:dyDescent="0.25">
      <c r="A334" s="191"/>
      <c r="B334" s="191"/>
      <c r="C334" s="191"/>
      <c r="D334" s="191"/>
      <c r="E334" s="191"/>
      <c r="F334" s="195"/>
      <c r="G334" s="195"/>
      <c r="H334" s="195"/>
      <c r="I334" s="195"/>
      <c r="J334" s="177"/>
    </row>
    <row r="335" spans="1:11" x14ac:dyDescent="0.25">
      <c r="A335" s="414" t="s">
        <v>144</v>
      </c>
      <c r="B335" s="414"/>
      <c r="C335" s="414"/>
      <c r="D335" s="414"/>
      <c r="E335" s="414"/>
      <c r="F335" s="414"/>
      <c r="G335" s="414"/>
      <c r="H335" s="414"/>
      <c r="I335" s="414"/>
      <c r="J335" s="177"/>
    </row>
    <row r="336" spans="1:11" ht="15" customHeight="1" x14ac:dyDescent="0.25">
      <c r="A336" s="414" t="s">
        <v>231</v>
      </c>
      <c r="B336" s="414"/>
      <c r="C336" s="414"/>
      <c r="D336" s="414"/>
      <c r="E336" s="414"/>
      <c r="F336" s="414"/>
      <c r="G336" s="414"/>
      <c r="H336" s="414"/>
      <c r="I336" s="414"/>
      <c r="J336" s="177"/>
    </row>
    <row r="337" spans="1:10" ht="30" customHeight="1" x14ac:dyDescent="0.25">
      <c r="A337" s="179" t="s">
        <v>20</v>
      </c>
      <c r="B337" s="414" t="s">
        <v>88</v>
      </c>
      <c r="C337" s="414"/>
      <c r="D337" s="179" t="s">
        <v>89</v>
      </c>
      <c r="E337" s="179" t="s">
        <v>90</v>
      </c>
      <c r="F337" s="179" t="s">
        <v>91</v>
      </c>
      <c r="G337" s="179" t="s">
        <v>197</v>
      </c>
      <c r="H337" s="179" t="s">
        <v>93</v>
      </c>
      <c r="I337" s="179" t="s">
        <v>94</v>
      </c>
      <c r="J337" s="177"/>
    </row>
    <row r="338" spans="1:10" x14ac:dyDescent="0.25">
      <c r="A338" s="180">
        <v>2019</v>
      </c>
      <c r="B338" s="396" t="s">
        <v>96</v>
      </c>
      <c r="C338" s="399"/>
      <c r="D338" s="181">
        <v>97743</v>
      </c>
      <c r="E338" s="405" t="s">
        <v>97</v>
      </c>
      <c r="F338" s="181">
        <v>344575</v>
      </c>
      <c r="G338" s="182">
        <f>(D338/F338)*100</f>
        <v>28.366248276862805</v>
      </c>
      <c r="H338" s="180"/>
      <c r="I338" s="183"/>
      <c r="J338" s="177"/>
    </row>
    <row r="339" spans="1:10" x14ac:dyDescent="0.25">
      <c r="A339" s="180">
        <v>2018</v>
      </c>
      <c r="B339" s="397"/>
      <c r="C339" s="400"/>
      <c r="D339" s="181">
        <v>129066</v>
      </c>
      <c r="E339" s="406"/>
      <c r="F339" s="181">
        <v>344575</v>
      </c>
      <c r="G339" s="182">
        <f>(D339/F339)*100</f>
        <v>37.456576942610468</v>
      </c>
      <c r="H339" s="180"/>
      <c r="I339" s="183"/>
      <c r="J339" s="177"/>
    </row>
    <row r="340" spans="1:10" ht="15" customHeight="1" x14ac:dyDescent="0.25">
      <c r="A340" s="184">
        <v>2017</v>
      </c>
      <c r="B340" s="397"/>
      <c r="C340" s="400"/>
      <c r="D340" s="181">
        <v>113714</v>
      </c>
      <c r="E340" s="406"/>
      <c r="F340" s="181">
        <v>344575</v>
      </c>
      <c r="G340" s="185">
        <v>33</v>
      </c>
      <c r="H340" s="187"/>
      <c r="I340" s="413" t="s">
        <v>189</v>
      </c>
      <c r="J340" s="177"/>
    </row>
    <row r="341" spans="1:10" ht="15" customHeight="1" x14ac:dyDescent="0.25">
      <c r="A341" s="184">
        <v>2016</v>
      </c>
      <c r="B341" s="397"/>
      <c r="C341" s="400"/>
      <c r="D341" s="181">
        <v>172822</v>
      </c>
      <c r="E341" s="406"/>
      <c r="F341" s="181">
        <v>344575</v>
      </c>
      <c r="G341" s="185">
        <v>50.2</v>
      </c>
      <c r="H341" s="187"/>
      <c r="I341" s="413"/>
      <c r="J341" s="177"/>
    </row>
    <row r="342" spans="1:10" ht="15" customHeight="1" x14ac:dyDescent="0.25">
      <c r="A342" s="184">
        <v>2015</v>
      </c>
      <c r="B342" s="397"/>
      <c r="C342" s="400"/>
      <c r="D342" s="181">
        <v>169888</v>
      </c>
      <c r="E342" s="406"/>
      <c r="F342" s="181">
        <v>344884</v>
      </c>
      <c r="G342" s="185">
        <v>49.3</v>
      </c>
      <c r="H342" s="187"/>
      <c r="I342" s="413"/>
      <c r="J342" s="177"/>
    </row>
    <row r="343" spans="1:10" ht="16.5" customHeight="1" x14ac:dyDescent="0.25">
      <c r="A343" s="184">
        <v>2014</v>
      </c>
      <c r="B343" s="397"/>
      <c r="C343" s="400"/>
      <c r="D343" s="181">
        <v>166056</v>
      </c>
      <c r="E343" s="406"/>
      <c r="F343" s="181">
        <v>215662</v>
      </c>
      <c r="G343" s="185">
        <v>77</v>
      </c>
      <c r="H343" s="187"/>
      <c r="I343" s="413"/>
      <c r="J343" s="177"/>
    </row>
    <row r="344" spans="1:10" ht="15" customHeight="1" x14ac:dyDescent="0.25">
      <c r="A344" s="184">
        <v>2013</v>
      </c>
      <c r="B344" s="397"/>
      <c r="C344" s="400"/>
      <c r="D344" s="181">
        <v>153872</v>
      </c>
      <c r="E344" s="406"/>
      <c r="F344" s="181">
        <v>215662</v>
      </c>
      <c r="G344" s="185">
        <v>71.3</v>
      </c>
      <c r="H344" s="187"/>
      <c r="I344" s="413"/>
      <c r="J344" s="177"/>
    </row>
    <row r="345" spans="1:10" x14ac:dyDescent="0.25">
      <c r="A345" s="184">
        <v>2012</v>
      </c>
      <c r="B345" s="398"/>
      <c r="C345" s="401"/>
      <c r="D345" s="181">
        <v>124310</v>
      </c>
      <c r="E345" s="407"/>
      <c r="F345" s="181">
        <v>204552</v>
      </c>
      <c r="G345" s="185">
        <v>60.8</v>
      </c>
      <c r="H345" s="187"/>
      <c r="I345" s="413"/>
      <c r="J345" s="177"/>
    </row>
    <row r="346" spans="1:10" ht="15" customHeight="1" x14ac:dyDescent="0.25">
      <c r="A346" s="412" t="s">
        <v>232</v>
      </c>
      <c r="B346" s="412"/>
      <c r="C346" s="412"/>
      <c r="D346" s="412"/>
      <c r="E346" s="412"/>
      <c r="F346" s="412"/>
      <c r="G346" s="412"/>
      <c r="H346" s="412"/>
      <c r="I346" s="412"/>
      <c r="J346" s="177"/>
    </row>
    <row r="347" spans="1:10" ht="15" customHeight="1" x14ac:dyDescent="0.25">
      <c r="A347" s="226"/>
      <c r="B347" s="210"/>
      <c r="C347" s="210"/>
      <c r="D347" s="210"/>
      <c r="E347" s="210"/>
      <c r="F347" s="227"/>
      <c r="G347" s="227"/>
      <c r="H347" s="227"/>
      <c r="I347" s="227"/>
      <c r="J347" s="177"/>
    </row>
    <row r="348" spans="1:10" ht="15" customHeight="1" x14ac:dyDescent="0.25">
      <c r="A348" s="414" t="s">
        <v>148</v>
      </c>
      <c r="B348" s="414"/>
      <c r="C348" s="414"/>
      <c r="D348" s="414"/>
      <c r="E348" s="414"/>
      <c r="F348" s="414"/>
      <c r="G348" s="414"/>
      <c r="H348" s="414"/>
      <c r="I348" s="414"/>
      <c r="J348" s="177"/>
    </row>
    <row r="349" spans="1:10" ht="30" customHeight="1" x14ac:dyDescent="0.25">
      <c r="A349" s="179" t="s">
        <v>20</v>
      </c>
      <c r="B349" s="414" t="s">
        <v>88</v>
      </c>
      <c r="C349" s="414"/>
      <c r="D349" s="179" t="s">
        <v>89</v>
      </c>
      <c r="E349" s="179" t="s">
        <v>90</v>
      </c>
      <c r="F349" s="179" t="s">
        <v>91</v>
      </c>
      <c r="G349" s="179" t="s">
        <v>129</v>
      </c>
      <c r="H349" s="179" t="s">
        <v>93</v>
      </c>
      <c r="I349" s="179" t="s">
        <v>94</v>
      </c>
      <c r="J349" s="177"/>
    </row>
    <row r="350" spans="1:10" x14ac:dyDescent="0.25">
      <c r="A350" s="180">
        <v>2019</v>
      </c>
      <c r="B350" s="396" t="s">
        <v>96</v>
      </c>
      <c r="C350" s="399"/>
      <c r="D350" s="181">
        <v>149051</v>
      </c>
      <c r="E350" s="405" t="s">
        <v>118</v>
      </c>
      <c r="F350" s="181">
        <v>153935</v>
      </c>
      <c r="G350" s="182">
        <f>(D350/F350)*100</f>
        <v>96.827232273362128</v>
      </c>
      <c r="H350" s="201">
        <v>43680</v>
      </c>
      <c r="I350" s="183"/>
      <c r="J350" s="177"/>
    </row>
    <row r="351" spans="1:10" x14ac:dyDescent="0.25">
      <c r="A351" s="180">
        <v>2018</v>
      </c>
      <c r="B351" s="397"/>
      <c r="C351" s="400"/>
      <c r="D351" s="181">
        <v>149087</v>
      </c>
      <c r="E351" s="406"/>
      <c r="F351" s="181">
        <v>144315</v>
      </c>
      <c r="G351" s="182">
        <f>(D351/F351)*100</f>
        <v>103.30665557980805</v>
      </c>
      <c r="H351" s="201">
        <v>43305</v>
      </c>
      <c r="I351" s="183"/>
      <c r="J351" s="177"/>
    </row>
    <row r="352" spans="1:10" ht="15" customHeight="1" x14ac:dyDescent="0.25">
      <c r="A352" s="184">
        <v>2017</v>
      </c>
      <c r="B352" s="397"/>
      <c r="C352" s="400"/>
      <c r="D352" s="181">
        <v>136225</v>
      </c>
      <c r="E352" s="406"/>
      <c r="F352" s="181">
        <v>135380</v>
      </c>
      <c r="G352" s="185">
        <v>100.6</v>
      </c>
      <c r="H352" s="200">
        <v>42908</v>
      </c>
      <c r="I352" s="413" t="s">
        <v>189</v>
      </c>
      <c r="J352" s="177"/>
    </row>
    <row r="353" spans="1:10" x14ac:dyDescent="0.25">
      <c r="A353" s="184">
        <v>2016</v>
      </c>
      <c r="B353" s="397"/>
      <c r="C353" s="400"/>
      <c r="D353" s="181">
        <v>152207</v>
      </c>
      <c r="E353" s="406"/>
      <c r="F353" s="181">
        <v>125760</v>
      </c>
      <c r="G353" s="185">
        <v>121</v>
      </c>
      <c r="H353" s="200">
        <v>42535</v>
      </c>
      <c r="I353" s="413"/>
      <c r="J353" s="177"/>
    </row>
    <row r="354" spans="1:10" x14ac:dyDescent="0.25">
      <c r="A354" s="184">
        <v>2015</v>
      </c>
      <c r="B354" s="397"/>
      <c r="C354" s="400"/>
      <c r="D354" s="181">
        <v>132120</v>
      </c>
      <c r="E354" s="406"/>
      <c r="F354" s="181">
        <v>115451</v>
      </c>
      <c r="G354" s="185">
        <v>114.4</v>
      </c>
      <c r="H354" s="200">
        <v>42269</v>
      </c>
      <c r="I354" s="413"/>
      <c r="J354" s="177"/>
    </row>
    <row r="355" spans="1:10" x14ac:dyDescent="0.25">
      <c r="A355" s="184">
        <v>2014</v>
      </c>
      <c r="B355" s="397"/>
      <c r="C355" s="400"/>
      <c r="D355" s="181">
        <v>95092</v>
      </c>
      <c r="E355" s="406"/>
      <c r="F355" s="181">
        <v>82900</v>
      </c>
      <c r="G355" s="185">
        <v>114.7</v>
      </c>
      <c r="H355" s="200">
        <v>41845</v>
      </c>
      <c r="I355" s="413"/>
      <c r="J355" s="177"/>
    </row>
    <row r="356" spans="1:10" x14ac:dyDescent="0.25">
      <c r="A356" s="184">
        <v>2013</v>
      </c>
      <c r="B356" s="397"/>
      <c r="C356" s="400"/>
      <c r="D356" s="181">
        <v>79762</v>
      </c>
      <c r="E356" s="406"/>
      <c r="F356" s="181">
        <v>82900</v>
      </c>
      <c r="G356" s="185">
        <v>96.2</v>
      </c>
      <c r="H356" s="200">
        <v>41496</v>
      </c>
      <c r="I356" s="413"/>
      <c r="J356" s="177"/>
    </row>
    <row r="357" spans="1:10" x14ac:dyDescent="0.25">
      <c r="A357" s="184">
        <v>2012</v>
      </c>
      <c r="B357" s="397"/>
      <c r="C357" s="400"/>
      <c r="D357" s="181">
        <v>89143</v>
      </c>
      <c r="E357" s="406"/>
      <c r="F357" s="181">
        <v>82900</v>
      </c>
      <c r="G357" s="185">
        <v>107.5</v>
      </c>
      <c r="H357" s="200">
        <v>41262</v>
      </c>
      <c r="I357" s="413"/>
      <c r="J357" s="177"/>
    </row>
    <row r="358" spans="1:10" x14ac:dyDescent="0.25">
      <c r="A358" s="184">
        <v>2011</v>
      </c>
      <c r="B358" s="397"/>
      <c r="C358" s="400"/>
      <c r="D358" s="181">
        <v>37339</v>
      </c>
      <c r="E358" s="406"/>
      <c r="F358" s="181">
        <v>82900</v>
      </c>
      <c r="G358" s="185">
        <v>45</v>
      </c>
      <c r="H358" s="187"/>
      <c r="I358" s="413"/>
      <c r="J358" s="177"/>
    </row>
    <row r="359" spans="1:10" x14ac:dyDescent="0.25">
      <c r="A359" s="184">
        <v>2010</v>
      </c>
      <c r="B359" s="397"/>
      <c r="C359" s="400"/>
      <c r="D359" s="181">
        <v>86692</v>
      </c>
      <c r="E359" s="406"/>
      <c r="F359" s="181">
        <v>82900</v>
      </c>
      <c r="G359" s="185">
        <v>104.6</v>
      </c>
      <c r="H359" s="187"/>
      <c r="I359" s="413"/>
      <c r="J359" s="177"/>
    </row>
    <row r="360" spans="1:10" x14ac:dyDescent="0.25">
      <c r="A360" s="184">
        <v>2009</v>
      </c>
      <c r="B360" s="397"/>
      <c r="C360" s="400"/>
      <c r="D360" s="181">
        <v>75614</v>
      </c>
      <c r="E360" s="406"/>
      <c r="F360" s="181">
        <v>82900</v>
      </c>
      <c r="G360" s="185">
        <v>91.2</v>
      </c>
      <c r="H360" s="187"/>
      <c r="I360" s="413"/>
      <c r="J360" s="177"/>
    </row>
    <row r="361" spans="1:10" x14ac:dyDescent="0.25">
      <c r="A361" s="184">
        <v>2008</v>
      </c>
      <c r="B361" s="397"/>
      <c r="C361" s="400"/>
      <c r="D361" s="181">
        <v>72971</v>
      </c>
      <c r="E361" s="406"/>
      <c r="F361" s="181">
        <v>84000</v>
      </c>
      <c r="G361" s="185">
        <v>86.9</v>
      </c>
      <c r="H361" s="187"/>
      <c r="I361" s="413"/>
      <c r="J361" s="177"/>
    </row>
    <row r="362" spans="1:10" ht="15" customHeight="1" x14ac:dyDescent="0.25">
      <c r="A362" s="184">
        <v>2007</v>
      </c>
      <c r="B362" s="397"/>
      <c r="C362" s="400"/>
      <c r="D362" s="181">
        <v>112385</v>
      </c>
      <c r="E362" s="406"/>
      <c r="F362" s="181">
        <v>118000</v>
      </c>
      <c r="G362" s="185">
        <v>95.2</v>
      </c>
      <c r="H362" s="187"/>
      <c r="I362" s="413"/>
      <c r="J362" s="177"/>
    </row>
    <row r="363" spans="1:10" ht="16.5" customHeight="1" x14ac:dyDescent="0.25">
      <c r="A363" s="184">
        <v>2006</v>
      </c>
      <c r="B363" s="397"/>
      <c r="C363" s="400"/>
      <c r="D363" s="181">
        <v>214064</v>
      </c>
      <c r="E363" s="406"/>
      <c r="F363" s="181">
        <v>151000</v>
      </c>
      <c r="G363" s="185">
        <v>141.80000000000001</v>
      </c>
      <c r="H363" s="200">
        <v>39013</v>
      </c>
      <c r="I363" s="413"/>
      <c r="J363" s="177"/>
    </row>
    <row r="364" spans="1:10" ht="15" customHeight="1" x14ac:dyDescent="0.25">
      <c r="A364" s="184">
        <v>2005</v>
      </c>
      <c r="B364" s="397"/>
      <c r="C364" s="400"/>
      <c r="D364" s="181">
        <v>206636</v>
      </c>
      <c r="E364" s="406"/>
      <c r="F364" s="181">
        <v>344508</v>
      </c>
      <c r="G364" s="185">
        <v>60</v>
      </c>
      <c r="H364" s="187"/>
      <c r="I364" s="413"/>
      <c r="J364" s="177"/>
    </row>
    <row r="365" spans="1:10" x14ac:dyDescent="0.25">
      <c r="A365" s="184">
        <v>2004</v>
      </c>
      <c r="B365" s="398"/>
      <c r="C365" s="401"/>
      <c r="D365" s="181">
        <v>220958</v>
      </c>
      <c r="E365" s="407"/>
      <c r="F365" s="181">
        <v>344508</v>
      </c>
      <c r="G365" s="185">
        <v>64.099999999999994</v>
      </c>
      <c r="H365" s="187"/>
      <c r="I365" s="413"/>
      <c r="J365" s="177"/>
    </row>
    <row r="366" spans="1:10" x14ac:dyDescent="0.25">
      <c r="A366" s="191"/>
      <c r="B366" s="191"/>
      <c r="C366" s="191"/>
      <c r="D366" s="191"/>
      <c r="E366" s="191"/>
      <c r="F366" s="191"/>
      <c r="G366" s="191"/>
      <c r="H366" s="191"/>
      <c r="I366" s="195"/>
      <c r="J366" s="177"/>
    </row>
    <row r="367" spans="1:10" ht="15" customHeight="1" x14ac:dyDescent="0.25">
      <c r="A367" s="414" t="s">
        <v>152</v>
      </c>
      <c r="B367" s="414"/>
      <c r="C367" s="414"/>
      <c r="D367" s="414"/>
      <c r="E367" s="414"/>
      <c r="F367" s="414"/>
      <c r="G367" s="414"/>
      <c r="H367" s="414"/>
      <c r="I367" s="414"/>
      <c r="J367" s="228"/>
    </row>
    <row r="368" spans="1:10" ht="30" customHeight="1" x14ac:dyDescent="0.25">
      <c r="A368" s="179" t="s">
        <v>20</v>
      </c>
      <c r="B368" s="179" t="s">
        <v>192</v>
      </c>
      <c r="C368" s="179" t="s">
        <v>88</v>
      </c>
      <c r="D368" s="179" t="s">
        <v>89</v>
      </c>
      <c r="E368" s="179" t="s">
        <v>90</v>
      </c>
      <c r="F368" s="179" t="s">
        <v>91</v>
      </c>
      <c r="G368" s="179" t="s">
        <v>129</v>
      </c>
      <c r="H368" s="179" t="s">
        <v>93</v>
      </c>
      <c r="I368" s="179" t="s">
        <v>94</v>
      </c>
      <c r="J368" s="177"/>
    </row>
    <row r="369" spans="1:10" x14ac:dyDescent="0.25">
      <c r="A369" s="415" t="s">
        <v>201</v>
      </c>
      <c r="B369" s="199" t="s">
        <v>207</v>
      </c>
      <c r="C369" s="405" t="s">
        <v>100</v>
      </c>
      <c r="D369" s="181">
        <v>675020</v>
      </c>
      <c r="E369" s="405" t="s">
        <v>208</v>
      </c>
      <c r="F369" s="181">
        <v>662670</v>
      </c>
      <c r="G369" s="182">
        <f t="shared" ref="G369" si="4">(D369/F369)*100</f>
        <v>101.86367271794407</v>
      </c>
      <c r="H369" s="201">
        <v>43701</v>
      </c>
      <c r="I369" s="180"/>
      <c r="J369" s="177"/>
    </row>
    <row r="370" spans="1:10" x14ac:dyDescent="0.25">
      <c r="A370" s="434"/>
      <c r="B370" s="405" t="s">
        <v>210</v>
      </c>
      <c r="C370" s="406"/>
      <c r="D370" s="418">
        <v>596591</v>
      </c>
      <c r="E370" s="406"/>
      <c r="F370" s="181">
        <v>2667330</v>
      </c>
      <c r="G370" s="182">
        <f>(D370/F370)*100</f>
        <v>22.366598808546374</v>
      </c>
      <c r="H370" s="180"/>
      <c r="I370" s="180"/>
      <c r="J370" s="177"/>
    </row>
    <row r="371" spans="1:10" x14ac:dyDescent="0.25">
      <c r="A371" s="416"/>
      <c r="B371" s="407"/>
      <c r="C371" s="406"/>
      <c r="D371" s="419"/>
      <c r="E371" s="406"/>
      <c r="F371" s="181">
        <v>2417330</v>
      </c>
      <c r="G371" s="182">
        <f>(D370/F371)*100</f>
        <v>24.679749972076632</v>
      </c>
      <c r="H371" s="180"/>
      <c r="I371" s="180"/>
      <c r="J371" s="177"/>
    </row>
    <row r="372" spans="1:10" s="107" customFormat="1" ht="15" customHeight="1" x14ac:dyDescent="0.25">
      <c r="A372" s="415" t="s">
        <v>101</v>
      </c>
      <c r="B372" s="199" t="s">
        <v>207</v>
      </c>
      <c r="C372" s="406"/>
      <c r="D372" s="181">
        <v>693549</v>
      </c>
      <c r="E372" s="406"/>
      <c r="F372" s="181">
        <v>662670</v>
      </c>
      <c r="G372" s="182">
        <f t="shared" ref="G372:G376" si="5">(D372/F372)*100</f>
        <v>104.65978541355425</v>
      </c>
      <c r="H372" s="201">
        <v>43408</v>
      </c>
      <c r="I372" s="180"/>
      <c r="J372" s="205"/>
    </row>
    <row r="373" spans="1:10" s="107" customFormat="1" x14ac:dyDescent="0.25">
      <c r="A373" s="434"/>
      <c r="B373" s="405" t="s">
        <v>210</v>
      </c>
      <c r="C373" s="406"/>
      <c r="D373" s="418">
        <v>3283421</v>
      </c>
      <c r="E373" s="406"/>
      <c r="F373" s="181">
        <v>2667330</v>
      </c>
      <c r="G373" s="182">
        <f>(D373/F373)*100</f>
        <v>123.09766695534485</v>
      </c>
      <c r="H373" s="449">
        <v>43501</v>
      </c>
      <c r="I373" s="180"/>
      <c r="J373" s="205"/>
    </row>
    <row r="374" spans="1:10" s="107" customFormat="1" x14ac:dyDescent="0.25">
      <c r="A374" s="416"/>
      <c r="B374" s="407"/>
      <c r="C374" s="406"/>
      <c r="D374" s="419"/>
      <c r="E374" s="406"/>
      <c r="F374" s="181">
        <v>2417330</v>
      </c>
      <c r="G374" s="182">
        <f>(D373/F374)*100</f>
        <v>135.82841399395201</v>
      </c>
      <c r="H374" s="416"/>
      <c r="I374" s="180"/>
      <c r="J374" s="205"/>
    </row>
    <row r="375" spans="1:10" s="107" customFormat="1" x14ac:dyDescent="0.25">
      <c r="A375" s="415" t="s">
        <v>102</v>
      </c>
      <c r="B375" s="199" t="s">
        <v>207</v>
      </c>
      <c r="C375" s="406"/>
      <c r="D375" s="181">
        <v>741803</v>
      </c>
      <c r="E375" s="406"/>
      <c r="F375" s="181">
        <v>762670</v>
      </c>
      <c r="G375" s="182">
        <f t="shared" si="5"/>
        <v>97.263954265934146</v>
      </c>
      <c r="H375" s="201">
        <v>43411</v>
      </c>
      <c r="I375" s="180"/>
      <c r="J375" s="205"/>
    </row>
    <row r="376" spans="1:10" s="107" customFormat="1" x14ac:dyDescent="0.25">
      <c r="A376" s="434"/>
      <c r="B376" s="405" t="s">
        <v>210</v>
      </c>
      <c r="C376" s="406"/>
      <c r="D376" s="418">
        <v>2480029</v>
      </c>
      <c r="E376" s="406"/>
      <c r="F376" s="181">
        <v>2567330</v>
      </c>
      <c r="G376" s="182">
        <f t="shared" si="5"/>
        <v>96.599541157545005</v>
      </c>
      <c r="H376" s="180"/>
      <c r="I376" s="180"/>
      <c r="J376" s="205"/>
    </row>
    <row r="377" spans="1:10" s="107" customFormat="1" x14ac:dyDescent="0.25">
      <c r="A377" s="416"/>
      <c r="B377" s="407"/>
      <c r="C377" s="406"/>
      <c r="D377" s="419"/>
      <c r="E377" s="406"/>
      <c r="F377" s="181">
        <v>241733</v>
      </c>
      <c r="G377" s="182">
        <f>(D376/F377)*100</f>
        <v>1025.9372944529709</v>
      </c>
      <c r="H377" s="180"/>
      <c r="I377" s="180"/>
      <c r="J377" s="205"/>
    </row>
    <row r="378" spans="1:10" ht="15" customHeight="1" x14ac:dyDescent="0.25">
      <c r="A378" s="413" t="s">
        <v>104</v>
      </c>
      <c r="B378" s="199" t="s">
        <v>207</v>
      </c>
      <c r="C378" s="406"/>
      <c r="D378" s="181">
        <v>654096</v>
      </c>
      <c r="E378" s="406"/>
      <c r="F378" s="181">
        <v>662670</v>
      </c>
      <c r="G378" s="185">
        <v>98.7</v>
      </c>
      <c r="H378" s="187"/>
      <c r="I378" s="413" t="s">
        <v>209</v>
      </c>
      <c r="J378" s="177"/>
    </row>
    <row r="379" spans="1:10" ht="15" customHeight="1" x14ac:dyDescent="0.25">
      <c r="A379" s="413"/>
      <c r="B379" s="405" t="s">
        <v>210</v>
      </c>
      <c r="C379" s="406"/>
      <c r="D379" s="418">
        <v>2551274</v>
      </c>
      <c r="E379" s="406"/>
      <c r="F379" s="181">
        <v>2417330</v>
      </c>
      <c r="G379" s="185">
        <v>105.5</v>
      </c>
      <c r="H379" s="187"/>
      <c r="I379" s="413"/>
      <c r="J379" s="177"/>
    </row>
    <row r="380" spans="1:10" x14ac:dyDescent="0.25">
      <c r="A380" s="413"/>
      <c r="B380" s="407"/>
      <c r="C380" s="406"/>
      <c r="D380" s="419"/>
      <c r="E380" s="406"/>
      <c r="F380" s="181">
        <v>2667330</v>
      </c>
      <c r="G380" s="185">
        <v>95.6</v>
      </c>
      <c r="H380" s="187"/>
      <c r="I380" s="413"/>
      <c r="J380" s="177"/>
    </row>
    <row r="381" spans="1:10" ht="15" customHeight="1" x14ac:dyDescent="0.25">
      <c r="A381" s="413" t="s">
        <v>105</v>
      </c>
      <c r="B381" s="199" t="s">
        <v>207</v>
      </c>
      <c r="C381" s="406"/>
      <c r="D381" s="181">
        <v>581983</v>
      </c>
      <c r="E381" s="406"/>
      <c r="F381" s="181">
        <v>662670</v>
      </c>
      <c r="G381" s="185">
        <v>87.8</v>
      </c>
      <c r="H381" s="187"/>
      <c r="I381" s="413"/>
      <c r="J381" s="177"/>
    </row>
    <row r="382" spans="1:10" ht="15" customHeight="1" x14ac:dyDescent="0.25">
      <c r="A382" s="413"/>
      <c r="B382" s="405" t="s">
        <v>210</v>
      </c>
      <c r="C382" s="406"/>
      <c r="D382" s="418">
        <v>2103221</v>
      </c>
      <c r="E382" s="406"/>
      <c r="F382" s="181">
        <v>2667330</v>
      </c>
      <c r="G382" s="185">
        <v>78.900000000000006</v>
      </c>
      <c r="H382" s="187"/>
      <c r="I382" s="413"/>
      <c r="J382" s="177"/>
    </row>
    <row r="383" spans="1:10" x14ac:dyDescent="0.25">
      <c r="A383" s="413"/>
      <c r="B383" s="407"/>
      <c r="C383" s="406"/>
      <c r="D383" s="419"/>
      <c r="E383" s="406"/>
      <c r="F383" s="181">
        <v>2417330</v>
      </c>
      <c r="G383" s="185">
        <v>87</v>
      </c>
      <c r="H383" s="187"/>
      <c r="I383" s="413"/>
      <c r="J383" s="229"/>
    </row>
    <row r="384" spans="1:10" ht="15" customHeight="1" x14ac:dyDescent="0.25">
      <c r="A384" s="413" t="s">
        <v>106</v>
      </c>
      <c r="B384" s="413" t="s">
        <v>213</v>
      </c>
      <c r="C384" s="406"/>
      <c r="D384" s="418">
        <v>2898515</v>
      </c>
      <c r="E384" s="406"/>
      <c r="F384" s="181">
        <v>3330000</v>
      </c>
      <c r="G384" s="185">
        <v>87</v>
      </c>
      <c r="H384" s="187"/>
      <c r="I384" s="413" t="s">
        <v>189</v>
      </c>
      <c r="J384" s="228"/>
    </row>
    <row r="385" spans="1:9" x14ac:dyDescent="0.25">
      <c r="A385" s="413"/>
      <c r="B385" s="413"/>
      <c r="C385" s="406"/>
      <c r="D385" s="419"/>
      <c r="E385" s="406"/>
      <c r="F385" s="199" t="s">
        <v>233</v>
      </c>
      <c r="G385" s="185">
        <v>100.6</v>
      </c>
      <c r="H385" s="187"/>
      <c r="I385" s="413"/>
    </row>
    <row r="386" spans="1:9" ht="15" customHeight="1" x14ac:dyDescent="0.25">
      <c r="A386" s="413" t="s">
        <v>107</v>
      </c>
      <c r="B386" s="413"/>
      <c r="C386" s="406"/>
      <c r="D386" s="418">
        <v>3153244</v>
      </c>
      <c r="E386" s="406"/>
      <c r="F386" s="181">
        <v>3130000</v>
      </c>
      <c r="G386" s="185">
        <v>100.7</v>
      </c>
      <c r="H386" s="187"/>
      <c r="I386" s="413"/>
    </row>
    <row r="387" spans="1:9" x14ac:dyDescent="0.25">
      <c r="A387" s="413"/>
      <c r="B387" s="413"/>
      <c r="C387" s="406"/>
      <c r="D387" s="419"/>
      <c r="E387" s="406"/>
      <c r="F387" s="199" t="s">
        <v>233</v>
      </c>
      <c r="G387" s="185">
        <v>109.5</v>
      </c>
      <c r="H387" s="187"/>
      <c r="I387" s="413"/>
    </row>
    <row r="388" spans="1:9" ht="15" customHeight="1" x14ac:dyDescent="0.25">
      <c r="A388" s="413" t="s">
        <v>108</v>
      </c>
      <c r="B388" s="413"/>
      <c r="C388" s="406"/>
      <c r="D388" s="418">
        <v>3151602</v>
      </c>
      <c r="E388" s="406"/>
      <c r="F388" s="181">
        <v>3130000</v>
      </c>
      <c r="G388" s="185">
        <v>100.7</v>
      </c>
      <c r="H388" s="187"/>
      <c r="I388" s="413"/>
    </row>
    <row r="389" spans="1:9" x14ac:dyDescent="0.25">
      <c r="A389" s="413"/>
      <c r="B389" s="413"/>
      <c r="C389" s="406"/>
      <c r="D389" s="419"/>
      <c r="E389" s="406"/>
      <c r="F389" s="199" t="s">
        <v>233</v>
      </c>
      <c r="G389" s="185">
        <v>109.4</v>
      </c>
      <c r="H389" s="187"/>
      <c r="I389" s="413"/>
    </row>
    <row r="390" spans="1:9" ht="15" customHeight="1" x14ac:dyDescent="0.25">
      <c r="A390" s="413" t="s">
        <v>124</v>
      </c>
      <c r="B390" s="413"/>
      <c r="C390" s="406"/>
      <c r="D390" s="418">
        <v>4009822</v>
      </c>
      <c r="E390" s="406"/>
      <c r="F390" s="181">
        <v>3130000</v>
      </c>
      <c r="G390" s="185">
        <v>128.1</v>
      </c>
      <c r="H390" s="187"/>
      <c r="I390" s="413"/>
    </row>
    <row r="391" spans="1:9" x14ac:dyDescent="0.25">
      <c r="A391" s="413"/>
      <c r="B391" s="413"/>
      <c r="C391" s="406"/>
      <c r="D391" s="419"/>
      <c r="E391" s="406"/>
      <c r="F391" s="199" t="s">
        <v>233</v>
      </c>
      <c r="G391" s="185">
        <v>139.19999999999999</v>
      </c>
      <c r="H391" s="187"/>
      <c r="I391" s="413"/>
    </row>
    <row r="392" spans="1:9" ht="15" customHeight="1" x14ac:dyDescent="0.25">
      <c r="A392" s="199" t="s">
        <v>125</v>
      </c>
      <c r="B392" s="413"/>
      <c r="C392" s="406"/>
      <c r="D392" s="181">
        <v>4568511</v>
      </c>
      <c r="E392" s="406"/>
      <c r="F392" s="181">
        <v>3620000</v>
      </c>
      <c r="G392" s="185">
        <v>126.2</v>
      </c>
      <c r="H392" s="187"/>
      <c r="I392" s="413"/>
    </row>
    <row r="393" spans="1:9" ht="15" customHeight="1" x14ac:dyDescent="0.25">
      <c r="A393" s="199" t="s">
        <v>182</v>
      </c>
      <c r="B393" s="413"/>
      <c r="C393" s="406"/>
      <c r="D393" s="181">
        <v>4192116</v>
      </c>
      <c r="E393" s="406"/>
      <c r="F393" s="181">
        <v>3620000</v>
      </c>
      <c r="G393" s="185">
        <v>115.8</v>
      </c>
      <c r="H393" s="187"/>
      <c r="I393" s="413"/>
    </row>
    <row r="394" spans="1:9" ht="15" customHeight="1" x14ac:dyDescent="0.25">
      <c r="A394" s="199" t="s">
        <v>183</v>
      </c>
      <c r="B394" s="413"/>
      <c r="C394" s="406"/>
      <c r="D394" s="181">
        <v>3170622</v>
      </c>
      <c r="E394" s="406"/>
      <c r="F394" s="181">
        <v>3620000</v>
      </c>
      <c r="G394" s="185">
        <v>87.6</v>
      </c>
      <c r="H394" s="187"/>
      <c r="I394" s="413"/>
    </row>
    <row r="395" spans="1:9" ht="15" customHeight="1" x14ac:dyDescent="0.25">
      <c r="A395" s="199" t="s">
        <v>184</v>
      </c>
      <c r="B395" s="413"/>
      <c r="C395" s="406"/>
      <c r="D395" s="181">
        <v>3079133</v>
      </c>
      <c r="E395" s="406"/>
      <c r="F395" s="181">
        <v>3620000</v>
      </c>
      <c r="G395" s="185">
        <v>85.1</v>
      </c>
      <c r="H395" s="187"/>
      <c r="I395" s="413"/>
    </row>
    <row r="396" spans="1:9" ht="15" customHeight="1" x14ac:dyDescent="0.25">
      <c r="A396" s="199" t="s">
        <v>214</v>
      </c>
      <c r="B396" s="413"/>
      <c r="C396" s="406"/>
      <c r="D396" s="181">
        <v>3643179</v>
      </c>
      <c r="E396" s="406"/>
      <c r="F396" s="181">
        <v>3620000</v>
      </c>
      <c r="G396" s="185">
        <v>100.6</v>
      </c>
      <c r="H396" s="187"/>
      <c r="I396" s="413"/>
    </row>
    <row r="397" spans="1:9" ht="15" customHeight="1" x14ac:dyDescent="0.25">
      <c r="A397" s="199" t="s">
        <v>215</v>
      </c>
      <c r="B397" s="413"/>
      <c r="C397" s="407"/>
      <c r="D397" s="181">
        <v>3668183</v>
      </c>
      <c r="E397" s="406"/>
      <c r="F397" s="181">
        <v>3870000</v>
      </c>
      <c r="G397" s="185">
        <v>94.8</v>
      </c>
      <c r="H397" s="187"/>
      <c r="I397" s="413"/>
    </row>
    <row r="398" spans="1:9" ht="15" customHeight="1" x14ac:dyDescent="0.25">
      <c r="A398" s="199" t="s">
        <v>216</v>
      </c>
      <c r="B398" s="413"/>
      <c r="C398" s="413" t="s">
        <v>121</v>
      </c>
      <c r="D398" s="181">
        <v>3379347</v>
      </c>
      <c r="E398" s="406"/>
      <c r="F398" s="181">
        <v>3870000</v>
      </c>
      <c r="G398" s="185">
        <v>87.3</v>
      </c>
      <c r="H398" s="187"/>
      <c r="I398" s="413" t="s">
        <v>234</v>
      </c>
    </row>
    <row r="399" spans="1:9" ht="15" customHeight="1" x14ac:dyDescent="0.25">
      <c r="A399" s="199" t="s">
        <v>217</v>
      </c>
      <c r="B399" s="413"/>
      <c r="C399" s="413"/>
      <c r="D399" s="181">
        <v>3763769</v>
      </c>
      <c r="E399" s="406"/>
      <c r="F399" s="181">
        <v>3870000</v>
      </c>
      <c r="G399" s="185">
        <v>97.3</v>
      </c>
      <c r="H399" s="187"/>
      <c r="I399" s="413"/>
    </row>
    <row r="400" spans="1:9" ht="15" customHeight="1" x14ac:dyDescent="0.25">
      <c r="A400" s="199" t="s">
        <v>218</v>
      </c>
      <c r="B400" s="413"/>
      <c r="C400" s="413"/>
      <c r="D400" s="181">
        <v>3257807</v>
      </c>
      <c r="E400" s="406"/>
      <c r="F400" s="181">
        <v>3870000</v>
      </c>
      <c r="G400" s="185">
        <v>84.2</v>
      </c>
      <c r="H400" s="187"/>
      <c r="I400" s="413"/>
    </row>
    <row r="401" spans="1:11" ht="15" customHeight="1" x14ac:dyDescent="0.25">
      <c r="A401" s="199" t="s">
        <v>219</v>
      </c>
      <c r="B401" s="413"/>
      <c r="C401" s="413"/>
      <c r="D401" s="181">
        <v>3091117</v>
      </c>
      <c r="E401" s="406"/>
      <c r="F401" s="181">
        <v>3870000</v>
      </c>
      <c r="G401" s="185">
        <v>79.900000000000006</v>
      </c>
      <c r="H401" s="187"/>
      <c r="I401" s="413"/>
    </row>
    <row r="402" spans="1:11" ht="15" customHeight="1" x14ac:dyDescent="0.25">
      <c r="A402" s="199" t="s">
        <v>220</v>
      </c>
      <c r="B402" s="413"/>
      <c r="C402" s="413"/>
      <c r="D402" s="181">
        <v>2855805</v>
      </c>
      <c r="E402" s="407"/>
      <c r="F402" s="181">
        <v>3870000</v>
      </c>
      <c r="G402" s="185">
        <v>73.8</v>
      </c>
      <c r="H402" s="187"/>
      <c r="I402" s="413"/>
    </row>
    <row r="403" spans="1:11" ht="15" customHeight="1" x14ac:dyDescent="0.25">
      <c r="A403" s="412" t="s">
        <v>235</v>
      </c>
      <c r="B403" s="412"/>
      <c r="C403" s="412"/>
      <c r="D403" s="412"/>
      <c r="E403" s="412"/>
      <c r="F403" s="412"/>
      <c r="G403" s="412"/>
      <c r="H403" s="412"/>
      <c r="I403" s="412"/>
    </row>
    <row r="404" spans="1:11" ht="15" customHeight="1" x14ac:dyDescent="0.25">
      <c r="A404" s="412"/>
      <c r="B404" s="412"/>
      <c r="C404" s="412"/>
      <c r="D404" s="412"/>
      <c r="E404" s="412"/>
      <c r="F404" s="412"/>
      <c r="G404" s="412"/>
      <c r="H404" s="412"/>
      <c r="I404" s="412"/>
    </row>
    <row r="405" spans="1:11" ht="15" customHeight="1" x14ac:dyDescent="0.25">
      <c r="A405" s="412"/>
      <c r="B405" s="412"/>
      <c r="C405" s="412"/>
      <c r="D405" s="412"/>
      <c r="E405" s="412"/>
      <c r="F405" s="412"/>
      <c r="G405" s="412"/>
      <c r="H405" s="412"/>
      <c r="I405" s="412"/>
    </row>
    <row r="406" spans="1:11" x14ac:dyDescent="0.25">
      <c r="A406" s="191"/>
      <c r="B406" s="191"/>
      <c r="C406" s="191"/>
      <c r="D406" s="191"/>
      <c r="E406" s="191"/>
      <c r="F406" s="191"/>
      <c r="G406" s="191"/>
      <c r="H406" s="191"/>
      <c r="I406" s="195"/>
    </row>
    <row r="407" spans="1:11" ht="15" customHeight="1" x14ac:dyDescent="0.25">
      <c r="A407" s="414" t="s">
        <v>153</v>
      </c>
      <c r="B407" s="414"/>
      <c r="C407" s="414"/>
      <c r="D407" s="414"/>
      <c r="E407" s="414"/>
      <c r="F407" s="414"/>
      <c r="G407" s="414"/>
      <c r="H407" s="414"/>
      <c r="I407" s="414"/>
      <c r="J407" s="414"/>
      <c r="K407" s="414"/>
    </row>
    <row r="408" spans="1:11" ht="30" x14ac:dyDescent="0.25">
      <c r="A408" s="230" t="s">
        <v>20</v>
      </c>
      <c r="B408" s="230" t="s">
        <v>88</v>
      </c>
      <c r="C408" s="230" t="s">
        <v>90</v>
      </c>
      <c r="D408" s="230" t="s">
        <v>195</v>
      </c>
      <c r="E408" s="215" t="s">
        <v>206</v>
      </c>
      <c r="F408" s="231" t="s">
        <v>197</v>
      </c>
      <c r="G408" s="231" t="s">
        <v>93</v>
      </c>
      <c r="H408" s="231" t="s">
        <v>89</v>
      </c>
      <c r="I408" s="231" t="s">
        <v>91</v>
      </c>
      <c r="J408" s="230" t="s">
        <v>129</v>
      </c>
      <c r="K408" s="232" t="s">
        <v>94</v>
      </c>
    </row>
    <row r="409" spans="1:11" s="107" customFormat="1" x14ac:dyDescent="0.25">
      <c r="A409" s="460">
        <v>2019</v>
      </c>
      <c r="B409" s="233" t="s">
        <v>236</v>
      </c>
      <c r="C409" s="462" t="s">
        <v>97</v>
      </c>
      <c r="D409" s="234">
        <v>504644</v>
      </c>
      <c r="E409" s="181">
        <v>536860</v>
      </c>
      <c r="F409" s="235">
        <f>(D409/E409)*100</f>
        <v>93.999180419476218</v>
      </c>
      <c r="G409" s="236"/>
      <c r="H409" s="456">
        <f>D409+D410</f>
        <v>792398</v>
      </c>
      <c r="I409" s="450">
        <f>E409+E410</f>
        <v>1073720</v>
      </c>
      <c r="J409" s="466">
        <f>(H409/I409)*100</f>
        <v>73.799314532652843</v>
      </c>
      <c r="K409" s="183"/>
    </row>
    <row r="410" spans="1:11" s="107" customFormat="1" x14ac:dyDescent="0.25">
      <c r="A410" s="461"/>
      <c r="B410" s="233" t="s">
        <v>237</v>
      </c>
      <c r="C410" s="463"/>
      <c r="D410" s="234">
        <v>287754</v>
      </c>
      <c r="E410" s="181">
        <v>536860</v>
      </c>
      <c r="F410" s="235">
        <f t="shared" ref="F410:F412" si="6">(D410/E410)*100</f>
        <v>53.599448645829447</v>
      </c>
      <c r="G410" s="236"/>
      <c r="H410" s="465"/>
      <c r="I410" s="451"/>
      <c r="J410" s="467"/>
      <c r="K410" s="183"/>
    </row>
    <row r="411" spans="1:11" s="107" customFormat="1" x14ac:dyDescent="0.25">
      <c r="A411" s="460">
        <v>2018</v>
      </c>
      <c r="B411" s="233" t="s">
        <v>236</v>
      </c>
      <c r="C411" s="463"/>
      <c r="D411" s="234">
        <v>395346</v>
      </c>
      <c r="E411" s="181">
        <v>431460</v>
      </c>
      <c r="F411" s="235">
        <f t="shared" si="6"/>
        <v>91.629815046586003</v>
      </c>
      <c r="G411" s="236"/>
      <c r="H411" s="468">
        <f>D411+D412</f>
        <v>850569</v>
      </c>
      <c r="I411" s="450">
        <v>862920</v>
      </c>
      <c r="J411" s="452">
        <f>(H411/I411)*100</f>
        <v>98.568696982339034</v>
      </c>
      <c r="K411" s="183"/>
    </row>
    <row r="412" spans="1:11" s="107" customFormat="1" x14ac:dyDescent="0.25">
      <c r="A412" s="461"/>
      <c r="B412" s="233" t="s">
        <v>237</v>
      </c>
      <c r="C412" s="463"/>
      <c r="D412" s="234">
        <v>455223</v>
      </c>
      <c r="E412" s="181">
        <v>467574</v>
      </c>
      <c r="F412" s="235">
        <f t="shared" si="6"/>
        <v>97.358492987206304</v>
      </c>
      <c r="G412" s="236"/>
      <c r="H412" s="457"/>
      <c r="I412" s="451"/>
      <c r="J412" s="453"/>
      <c r="K412" s="183"/>
    </row>
    <row r="413" spans="1:11" ht="15" customHeight="1" x14ac:dyDescent="0.25">
      <c r="A413" s="454">
        <v>2017</v>
      </c>
      <c r="B413" s="233" t="s">
        <v>236</v>
      </c>
      <c r="C413" s="463"/>
      <c r="D413" s="237">
        <v>377482</v>
      </c>
      <c r="E413" s="181">
        <f>I413/2</f>
        <v>431460</v>
      </c>
      <c r="F413" s="238">
        <v>87.49</v>
      </c>
      <c r="G413" s="239">
        <v>42872</v>
      </c>
      <c r="H413" s="456">
        <v>806036</v>
      </c>
      <c r="I413" s="456">
        <v>862920</v>
      </c>
      <c r="J413" s="458">
        <v>93.41</v>
      </c>
      <c r="K413" s="405" t="s">
        <v>189</v>
      </c>
    </row>
    <row r="414" spans="1:11" ht="15" customHeight="1" x14ac:dyDescent="0.25">
      <c r="A414" s="455"/>
      <c r="B414" s="233" t="s">
        <v>237</v>
      </c>
      <c r="C414" s="463"/>
      <c r="D414" s="237">
        <v>428554</v>
      </c>
      <c r="E414" s="181">
        <f>I413/2</f>
        <v>431460</v>
      </c>
      <c r="F414" s="238">
        <v>94.78</v>
      </c>
      <c r="G414" s="239">
        <v>43025</v>
      </c>
      <c r="H414" s="457"/>
      <c r="I414" s="457"/>
      <c r="J414" s="459"/>
      <c r="K414" s="406"/>
    </row>
    <row r="415" spans="1:11" ht="15" customHeight="1" x14ac:dyDescent="0.25">
      <c r="A415" s="454">
        <v>2016</v>
      </c>
      <c r="B415" s="233" t="s">
        <v>236</v>
      </c>
      <c r="C415" s="463"/>
      <c r="D415" s="237">
        <v>393974</v>
      </c>
      <c r="E415" s="181">
        <f>I415/2</f>
        <v>431460</v>
      </c>
      <c r="F415" s="238">
        <v>91.31</v>
      </c>
      <c r="G415" s="239">
        <v>42458</v>
      </c>
      <c r="H415" s="456">
        <v>787481</v>
      </c>
      <c r="I415" s="456">
        <v>862920</v>
      </c>
      <c r="J415" s="458">
        <v>91.26</v>
      </c>
      <c r="K415" s="406"/>
    </row>
    <row r="416" spans="1:11" ht="51" customHeight="1" x14ac:dyDescent="0.25">
      <c r="A416" s="455"/>
      <c r="B416" s="233" t="s">
        <v>237</v>
      </c>
      <c r="C416" s="463"/>
      <c r="D416" s="237">
        <v>393507</v>
      </c>
      <c r="E416" s="181">
        <f>I415/2</f>
        <v>431460</v>
      </c>
      <c r="F416" s="238">
        <v>91.03</v>
      </c>
      <c r="G416" s="240" t="s">
        <v>238</v>
      </c>
      <c r="H416" s="457"/>
      <c r="I416" s="457"/>
      <c r="J416" s="459"/>
      <c r="K416" s="406"/>
    </row>
    <row r="417" spans="1:11" ht="15" customHeight="1" x14ac:dyDescent="0.25">
      <c r="A417" s="454">
        <v>2015</v>
      </c>
      <c r="B417" s="233" t="s">
        <v>236</v>
      </c>
      <c r="C417" s="463"/>
      <c r="D417" s="237">
        <v>431758</v>
      </c>
      <c r="E417" s="181">
        <f>I417/2</f>
        <v>438260</v>
      </c>
      <c r="F417" s="238">
        <v>98.52</v>
      </c>
      <c r="G417" s="239">
        <v>42109</v>
      </c>
      <c r="H417" s="456">
        <v>883561</v>
      </c>
      <c r="I417" s="456">
        <v>876520</v>
      </c>
      <c r="J417" s="458">
        <v>100.8</v>
      </c>
      <c r="K417" s="406"/>
    </row>
    <row r="418" spans="1:11" ht="15" customHeight="1" x14ac:dyDescent="0.25">
      <c r="A418" s="455"/>
      <c r="B418" s="233" t="s">
        <v>237</v>
      </c>
      <c r="C418" s="463"/>
      <c r="D418" s="237">
        <v>451803</v>
      </c>
      <c r="E418" s="181">
        <f>I417/2</f>
        <v>438260</v>
      </c>
      <c r="F418" s="238">
        <v>103.09</v>
      </c>
      <c r="G418" s="239">
        <v>42269</v>
      </c>
      <c r="H418" s="457"/>
      <c r="I418" s="457"/>
      <c r="J418" s="459"/>
      <c r="K418" s="406"/>
    </row>
    <row r="419" spans="1:11" ht="15" customHeight="1" x14ac:dyDescent="0.25">
      <c r="A419" s="454">
        <v>2014</v>
      </c>
      <c r="B419" s="233" t="s">
        <v>236</v>
      </c>
      <c r="C419" s="463"/>
      <c r="D419" s="237">
        <v>463880</v>
      </c>
      <c r="E419" s="181">
        <f>I419/2</f>
        <v>446080</v>
      </c>
      <c r="F419" s="238">
        <v>103.99</v>
      </c>
      <c r="G419" s="239">
        <v>41748</v>
      </c>
      <c r="H419" s="456">
        <v>925056</v>
      </c>
      <c r="I419" s="456">
        <v>892160</v>
      </c>
      <c r="J419" s="458">
        <v>103.69</v>
      </c>
      <c r="K419" s="406"/>
    </row>
    <row r="420" spans="1:11" ht="15" customHeight="1" x14ac:dyDescent="0.25">
      <c r="A420" s="455"/>
      <c r="B420" s="233" t="s">
        <v>237</v>
      </c>
      <c r="C420" s="463"/>
      <c r="D420" s="237">
        <v>461176</v>
      </c>
      <c r="E420" s="181">
        <f>I419/2</f>
        <v>446080</v>
      </c>
      <c r="F420" s="238">
        <v>103.38</v>
      </c>
      <c r="G420" s="239">
        <v>41894</v>
      </c>
      <c r="H420" s="457"/>
      <c r="I420" s="457"/>
      <c r="J420" s="459"/>
      <c r="K420" s="406"/>
    </row>
    <row r="421" spans="1:11" ht="15" customHeight="1" x14ac:dyDescent="0.25">
      <c r="A421" s="454">
        <v>2013</v>
      </c>
      <c r="B421" s="233" t="s">
        <v>236</v>
      </c>
      <c r="C421" s="463"/>
      <c r="D421" s="237">
        <v>312150</v>
      </c>
      <c r="E421" s="181">
        <f>I421/2</f>
        <v>466480</v>
      </c>
      <c r="F421" s="238">
        <v>66.92</v>
      </c>
      <c r="G421" s="239">
        <v>41318</v>
      </c>
      <c r="H421" s="456">
        <v>977763</v>
      </c>
      <c r="I421" s="456">
        <v>932960</v>
      </c>
      <c r="J421" s="458">
        <v>104.8</v>
      </c>
      <c r="K421" s="406"/>
    </row>
    <row r="422" spans="1:11" ht="15" customHeight="1" x14ac:dyDescent="0.25">
      <c r="A422" s="455"/>
      <c r="B422" s="233" t="s">
        <v>237</v>
      </c>
      <c r="C422" s="464"/>
      <c r="D422" s="237">
        <v>665613</v>
      </c>
      <c r="E422" s="181">
        <f>I421/2</f>
        <v>466480</v>
      </c>
      <c r="F422" s="238">
        <v>108.53</v>
      </c>
      <c r="G422" s="239">
        <v>41610</v>
      </c>
      <c r="H422" s="457"/>
      <c r="I422" s="457"/>
      <c r="J422" s="459"/>
      <c r="K422" s="406"/>
    </row>
    <row r="423" spans="1:11" ht="15" customHeight="1" x14ac:dyDescent="0.25">
      <c r="A423" s="454">
        <v>2012</v>
      </c>
      <c r="B423" s="233" t="s">
        <v>236</v>
      </c>
      <c r="C423" s="469" t="s">
        <v>118</v>
      </c>
      <c r="D423" s="237">
        <v>395733</v>
      </c>
      <c r="E423" s="181">
        <f>I423/2</f>
        <v>309023</v>
      </c>
      <c r="F423" s="238">
        <v>125.42</v>
      </c>
      <c r="G423" s="239">
        <v>40968</v>
      </c>
      <c r="H423" s="456">
        <v>895714</v>
      </c>
      <c r="I423" s="456">
        <v>618046</v>
      </c>
      <c r="J423" s="458">
        <v>144.93</v>
      </c>
      <c r="K423" s="406"/>
    </row>
    <row r="424" spans="1:11" ht="15" customHeight="1" x14ac:dyDescent="0.25">
      <c r="A424" s="455"/>
      <c r="B424" s="233" t="s">
        <v>237</v>
      </c>
      <c r="C424" s="470"/>
      <c r="D424" s="237">
        <v>499980</v>
      </c>
      <c r="E424" s="181">
        <f>I423/2</f>
        <v>309023</v>
      </c>
      <c r="F424" s="238">
        <v>165.27</v>
      </c>
      <c r="G424" s="239">
        <v>41180</v>
      </c>
      <c r="H424" s="457"/>
      <c r="I424" s="457"/>
      <c r="J424" s="459"/>
      <c r="K424" s="406"/>
    </row>
    <row r="425" spans="1:11" ht="60" x14ac:dyDescent="0.25">
      <c r="A425" s="454">
        <v>2011</v>
      </c>
      <c r="B425" s="233" t="s">
        <v>236</v>
      </c>
      <c r="C425" s="470"/>
      <c r="D425" s="237">
        <v>331418</v>
      </c>
      <c r="E425" s="181">
        <f>I425/2</f>
        <v>309023</v>
      </c>
      <c r="F425" s="238">
        <v>105.04</v>
      </c>
      <c r="G425" s="240" t="s">
        <v>239</v>
      </c>
      <c r="H425" s="456">
        <v>917160</v>
      </c>
      <c r="I425" s="456">
        <v>618046</v>
      </c>
      <c r="J425" s="458">
        <v>148.4</v>
      </c>
      <c r="K425" s="406"/>
    </row>
    <row r="426" spans="1:11" ht="15" customHeight="1" x14ac:dyDescent="0.25">
      <c r="A426" s="455"/>
      <c r="B426" s="233" t="s">
        <v>237</v>
      </c>
      <c r="C426" s="470"/>
      <c r="D426" s="237">
        <v>585742</v>
      </c>
      <c r="E426" s="181">
        <f>I425/2</f>
        <v>309023</v>
      </c>
      <c r="F426" s="238">
        <v>193.62</v>
      </c>
      <c r="G426" s="239">
        <v>40816</v>
      </c>
      <c r="H426" s="457"/>
      <c r="I426" s="457"/>
      <c r="J426" s="459"/>
      <c r="K426" s="406"/>
    </row>
    <row r="427" spans="1:11" ht="15" customHeight="1" x14ac:dyDescent="0.25">
      <c r="A427" s="454">
        <v>2010</v>
      </c>
      <c r="B427" s="233" t="s">
        <v>236</v>
      </c>
      <c r="C427" s="470"/>
      <c r="D427" s="237">
        <v>356823</v>
      </c>
      <c r="E427" s="181">
        <f>I427/2</f>
        <v>309023</v>
      </c>
      <c r="F427" s="238">
        <v>113.09</v>
      </c>
      <c r="G427" s="239">
        <v>40246</v>
      </c>
      <c r="H427" s="456">
        <v>876889</v>
      </c>
      <c r="I427" s="456">
        <v>618046</v>
      </c>
      <c r="J427" s="458">
        <v>141.88</v>
      </c>
      <c r="K427" s="406"/>
    </row>
    <row r="428" spans="1:11" ht="15" customHeight="1" x14ac:dyDescent="0.25">
      <c r="A428" s="455"/>
      <c r="B428" s="233" t="s">
        <v>237</v>
      </c>
      <c r="C428" s="470"/>
      <c r="D428" s="237">
        <v>520067</v>
      </c>
      <c r="E428" s="181">
        <f>I427/2</f>
        <v>309023</v>
      </c>
      <c r="F428" s="238">
        <v>171.91</v>
      </c>
      <c r="G428" s="239">
        <v>40457</v>
      </c>
      <c r="H428" s="457"/>
      <c r="I428" s="457"/>
      <c r="J428" s="459"/>
      <c r="K428" s="406"/>
    </row>
    <row r="429" spans="1:11" ht="15" customHeight="1" x14ac:dyDescent="0.25">
      <c r="A429" s="241">
        <v>2009</v>
      </c>
      <c r="B429" s="233" t="s">
        <v>236</v>
      </c>
      <c r="C429" s="470"/>
      <c r="D429" s="237">
        <v>421831</v>
      </c>
      <c r="E429" s="181">
        <f>I429/2</f>
        <v>309023</v>
      </c>
      <c r="F429" s="238">
        <v>133.69</v>
      </c>
      <c r="G429" s="242"/>
      <c r="H429" s="456">
        <v>827996</v>
      </c>
      <c r="I429" s="456">
        <v>618046</v>
      </c>
      <c r="J429" s="458">
        <v>133.97</v>
      </c>
      <c r="K429" s="406"/>
    </row>
    <row r="430" spans="1:11" ht="15" customHeight="1" x14ac:dyDescent="0.25">
      <c r="A430" s="243"/>
      <c r="B430" s="233" t="s">
        <v>237</v>
      </c>
      <c r="C430" s="470"/>
      <c r="D430" s="237">
        <v>406166</v>
      </c>
      <c r="E430" s="181">
        <f>I429/2</f>
        <v>309023</v>
      </c>
      <c r="F430" s="238">
        <v>134.26</v>
      </c>
      <c r="G430" s="239">
        <v>40074</v>
      </c>
      <c r="H430" s="457"/>
      <c r="I430" s="457"/>
      <c r="J430" s="459"/>
      <c r="K430" s="406"/>
    </row>
    <row r="431" spans="1:11" ht="15" customHeight="1" x14ac:dyDescent="0.25">
      <c r="A431" s="244">
        <v>2008</v>
      </c>
      <c r="B431" s="469" t="s">
        <v>96</v>
      </c>
      <c r="C431" s="470"/>
      <c r="D431" s="472"/>
      <c r="E431" s="475"/>
      <c r="F431" s="478"/>
      <c r="G431" s="242"/>
      <c r="H431" s="245">
        <v>1100812</v>
      </c>
      <c r="I431" s="245">
        <v>1100000</v>
      </c>
      <c r="J431" s="246">
        <v>100.1</v>
      </c>
      <c r="K431" s="406"/>
    </row>
    <row r="432" spans="1:11" x14ac:dyDescent="0.25">
      <c r="A432" s="244">
        <v>2007</v>
      </c>
      <c r="B432" s="470"/>
      <c r="C432" s="470"/>
      <c r="D432" s="473"/>
      <c r="E432" s="476"/>
      <c r="F432" s="479"/>
      <c r="G432" s="242"/>
      <c r="H432" s="245">
        <v>983909</v>
      </c>
      <c r="I432" s="245">
        <v>1100000</v>
      </c>
      <c r="J432" s="246">
        <v>89.4</v>
      </c>
      <c r="K432" s="406"/>
    </row>
    <row r="433" spans="1:11" x14ac:dyDescent="0.25">
      <c r="A433" s="244">
        <v>2006</v>
      </c>
      <c r="B433" s="470"/>
      <c r="C433" s="470"/>
      <c r="D433" s="473"/>
      <c r="E433" s="476"/>
      <c r="F433" s="479"/>
      <c r="G433" s="242"/>
      <c r="H433" s="245">
        <v>768193</v>
      </c>
      <c r="I433" s="245">
        <v>1100000</v>
      </c>
      <c r="J433" s="246">
        <v>69.8</v>
      </c>
      <c r="K433" s="406"/>
    </row>
    <row r="434" spans="1:11" ht="16.5" customHeight="1" x14ac:dyDescent="0.25">
      <c r="A434" s="244">
        <v>2005</v>
      </c>
      <c r="B434" s="470"/>
      <c r="C434" s="470"/>
      <c r="D434" s="473"/>
      <c r="E434" s="476"/>
      <c r="F434" s="479"/>
      <c r="G434" s="242"/>
      <c r="H434" s="245">
        <v>1019557</v>
      </c>
      <c r="I434" s="240" t="s">
        <v>223</v>
      </c>
      <c r="J434" s="247"/>
      <c r="K434" s="406"/>
    </row>
    <row r="435" spans="1:11" ht="15" customHeight="1" x14ac:dyDescent="0.25">
      <c r="A435" s="241">
        <v>2004</v>
      </c>
      <c r="B435" s="471"/>
      <c r="C435" s="471"/>
      <c r="D435" s="474"/>
      <c r="E435" s="477"/>
      <c r="F435" s="480"/>
      <c r="G435" s="248"/>
      <c r="H435" s="249">
        <v>1008714</v>
      </c>
      <c r="I435" s="250" t="s">
        <v>223</v>
      </c>
      <c r="J435" s="251"/>
      <c r="K435" s="407"/>
    </row>
    <row r="436" spans="1:11" ht="15" customHeight="1" x14ac:dyDescent="0.25">
      <c r="A436" s="412" t="s">
        <v>200</v>
      </c>
      <c r="B436" s="412"/>
      <c r="C436" s="412"/>
      <c r="D436" s="412"/>
      <c r="E436" s="412"/>
      <c r="F436" s="412"/>
      <c r="G436" s="412"/>
      <c r="H436" s="412"/>
      <c r="I436" s="412"/>
      <c r="J436" s="412"/>
      <c r="K436" s="412"/>
    </row>
    <row r="437" spans="1:11" ht="15" customHeight="1" x14ac:dyDescent="0.25">
      <c r="A437" s="209"/>
      <c r="B437" s="210"/>
      <c r="C437" s="210"/>
      <c r="D437" s="210"/>
      <c r="E437" s="210"/>
      <c r="F437" s="210"/>
      <c r="G437" s="210"/>
      <c r="H437" s="210"/>
      <c r="I437" s="210"/>
      <c r="J437" s="210"/>
      <c r="K437" s="210"/>
    </row>
    <row r="438" spans="1:11" x14ac:dyDescent="0.25">
      <c r="A438" s="218"/>
      <c r="B438" s="218"/>
      <c r="C438" s="218"/>
      <c r="D438" s="218"/>
      <c r="E438" s="218"/>
      <c r="F438" s="203"/>
      <c r="G438" s="203"/>
      <c r="H438" s="203"/>
      <c r="I438" s="203"/>
    </row>
    <row r="439" spans="1:11" x14ac:dyDescent="0.25">
      <c r="A439" s="410" t="s">
        <v>42</v>
      </c>
      <c r="B439" s="411"/>
      <c r="C439" s="411"/>
      <c r="D439" s="411"/>
      <c r="E439" s="411"/>
      <c r="F439" s="411"/>
      <c r="G439" s="411"/>
      <c r="H439" s="411"/>
      <c r="I439" s="411"/>
    </row>
    <row r="440" spans="1:11" ht="30" customHeight="1" x14ac:dyDescent="0.25">
      <c r="A440" s="252" t="s">
        <v>20</v>
      </c>
      <c r="B440" s="435" t="s">
        <v>88</v>
      </c>
      <c r="C440" s="481"/>
      <c r="D440" s="252" t="s">
        <v>89</v>
      </c>
      <c r="E440" s="219" t="s">
        <v>90</v>
      </c>
      <c r="F440" s="253" t="s">
        <v>91</v>
      </c>
      <c r="G440" s="253" t="s">
        <v>129</v>
      </c>
      <c r="H440" s="253" t="s">
        <v>93</v>
      </c>
      <c r="I440" s="252" t="s">
        <v>94</v>
      </c>
    </row>
    <row r="441" spans="1:11" x14ac:dyDescent="0.25">
      <c r="A441" s="254">
        <v>2019</v>
      </c>
      <c r="B441" s="413" t="s">
        <v>96</v>
      </c>
      <c r="C441" s="413"/>
      <c r="D441" s="255">
        <v>51171</v>
      </c>
      <c r="E441" s="413" t="s">
        <v>97</v>
      </c>
      <c r="F441" s="256">
        <v>70542</v>
      </c>
      <c r="G441" s="182">
        <f t="shared" ref="G441:G442" si="7">(D441/F441)*100</f>
        <v>72.539763545122057</v>
      </c>
      <c r="H441" s="180"/>
      <c r="I441" s="183"/>
    </row>
    <row r="442" spans="1:11" x14ac:dyDescent="0.25">
      <c r="A442" s="254">
        <v>2018</v>
      </c>
      <c r="B442" s="413"/>
      <c r="C442" s="413"/>
      <c r="D442" s="255">
        <v>50181</v>
      </c>
      <c r="E442" s="413"/>
      <c r="F442" s="256">
        <v>70542</v>
      </c>
      <c r="G442" s="182">
        <f t="shared" si="7"/>
        <v>71.136344305520112</v>
      </c>
      <c r="H442" s="180"/>
      <c r="I442" s="183"/>
    </row>
    <row r="443" spans="1:11" ht="15" customHeight="1" x14ac:dyDescent="0.25">
      <c r="A443" s="244">
        <v>2017</v>
      </c>
      <c r="B443" s="413"/>
      <c r="C443" s="413"/>
      <c r="D443" s="257">
        <v>67887</v>
      </c>
      <c r="E443" s="413"/>
      <c r="F443" s="256">
        <v>70542</v>
      </c>
      <c r="G443" s="258">
        <v>96.2</v>
      </c>
      <c r="H443" s="247"/>
      <c r="I443" s="413" t="s">
        <v>189</v>
      </c>
    </row>
    <row r="444" spans="1:11" x14ac:dyDescent="0.25">
      <c r="A444" s="244">
        <v>2016</v>
      </c>
      <c r="B444" s="413"/>
      <c r="C444" s="413"/>
      <c r="D444" s="257">
        <v>66488</v>
      </c>
      <c r="E444" s="413"/>
      <c r="F444" s="256">
        <v>70542</v>
      </c>
      <c r="G444" s="258">
        <v>94.3</v>
      </c>
      <c r="H444" s="247"/>
      <c r="I444" s="413"/>
    </row>
    <row r="445" spans="1:11" x14ac:dyDescent="0.25">
      <c r="A445" s="244">
        <v>2015</v>
      </c>
      <c r="B445" s="413"/>
      <c r="C445" s="413"/>
      <c r="D445" s="257">
        <v>63836</v>
      </c>
      <c r="E445" s="413"/>
      <c r="F445" s="256">
        <v>70542</v>
      </c>
      <c r="G445" s="258">
        <v>90.5</v>
      </c>
      <c r="H445" s="247"/>
      <c r="I445" s="413"/>
    </row>
    <row r="446" spans="1:11" ht="15" customHeight="1" x14ac:dyDescent="0.25">
      <c r="A446" s="244">
        <v>2014</v>
      </c>
      <c r="B446" s="413"/>
      <c r="C446" s="413"/>
      <c r="D446" s="257">
        <v>62458</v>
      </c>
      <c r="E446" s="413"/>
      <c r="F446" s="256">
        <v>70542</v>
      </c>
      <c r="G446" s="258">
        <v>88.5</v>
      </c>
      <c r="H446" s="247"/>
      <c r="I446" s="413"/>
    </row>
    <row r="447" spans="1:11" x14ac:dyDescent="0.25">
      <c r="A447" s="244">
        <v>2013</v>
      </c>
      <c r="B447" s="413"/>
      <c r="C447" s="413"/>
      <c r="D447" s="257">
        <v>65427</v>
      </c>
      <c r="E447" s="413"/>
      <c r="F447" s="256">
        <v>64147</v>
      </c>
      <c r="G447" s="258">
        <v>102</v>
      </c>
      <c r="H447" s="247"/>
      <c r="I447" s="413"/>
    </row>
    <row r="448" spans="1:11" x14ac:dyDescent="0.25">
      <c r="A448" s="244">
        <v>2012</v>
      </c>
      <c r="B448" s="413"/>
      <c r="C448" s="413"/>
      <c r="D448" s="257">
        <v>66209</v>
      </c>
      <c r="E448" s="413"/>
      <c r="F448" s="256">
        <v>64147</v>
      </c>
      <c r="G448" s="258">
        <v>103.2</v>
      </c>
      <c r="H448" s="259">
        <v>41262</v>
      </c>
      <c r="I448" s="413"/>
    </row>
    <row r="449" spans="1:9" x14ac:dyDescent="0.25">
      <c r="A449" s="260"/>
      <c r="B449" s="261"/>
      <c r="C449" s="261"/>
      <c r="D449" s="261"/>
      <c r="E449" s="261"/>
      <c r="F449" s="261"/>
      <c r="G449" s="198"/>
      <c r="H449" s="198"/>
      <c r="I449" s="198"/>
    </row>
    <row r="450" spans="1:9" x14ac:dyDescent="0.25">
      <c r="A450" s="414" t="s">
        <v>165</v>
      </c>
      <c r="B450" s="414"/>
      <c r="C450" s="414"/>
      <c r="D450" s="414"/>
      <c r="E450" s="414"/>
      <c r="F450" s="414"/>
      <c r="G450" s="414"/>
      <c r="H450" s="414"/>
      <c r="I450" s="414"/>
    </row>
    <row r="451" spans="1:9" ht="15" customHeight="1" x14ac:dyDescent="0.25">
      <c r="A451" s="179" t="s">
        <v>20</v>
      </c>
      <c r="B451" s="394" t="s">
        <v>88</v>
      </c>
      <c r="C451" s="395"/>
      <c r="D451" s="179" t="s">
        <v>89</v>
      </c>
      <c r="E451" s="179" t="s">
        <v>90</v>
      </c>
      <c r="F451" s="179" t="s">
        <v>91</v>
      </c>
      <c r="G451" s="179" t="s">
        <v>129</v>
      </c>
      <c r="H451" s="179" t="s">
        <v>93</v>
      </c>
      <c r="I451" s="179" t="s">
        <v>94</v>
      </c>
    </row>
    <row r="452" spans="1:9" ht="15" customHeight="1" x14ac:dyDescent="0.25">
      <c r="A452" s="180" t="s">
        <v>201</v>
      </c>
      <c r="B452" s="396" t="s">
        <v>166</v>
      </c>
      <c r="C452" s="399"/>
      <c r="D452" s="181">
        <v>264758</v>
      </c>
      <c r="E452" s="405" t="s">
        <v>97</v>
      </c>
      <c r="F452" s="181">
        <v>1596510</v>
      </c>
      <c r="G452" s="182">
        <f t="shared" ref="G452:G454" si="8">(D452/F452)*100</f>
        <v>16.583547863777863</v>
      </c>
      <c r="H452" s="180"/>
      <c r="I452" s="183"/>
    </row>
    <row r="453" spans="1:9" ht="15" customHeight="1" x14ac:dyDescent="0.25">
      <c r="A453" s="180" t="s">
        <v>101</v>
      </c>
      <c r="B453" s="397"/>
      <c r="C453" s="400"/>
      <c r="D453" s="181">
        <v>1621666</v>
      </c>
      <c r="E453" s="406"/>
      <c r="F453" s="181">
        <v>1596510</v>
      </c>
      <c r="G453" s="182">
        <f t="shared" si="8"/>
        <v>101.57568696719721</v>
      </c>
      <c r="H453" s="201">
        <v>43623</v>
      </c>
      <c r="I453" s="183"/>
    </row>
    <row r="454" spans="1:9" ht="15" customHeight="1" x14ac:dyDescent="0.25">
      <c r="A454" s="180" t="s">
        <v>102</v>
      </c>
      <c r="B454" s="397"/>
      <c r="C454" s="400"/>
      <c r="D454" s="181">
        <v>1671962</v>
      </c>
      <c r="E454" s="406"/>
      <c r="F454" s="181">
        <v>1596510</v>
      </c>
      <c r="G454" s="182">
        <f t="shared" si="8"/>
        <v>104.72605871557334</v>
      </c>
      <c r="H454" s="201">
        <v>43256</v>
      </c>
      <c r="I454" s="183"/>
    </row>
    <row r="455" spans="1:9" x14ac:dyDescent="0.25">
      <c r="A455" s="184" t="s">
        <v>104</v>
      </c>
      <c r="B455" s="398"/>
      <c r="C455" s="401"/>
      <c r="D455" s="181">
        <v>1810770</v>
      </c>
      <c r="E455" s="406"/>
      <c r="F455" s="181">
        <v>1596510</v>
      </c>
      <c r="G455" s="185">
        <v>113.4</v>
      </c>
      <c r="H455" s="262">
        <v>42889</v>
      </c>
      <c r="I455" s="413" t="s">
        <v>189</v>
      </c>
    </row>
    <row r="456" spans="1:9" x14ac:dyDescent="0.25">
      <c r="A456" s="184">
        <v>2016</v>
      </c>
      <c r="B456" s="413" t="s">
        <v>96</v>
      </c>
      <c r="C456" s="413"/>
      <c r="D456" s="181">
        <v>1353176</v>
      </c>
      <c r="E456" s="406"/>
      <c r="F456" s="181">
        <v>1596510</v>
      </c>
      <c r="G456" s="185">
        <v>84.8</v>
      </c>
      <c r="H456" s="187"/>
      <c r="I456" s="413"/>
    </row>
    <row r="457" spans="1:9" x14ac:dyDescent="0.25">
      <c r="A457" s="184">
        <v>2015</v>
      </c>
      <c r="B457" s="413"/>
      <c r="C457" s="413"/>
      <c r="D457" s="181">
        <v>1691718</v>
      </c>
      <c r="E457" s="406"/>
      <c r="F457" s="181">
        <v>1596510</v>
      </c>
      <c r="G457" s="185">
        <v>106</v>
      </c>
      <c r="H457" s="262">
        <v>42308</v>
      </c>
      <c r="I457" s="413"/>
    </row>
    <row r="458" spans="1:9" x14ac:dyDescent="0.25">
      <c r="A458" s="184">
        <v>2014</v>
      </c>
      <c r="B458" s="413"/>
      <c r="C458" s="413"/>
      <c r="D458" s="181">
        <v>1575640</v>
      </c>
      <c r="E458" s="406"/>
      <c r="F458" s="181">
        <v>1596510</v>
      </c>
      <c r="G458" s="185">
        <v>98.7</v>
      </c>
      <c r="H458" s="187"/>
      <c r="I458" s="413"/>
    </row>
    <row r="459" spans="1:9" x14ac:dyDescent="0.25">
      <c r="A459" s="184">
        <v>2013</v>
      </c>
      <c r="B459" s="413"/>
      <c r="C459" s="413"/>
      <c r="D459" s="181">
        <v>1328971</v>
      </c>
      <c r="E459" s="406"/>
      <c r="F459" s="181">
        <v>1596510</v>
      </c>
      <c r="G459" s="185">
        <v>83.2</v>
      </c>
      <c r="H459" s="187"/>
      <c r="I459" s="413"/>
    </row>
    <row r="460" spans="1:9" x14ac:dyDescent="0.25">
      <c r="A460" s="184">
        <v>2012</v>
      </c>
      <c r="B460" s="413"/>
      <c r="C460" s="413"/>
      <c r="D460" s="181">
        <v>1439585</v>
      </c>
      <c r="E460" s="407"/>
      <c r="F460" s="181">
        <v>1596510</v>
      </c>
      <c r="G460" s="185">
        <v>90.2</v>
      </c>
      <c r="H460" s="200"/>
      <c r="I460" s="413"/>
    </row>
    <row r="461" spans="1:9" x14ac:dyDescent="0.25">
      <c r="A461" s="412" t="s">
        <v>240</v>
      </c>
      <c r="B461" s="412"/>
      <c r="C461" s="412"/>
      <c r="D461" s="412"/>
      <c r="E461" s="412"/>
      <c r="F461" s="412"/>
      <c r="G461" s="412"/>
      <c r="H461" s="412"/>
      <c r="I461" s="412"/>
    </row>
    <row r="462" spans="1:9" ht="15" customHeight="1" x14ac:dyDescent="0.25">
      <c r="A462" s="412"/>
      <c r="B462" s="412"/>
      <c r="C462" s="412"/>
      <c r="D462" s="412"/>
      <c r="E462" s="412"/>
      <c r="F462" s="412"/>
      <c r="G462" s="412"/>
      <c r="H462" s="412"/>
      <c r="I462" s="412"/>
    </row>
    <row r="463" spans="1:9" ht="15" customHeight="1" x14ac:dyDescent="0.25">
      <c r="A463" s="178" t="s">
        <v>241</v>
      </c>
      <c r="B463" s="178"/>
      <c r="C463" s="178"/>
      <c r="D463" s="178"/>
      <c r="E463" s="178"/>
      <c r="F463" s="178"/>
      <c r="G463" s="178"/>
      <c r="H463" s="178"/>
      <c r="I463" s="178"/>
    </row>
  </sheetData>
  <mergeCells count="305">
    <mergeCell ref="B452:C455"/>
    <mergeCell ref="E452:E460"/>
    <mergeCell ref="I455:I460"/>
    <mergeCell ref="B456:C460"/>
    <mergeCell ref="A461:I462"/>
    <mergeCell ref="B440:C440"/>
    <mergeCell ref="B441:C448"/>
    <mergeCell ref="E441:E448"/>
    <mergeCell ref="I443:I448"/>
    <mergeCell ref="A450:I450"/>
    <mergeCell ref="B451:C451"/>
    <mergeCell ref="I425:I426"/>
    <mergeCell ref="J425:J426"/>
    <mergeCell ref="A427:A428"/>
    <mergeCell ref="B431:B435"/>
    <mergeCell ref="D431:D435"/>
    <mergeCell ref="E431:E435"/>
    <mergeCell ref="F431:F435"/>
    <mergeCell ref="A436:K436"/>
    <mergeCell ref="A439:I439"/>
    <mergeCell ref="H427:H428"/>
    <mergeCell ref="I427:I428"/>
    <mergeCell ref="J427:J428"/>
    <mergeCell ref="H429:H430"/>
    <mergeCell ref="I429:I430"/>
    <mergeCell ref="J429:J430"/>
    <mergeCell ref="H419:H420"/>
    <mergeCell ref="I419:I420"/>
    <mergeCell ref="J419:J420"/>
    <mergeCell ref="A421:A422"/>
    <mergeCell ref="H421:H422"/>
    <mergeCell ref="I421:I422"/>
    <mergeCell ref="J421:J422"/>
    <mergeCell ref="K413:K435"/>
    <mergeCell ref="A415:A416"/>
    <mergeCell ref="H415:H416"/>
    <mergeCell ref="I415:I416"/>
    <mergeCell ref="J415:J416"/>
    <mergeCell ref="A417:A418"/>
    <mergeCell ref="H417:H418"/>
    <mergeCell ref="I417:I418"/>
    <mergeCell ref="J417:J418"/>
    <mergeCell ref="A419:A420"/>
    <mergeCell ref="A423:A424"/>
    <mergeCell ref="C423:C435"/>
    <mergeCell ref="H423:H424"/>
    <mergeCell ref="I423:I424"/>
    <mergeCell ref="J423:J424"/>
    <mergeCell ref="A425:A426"/>
    <mergeCell ref="H425:H426"/>
    <mergeCell ref="I411:I412"/>
    <mergeCell ref="J411:J412"/>
    <mergeCell ref="A413:A414"/>
    <mergeCell ref="H413:H414"/>
    <mergeCell ref="I413:I414"/>
    <mergeCell ref="J413:J414"/>
    <mergeCell ref="I398:I402"/>
    <mergeCell ref="A403:I405"/>
    <mergeCell ref="A407:K407"/>
    <mergeCell ref="A409:A410"/>
    <mergeCell ref="C409:C422"/>
    <mergeCell ref="H409:H410"/>
    <mergeCell ref="I409:I410"/>
    <mergeCell ref="J409:J410"/>
    <mergeCell ref="A411:A412"/>
    <mergeCell ref="H411:H412"/>
    <mergeCell ref="B384:B402"/>
    <mergeCell ref="D384:D385"/>
    <mergeCell ref="I384:I397"/>
    <mergeCell ref="A386:A387"/>
    <mergeCell ref="D386:D387"/>
    <mergeCell ref="A388:A389"/>
    <mergeCell ref="D388:D389"/>
    <mergeCell ref="A390:A391"/>
    <mergeCell ref="H373:H374"/>
    <mergeCell ref="A375:A377"/>
    <mergeCell ref="B376:B377"/>
    <mergeCell ref="D376:D377"/>
    <mergeCell ref="A378:A380"/>
    <mergeCell ref="I378:I383"/>
    <mergeCell ref="B379:B380"/>
    <mergeCell ref="D379:D380"/>
    <mergeCell ref="A381:A383"/>
    <mergeCell ref="B382:B383"/>
    <mergeCell ref="A369:A371"/>
    <mergeCell ref="C369:C397"/>
    <mergeCell ref="E369:E402"/>
    <mergeCell ref="B370:B371"/>
    <mergeCell ref="D370:D371"/>
    <mergeCell ref="A372:A374"/>
    <mergeCell ref="B373:B374"/>
    <mergeCell ref="D373:D374"/>
    <mergeCell ref="D382:D383"/>
    <mergeCell ref="A384:A385"/>
    <mergeCell ref="D390:D391"/>
    <mergeCell ref="C398:C402"/>
    <mergeCell ref="A348:I348"/>
    <mergeCell ref="B349:C349"/>
    <mergeCell ref="B350:C365"/>
    <mergeCell ref="E350:E365"/>
    <mergeCell ref="I352:I365"/>
    <mergeCell ref="A367:I367"/>
    <mergeCell ref="A336:I336"/>
    <mergeCell ref="B337:C337"/>
    <mergeCell ref="B338:C345"/>
    <mergeCell ref="E338:E345"/>
    <mergeCell ref="I340:I345"/>
    <mergeCell ref="A346:I346"/>
    <mergeCell ref="A324:I324"/>
    <mergeCell ref="B326:B333"/>
    <mergeCell ref="C326:C333"/>
    <mergeCell ref="E326:E333"/>
    <mergeCell ref="I328:I333"/>
    <mergeCell ref="A335:I335"/>
    <mergeCell ref="A312:I312"/>
    <mergeCell ref="B314:B321"/>
    <mergeCell ref="C314:C321"/>
    <mergeCell ref="E314:E321"/>
    <mergeCell ref="I316:I321"/>
    <mergeCell ref="A323:I323"/>
    <mergeCell ref="B298:C298"/>
    <mergeCell ref="B299:C306"/>
    <mergeCell ref="E299:E306"/>
    <mergeCell ref="I301:I306"/>
    <mergeCell ref="A307:I308"/>
    <mergeCell ref="A309:I310"/>
    <mergeCell ref="B280:B295"/>
    <mergeCell ref="C280:C295"/>
    <mergeCell ref="E280:E285"/>
    <mergeCell ref="I282:I295"/>
    <mergeCell ref="E286:E295"/>
    <mergeCell ref="A297:I297"/>
    <mergeCell ref="A267:I267"/>
    <mergeCell ref="B269:B276"/>
    <mergeCell ref="C269:C276"/>
    <mergeCell ref="E269:E276"/>
    <mergeCell ref="I271:I276"/>
    <mergeCell ref="A278:I278"/>
    <mergeCell ref="A255:I255"/>
    <mergeCell ref="A256:I256"/>
    <mergeCell ref="B257:C257"/>
    <mergeCell ref="B258:C265"/>
    <mergeCell ref="E258:E265"/>
    <mergeCell ref="I260:I265"/>
    <mergeCell ref="A242:L242"/>
    <mergeCell ref="A244:I244"/>
    <mergeCell ref="B245:C245"/>
    <mergeCell ref="B246:C253"/>
    <mergeCell ref="E246:E253"/>
    <mergeCell ref="I248:I253"/>
    <mergeCell ref="A223:A224"/>
    <mergeCell ref="C223:C236"/>
    <mergeCell ref="H223:H224"/>
    <mergeCell ref="I223:I224"/>
    <mergeCell ref="J223:J224"/>
    <mergeCell ref="A225:A226"/>
    <mergeCell ref="H225:H226"/>
    <mergeCell ref="I225:I226"/>
    <mergeCell ref="J225:J226"/>
    <mergeCell ref="B227:B241"/>
    <mergeCell ref="I217:I219"/>
    <mergeCell ref="J217:J219"/>
    <mergeCell ref="B218:B219"/>
    <mergeCell ref="A220:A222"/>
    <mergeCell ref="H220:H222"/>
    <mergeCell ref="I220:I222"/>
    <mergeCell ref="J220:J222"/>
    <mergeCell ref="B221:B222"/>
    <mergeCell ref="A212:L212"/>
    <mergeCell ref="A214:A216"/>
    <mergeCell ref="E214:E241"/>
    <mergeCell ref="H214:H216"/>
    <mergeCell ref="I214:I216"/>
    <mergeCell ref="J214:J216"/>
    <mergeCell ref="L214:L226"/>
    <mergeCell ref="B215:B216"/>
    <mergeCell ref="A217:A219"/>
    <mergeCell ref="H217:H219"/>
    <mergeCell ref="L227:L241"/>
    <mergeCell ref="C237:C241"/>
    <mergeCell ref="A200:I200"/>
    <mergeCell ref="A201:I201"/>
    <mergeCell ref="B202:C202"/>
    <mergeCell ref="B203:C210"/>
    <mergeCell ref="E203:E210"/>
    <mergeCell ref="I205:I210"/>
    <mergeCell ref="B188:C190"/>
    <mergeCell ref="E188:E190"/>
    <mergeCell ref="A192:I192"/>
    <mergeCell ref="B193:C193"/>
    <mergeCell ref="B194:C198"/>
    <mergeCell ref="E194:E198"/>
    <mergeCell ref="I194:I198"/>
    <mergeCell ref="A180:I180"/>
    <mergeCell ref="B181:C181"/>
    <mergeCell ref="B182:C184"/>
    <mergeCell ref="E182:E184"/>
    <mergeCell ref="A186:I186"/>
    <mergeCell ref="B187:C187"/>
    <mergeCell ref="A168:I168"/>
    <mergeCell ref="A169:I169"/>
    <mergeCell ref="B170:C170"/>
    <mergeCell ref="B171:C178"/>
    <mergeCell ref="E171:E178"/>
    <mergeCell ref="I173:I178"/>
    <mergeCell ref="I144:I145"/>
    <mergeCell ref="J144:J145"/>
    <mergeCell ref="B146:B148"/>
    <mergeCell ref="A149:K149"/>
    <mergeCell ref="A152:I152"/>
    <mergeCell ref="B154:B159"/>
    <mergeCell ref="C154:C166"/>
    <mergeCell ref="E154:E159"/>
    <mergeCell ref="I157:I166"/>
    <mergeCell ref="B160:B166"/>
    <mergeCell ref="E160:E161"/>
    <mergeCell ref="E162:E166"/>
    <mergeCell ref="H138:H139"/>
    <mergeCell ref="I138:I139"/>
    <mergeCell ref="J138:J139"/>
    <mergeCell ref="A140:A141"/>
    <mergeCell ref="H140:H141"/>
    <mergeCell ref="I140:I141"/>
    <mergeCell ref="J140:J141"/>
    <mergeCell ref="A119:A120"/>
    <mergeCell ref="A121:A122"/>
    <mergeCell ref="B123:B132"/>
    <mergeCell ref="A134:K134"/>
    <mergeCell ref="A136:A137"/>
    <mergeCell ref="C136:C148"/>
    <mergeCell ref="H136:H137"/>
    <mergeCell ref="I136:I137"/>
    <mergeCell ref="J136:J137"/>
    <mergeCell ref="A138:A139"/>
    <mergeCell ref="K140:K148"/>
    <mergeCell ref="A142:A143"/>
    <mergeCell ref="H142:H143"/>
    <mergeCell ref="I142:I143"/>
    <mergeCell ref="J142:J143"/>
    <mergeCell ref="A144:A145"/>
    <mergeCell ref="H144:H145"/>
    <mergeCell ref="B106:C106"/>
    <mergeCell ref="B107:C107"/>
    <mergeCell ref="A109:I109"/>
    <mergeCell ref="A111:A112"/>
    <mergeCell ref="C111:C132"/>
    <mergeCell ref="E111:E132"/>
    <mergeCell ref="A113:A114"/>
    <mergeCell ref="A115:A116"/>
    <mergeCell ref="I115:I132"/>
    <mergeCell ref="A117:A118"/>
    <mergeCell ref="A91:I91"/>
    <mergeCell ref="B93:B103"/>
    <mergeCell ref="C93:C103"/>
    <mergeCell ref="E93:E103"/>
    <mergeCell ref="I95:I103"/>
    <mergeCell ref="A105:I105"/>
    <mergeCell ref="A77:I77"/>
    <mergeCell ref="A78:I78"/>
    <mergeCell ref="A80:I80"/>
    <mergeCell ref="B81:C81"/>
    <mergeCell ref="B82:C89"/>
    <mergeCell ref="E82:E89"/>
    <mergeCell ref="I84:I89"/>
    <mergeCell ref="A66:I66"/>
    <mergeCell ref="A67:I67"/>
    <mergeCell ref="B68:C68"/>
    <mergeCell ref="B69:C76"/>
    <mergeCell ref="E69:E76"/>
    <mergeCell ref="I71:I76"/>
    <mergeCell ref="A56:I56"/>
    <mergeCell ref="B57:C57"/>
    <mergeCell ref="B58:C63"/>
    <mergeCell ref="E58:E63"/>
    <mergeCell ref="I60:I63"/>
    <mergeCell ref="A64:I64"/>
    <mergeCell ref="B41:C41"/>
    <mergeCell ref="B42:C46"/>
    <mergeCell ref="E42:E48"/>
    <mergeCell ref="I44:I54"/>
    <mergeCell ref="B47:C47"/>
    <mergeCell ref="B48:C48"/>
    <mergeCell ref="B49:C49"/>
    <mergeCell ref="E49:E54"/>
    <mergeCell ref="B50:C54"/>
    <mergeCell ref="A40:I40"/>
    <mergeCell ref="B9:C16"/>
    <mergeCell ref="E9:E16"/>
    <mergeCell ref="I11:I16"/>
    <mergeCell ref="A18:I18"/>
    <mergeCell ref="B19:C19"/>
    <mergeCell ref="B20:C27"/>
    <mergeCell ref="E20:E27"/>
    <mergeCell ref="I22:I27"/>
    <mergeCell ref="A1:I1"/>
    <mergeCell ref="A2:I2"/>
    <mergeCell ref="A3:I4"/>
    <mergeCell ref="A5:I5"/>
    <mergeCell ref="A7:I7"/>
    <mergeCell ref="B8:C8"/>
    <mergeCell ref="A29:I29"/>
    <mergeCell ref="B31:B38"/>
    <mergeCell ref="C31:C38"/>
    <mergeCell ref="E31:E38"/>
    <mergeCell ref="I33:I38"/>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66"/>
  <sheetViews>
    <sheetView topLeftCell="A4" zoomScale="90" zoomScaleNormal="90" workbookViewId="0">
      <selection activeCell="A3" sqref="A3"/>
    </sheetView>
  </sheetViews>
  <sheetFormatPr defaultRowHeight="15" x14ac:dyDescent="0.25"/>
  <cols>
    <col min="1" max="1" width="8.85546875" style="17"/>
    <col min="2" max="2" width="12.28515625" customWidth="1"/>
    <col min="3" max="3" width="12.7109375" bestFit="1" customWidth="1"/>
    <col min="4" max="4" width="11.5703125" bestFit="1" customWidth="1"/>
    <col min="5" max="5" width="13.140625" customWidth="1"/>
    <col min="6" max="6" width="12" bestFit="1" customWidth="1"/>
    <col min="9" max="9" width="24" bestFit="1" customWidth="1"/>
    <col min="10" max="10" width="9.7109375" bestFit="1" customWidth="1"/>
    <col min="11" max="11" width="10.7109375" bestFit="1" customWidth="1"/>
    <col min="19" max="19" width="10.28515625" bestFit="1" customWidth="1"/>
    <col min="22" max="22" width="14.7109375" bestFit="1" customWidth="1"/>
    <col min="23" max="23" width="10.85546875" customWidth="1"/>
    <col min="25" max="25" width="9.140625" customWidth="1"/>
    <col min="27" max="27" width="12.28515625" bestFit="1" customWidth="1"/>
  </cols>
  <sheetData>
    <row r="1" spans="1:6" x14ac:dyDescent="0.25">
      <c r="B1" t="s">
        <v>2</v>
      </c>
    </row>
    <row r="2" spans="1:6" x14ac:dyDescent="0.25">
      <c r="F2" s="59"/>
    </row>
    <row r="3" spans="1:6" x14ac:dyDescent="0.25">
      <c r="A3" s="17" t="s">
        <v>286</v>
      </c>
      <c r="B3" s="1" t="s">
        <v>20</v>
      </c>
      <c r="C3" s="44" t="s">
        <v>267</v>
      </c>
      <c r="D3" s="10" t="s">
        <v>268</v>
      </c>
      <c r="E3" s="9" t="s">
        <v>1</v>
      </c>
      <c r="F3" s="61" t="s">
        <v>269</v>
      </c>
    </row>
    <row r="4" spans="1:6" x14ac:dyDescent="0.25">
      <c r="B4" s="1">
        <v>1986</v>
      </c>
      <c r="C4" s="40">
        <f>D4+E4</f>
        <v>799986.2186778899</v>
      </c>
      <c r="D4" s="22">
        <v>780637.2186778899</v>
      </c>
      <c r="E4" s="3">
        <v>19349</v>
      </c>
      <c r="F4" s="62"/>
    </row>
    <row r="5" spans="1:6" s="2" customFormat="1" x14ac:dyDescent="0.25">
      <c r="A5" s="23"/>
      <c r="B5" s="1">
        <v>1987</v>
      </c>
      <c r="C5" s="40">
        <f t="shared" ref="C5:C35" si="0">D5+E5</f>
        <v>234696.17478251003</v>
      </c>
      <c r="D5" s="22">
        <v>213166.17478251003</v>
      </c>
      <c r="E5" s="3">
        <v>21530</v>
      </c>
      <c r="F5" s="62"/>
    </row>
    <row r="6" spans="1:6" x14ac:dyDescent="0.25">
      <c r="B6" s="1">
        <v>1988</v>
      </c>
      <c r="C6" s="40">
        <f t="shared" si="0"/>
        <v>904692.01305404003</v>
      </c>
      <c r="D6" s="22">
        <v>884891.01305404003</v>
      </c>
      <c r="E6" s="3">
        <v>19801</v>
      </c>
      <c r="F6" s="62"/>
    </row>
    <row r="7" spans="1:6" x14ac:dyDescent="0.25">
      <c r="B7" s="1">
        <v>1989</v>
      </c>
      <c r="C7" s="40">
        <f t="shared" si="0"/>
        <v>264521.05617355899</v>
      </c>
      <c r="D7" s="22">
        <v>241558.05617355899</v>
      </c>
      <c r="E7" s="3">
        <v>22963</v>
      </c>
      <c r="F7" s="62"/>
    </row>
    <row r="8" spans="1:6" x14ac:dyDescent="0.25">
      <c r="B8" s="1">
        <v>1990</v>
      </c>
      <c r="C8" s="40">
        <f t="shared" si="0"/>
        <v>404489.00020713394</v>
      </c>
      <c r="D8" s="22">
        <v>388011.00020713394</v>
      </c>
      <c r="E8" s="3">
        <v>16478</v>
      </c>
      <c r="F8" s="62"/>
    </row>
    <row r="9" spans="1:6" s="6" customFormat="1" x14ac:dyDescent="0.25">
      <c r="A9" s="17"/>
      <c r="B9" s="1">
        <v>1991</v>
      </c>
      <c r="C9" s="40">
        <f t="shared" si="0"/>
        <v>405214.28919985011</v>
      </c>
      <c r="D9" s="22">
        <v>374787.28919985011</v>
      </c>
      <c r="E9" s="3">
        <v>30427</v>
      </c>
      <c r="F9" s="62"/>
    </row>
    <row r="10" spans="1:6" x14ac:dyDescent="0.25">
      <c r="B10" s="1">
        <v>1992</v>
      </c>
      <c r="C10" s="40">
        <f t="shared" si="0"/>
        <v>674889.27557613014</v>
      </c>
      <c r="D10" s="22">
        <v>650380.27557613014</v>
      </c>
      <c r="E10" s="3">
        <v>24509</v>
      </c>
      <c r="F10" s="62"/>
    </row>
    <row r="11" spans="1:6" x14ac:dyDescent="0.25">
      <c r="B11" s="1">
        <v>1993</v>
      </c>
      <c r="C11" s="40">
        <f t="shared" si="0"/>
        <v>1070322.7128289002</v>
      </c>
      <c r="D11" s="22">
        <v>1042994.7128289002</v>
      </c>
      <c r="E11" s="3">
        <v>27328</v>
      </c>
      <c r="F11" s="62"/>
    </row>
    <row r="12" spans="1:6" x14ac:dyDescent="0.25">
      <c r="B12" s="1">
        <v>1994</v>
      </c>
      <c r="C12" s="40">
        <f t="shared" si="0"/>
        <v>826088.61507139972</v>
      </c>
      <c r="D12" s="22">
        <v>795414.61507139972</v>
      </c>
      <c r="E12" s="3">
        <v>30674</v>
      </c>
      <c r="F12" s="62"/>
    </row>
    <row r="13" spans="1:6" x14ac:dyDescent="0.25">
      <c r="B13" s="1">
        <v>1995</v>
      </c>
      <c r="C13" s="40">
        <f t="shared" si="0"/>
        <v>890984.01286073984</v>
      </c>
      <c r="D13" s="22">
        <v>838547.01286073984</v>
      </c>
      <c r="E13" s="3">
        <v>52437</v>
      </c>
      <c r="F13" s="62"/>
    </row>
    <row r="14" spans="1:6" x14ac:dyDescent="0.25">
      <c r="B14" s="1">
        <v>1996</v>
      </c>
      <c r="C14" s="40">
        <f t="shared" si="0"/>
        <v>637417.50533585018</v>
      </c>
      <c r="D14" s="22">
        <v>574494.50533585018</v>
      </c>
      <c r="E14" s="3">
        <v>62923</v>
      </c>
      <c r="F14" s="62"/>
    </row>
    <row r="15" spans="1:6" x14ac:dyDescent="0.25">
      <c r="B15" s="1">
        <v>1997</v>
      </c>
      <c r="C15" s="40">
        <f t="shared" si="0"/>
        <v>925543.2031375902</v>
      </c>
      <c r="D15" s="22">
        <v>859320.2031375902</v>
      </c>
      <c r="E15" s="3">
        <v>66223</v>
      </c>
      <c r="F15" s="62"/>
    </row>
    <row r="16" spans="1:6" x14ac:dyDescent="0.25">
      <c r="B16" s="1">
        <v>1998</v>
      </c>
      <c r="C16" s="40">
        <f t="shared" si="0"/>
        <v>718827.8357033201</v>
      </c>
      <c r="D16" s="22">
        <v>673665.8357033201</v>
      </c>
      <c r="E16" s="3">
        <v>45162</v>
      </c>
      <c r="F16" s="62"/>
    </row>
    <row r="17" spans="1:7" x14ac:dyDescent="0.25">
      <c r="A17" s="17">
        <f>_xlfn.RANK.AVG(C17,$C$17:$C$25)</f>
        <v>3</v>
      </c>
      <c r="B17" s="1">
        <v>1999</v>
      </c>
      <c r="C17" s="40">
        <f t="shared" si="0"/>
        <v>1016657.610147409</v>
      </c>
      <c r="D17" s="22">
        <v>977329.61014740902</v>
      </c>
      <c r="E17" s="3">
        <v>39328</v>
      </c>
      <c r="F17" s="62"/>
      <c r="G17" s="17"/>
    </row>
    <row r="18" spans="1:7" s="6" customFormat="1" x14ac:dyDescent="0.25">
      <c r="A18" s="17">
        <f t="shared" ref="A18:A25" si="1">_xlfn.RANK.AVG(C18,$C$17:$C$25)</f>
        <v>4</v>
      </c>
      <c r="B18" s="1">
        <v>2000</v>
      </c>
      <c r="C18" s="40">
        <f t="shared" si="0"/>
        <v>936224.66505469999</v>
      </c>
      <c r="D18" s="22">
        <v>877217.66505469999</v>
      </c>
      <c r="E18" s="3">
        <v>59007</v>
      </c>
      <c r="F18" s="62"/>
      <c r="G18" s="17"/>
    </row>
    <row r="19" spans="1:7" x14ac:dyDescent="0.25">
      <c r="A19" s="17">
        <f t="shared" si="1"/>
        <v>2</v>
      </c>
      <c r="B19" s="1">
        <v>2001</v>
      </c>
      <c r="C19" s="40">
        <f t="shared" si="0"/>
        <v>1118793.8968728716</v>
      </c>
      <c r="D19" s="22">
        <v>1067341.8968728716</v>
      </c>
      <c r="E19" s="3">
        <v>51452</v>
      </c>
      <c r="F19" s="62"/>
      <c r="G19" s="17"/>
    </row>
    <row r="20" spans="1:7" x14ac:dyDescent="0.25">
      <c r="A20" s="17">
        <f t="shared" si="1"/>
        <v>1</v>
      </c>
      <c r="B20" s="1">
        <v>2002</v>
      </c>
      <c r="C20" s="40">
        <f t="shared" si="0"/>
        <v>1646747.5841152712</v>
      </c>
      <c r="D20" s="22">
        <v>1598802.5841152712</v>
      </c>
      <c r="E20" s="3">
        <v>47945</v>
      </c>
      <c r="F20" s="62"/>
      <c r="G20" s="17"/>
    </row>
    <row r="21" spans="1:7" x14ac:dyDescent="0.25">
      <c r="A21" s="17">
        <f t="shared" si="1"/>
        <v>5</v>
      </c>
      <c r="B21" s="1">
        <v>2003</v>
      </c>
      <c r="C21" s="40">
        <f t="shared" si="0"/>
        <v>809203.46537677001</v>
      </c>
      <c r="D21" s="22">
        <v>767405.46537677001</v>
      </c>
      <c r="E21" s="3">
        <v>41798</v>
      </c>
      <c r="F21" s="62"/>
      <c r="G21" s="17"/>
    </row>
    <row r="22" spans="1:7" x14ac:dyDescent="0.25">
      <c r="A22" s="17">
        <f t="shared" si="1"/>
        <v>9</v>
      </c>
      <c r="B22" s="1">
        <v>2004</v>
      </c>
      <c r="C22" s="40">
        <f t="shared" si="0"/>
        <v>205472.39917210003</v>
      </c>
      <c r="D22" s="22">
        <v>152595.39917210003</v>
      </c>
      <c r="E22" s="3">
        <v>52877</v>
      </c>
      <c r="F22" s="62"/>
      <c r="G22" s="17"/>
    </row>
    <row r="23" spans="1:7" x14ac:dyDescent="0.25">
      <c r="A23" s="17">
        <f t="shared" si="1"/>
        <v>8</v>
      </c>
      <c r="B23" s="1">
        <v>2005</v>
      </c>
      <c r="C23" s="40">
        <f t="shared" si="0"/>
        <v>234322.75791027502</v>
      </c>
      <c r="D23" s="22">
        <v>188005.75791027502</v>
      </c>
      <c r="E23" s="3">
        <v>46317</v>
      </c>
      <c r="F23" s="62"/>
      <c r="G23" s="17"/>
    </row>
    <row r="24" spans="1:7" x14ac:dyDescent="0.25">
      <c r="A24" s="17">
        <f t="shared" si="1"/>
        <v>7</v>
      </c>
      <c r="B24" s="1">
        <v>2006</v>
      </c>
      <c r="C24" s="40">
        <f t="shared" si="0"/>
        <v>462495.87617857993</v>
      </c>
      <c r="D24" s="22">
        <v>428233.87617857993</v>
      </c>
      <c r="E24" s="3">
        <v>34262</v>
      </c>
      <c r="F24" s="62"/>
      <c r="G24" s="17"/>
    </row>
    <row r="25" spans="1:7" x14ac:dyDescent="0.25">
      <c r="A25" s="17">
        <f t="shared" si="1"/>
        <v>6</v>
      </c>
      <c r="B25" s="1">
        <v>2007</v>
      </c>
      <c r="C25" s="40">
        <f t="shared" si="0"/>
        <v>620686.04364256014</v>
      </c>
      <c r="D25" s="22">
        <v>591092.04364256014</v>
      </c>
      <c r="E25" s="3">
        <v>29594</v>
      </c>
      <c r="F25" s="62"/>
      <c r="G25" s="17"/>
    </row>
    <row r="26" spans="1:7" x14ac:dyDescent="0.25">
      <c r="B26" s="1">
        <v>2008</v>
      </c>
      <c r="C26" s="40">
        <f t="shared" si="0"/>
        <v>617578.04964047961</v>
      </c>
      <c r="D26" s="22">
        <v>594616.04964047961</v>
      </c>
      <c r="E26" s="3">
        <v>22962</v>
      </c>
      <c r="F26" s="62"/>
    </row>
    <row r="27" spans="1:7" x14ac:dyDescent="0.25">
      <c r="B27" s="1">
        <v>2009</v>
      </c>
      <c r="C27" s="40">
        <f t="shared" si="0"/>
        <v>780714.60906358727</v>
      </c>
      <c r="D27" s="22">
        <v>746579.60906358727</v>
      </c>
      <c r="E27" s="3">
        <v>34135</v>
      </c>
      <c r="F27" s="62"/>
    </row>
    <row r="28" spans="1:7" x14ac:dyDescent="0.25">
      <c r="B28" s="1">
        <v>2010</v>
      </c>
      <c r="C28" s="40">
        <f t="shared" si="0"/>
        <v>1522686.1562669398</v>
      </c>
      <c r="D28" s="22">
        <v>1496637.1562669398</v>
      </c>
      <c r="E28" s="3">
        <v>26049</v>
      </c>
      <c r="F28" s="62"/>
    </row>
    <row r="29" spans="1:7" x14ac:dyDescent="0.25">
      <c r="B29" s="1">
        <v>2011</v>
      </c>
      <c r="C29" s="40">
        <f t="shared" si="0"/>
        <v>218470.01476784993</v>
      </c>
      <c r="D29" s="22">
        <v>194336.01476784993</v>
      </c>
      <c r="E29" s="3">
        <v>24134</v>
      </c>
      <c r="F29" s="62"/>
    </row>
    <row r="30" spans="1:7" x14ac:dyDescent="0.25">
      <c r="B30" s="18">
        <v>2012</v>
      </c>
      <c r="C30" s="40">
        <f t="shared" si="0"/>
        <v>279817.45306961704</v>
      </c>
      <c r="D30" s="22">
        <v>252399.45306961704</v>
      </c>
      <c r="E30" s="21">
        <v>27418</v>
      </c>
      <c r="F30" s="63">
        <f>VLOOKUP(VLOOKUP(3,$A$17:$B$25,2,FALSE),$B$17:$C$25,2,FALSE)</f>
        <v>1016657.610147409</v>
      </c>
    </row>
    <row r="31" spans="1:7" x14ac:dyDescent="0.25">
      <c r="B31" s="18">
        <v>2013</v>
      </c>
      <c r="C31" s="40">
        <f t="shared" si="0"/>
        <v>259849.10692592</v>
      </c>
      <c r="D31" s="22">
        <v>236250.10692592</v>
      </c>
      <c r="E31" s="21">
        <v>23599</v>
      </c>
      <c r="F31" s="63">
        <f t="shared" ref="F31:F32" si="2">VLOOKUP(VLOOKUP(3,$A$17:$B$25,2,FALSE),$B$17:$C$25,2,FALSE)</f>
        <v>1016657.610147409</v>
      </c>
    </row>
    <row r="32" spans="1:7" x14ac:dyDescent="0.25">
      <c r="B32" s="18">
        <v>2014</v>
      </c>
      <c r="C32" s="40">
        <f t="shared" si="0"/>
        <v>1602882.8500904306</v>
      </c>
      <c r="D32" s="22">
        <v>1576244.8500904306</v>
      </c>
      <c r="E32" s="21">
        <v>26638</v>
      </c>
      <c r="F32" s="63">
        <f t="shared" si="2"/>
        <v>1016657.610147409</v>
      </c>
    </row>
    <row r="33" spans="2:10" x14ac:dyDescent="0.25">
      <c r="B33" s="18">
        <v>2015</v>
      </c>
      <c r="C33" s="40">
        <f t="shared" si="0"/>
        <v>603473.33676759992</v>
      </c>
      <c r="D33" s="22">
        <v>582798.33676759992</v>
      </c>
      <c r="E33" s="21">
        <v>20675</v>
      </c>
      <c r="F33" s="63">
        <f>$J$41</f>
        <v>1976097.1009383255</v>
      </c>
      <c r="I33" s="291" t="s">
        <v>62</v>
      </c>
      <c r="J33" s="292"/>
    </row>
    <row r="34" spans="2:10" s="17" customFormat="1" x14ac:dyDescent="0.25">
      <c r="B34" s="18">
        <v>2016</v>
      </c>
      <c r="C34" s="40">
        <f t="shared" si="0"/>
        <v>119005.74475593997</v>
      </c>
      <c r="D34" s="22">
        <v>98576.744755939973</v>
      </c>
      <c r="E34" s="21">
        <v>20429</v>
      </c>
      <c r="F34" s="63">
        <f>$J$41</f>
        <v>1976097.1009383255</v>
      </c>
      <c r="I34" s="58" t="s">
        <v>50</v>
      </c>
      <c r="J34" s="58" t="s">
        <v>285</v>
      </c>
    </row>
    <row r="35" spans="2:10" s="17" customFormat="1" x14ac:dyDescent="0.25">
      <c r="B35" s="18">
        <v>2017</v>
      </c>
      <c r="C35" s="40">
        <f t="shared" si="0"/>
        <v>407050.31574049796</v>
      </c>
      <c r="D35" s="22">
        <v>380312.31574049796</v>
      </c>
      <c r="E35" s="21">
        <v>26738</v>
      </c>
      <c r="F35" s="63">
        <f>$J$41</f>
        <v>1976097.1009383255</v>
      </c>
      <c r="I35" s="46" t="s">
        <v>51</v>
      </c>
      <c r="J35" s="46" t="s">
        <v>64</v>
      </c>
    </row>
    <row r="36" spans="2:10" s="17" customFormat="1" x14ac:dyDescent="0.25">
      <c r="B36" s="51" t="s">
        <v>59</v>
      </c>
      <c r="C36" s="5">
        <f>AVERAGE(C17:C25)</f>
        <v>783400.47760783741</v>
      </c>
      <c r="D36" s="19"/>
      <c r="E36" s="5"/>
      <c r="F36" s="59"/>
      <c r="I36" s="46" t="s">
        <v>46</v>
      </c>
      <c r="J36" s="46">
        <v>1.5</v>
      </c>
    </row>
    <row r="37" spans="2:10" x14ac:dyDescent="0.25">
      <c r="B37" s="51" t="s">
        <v>45</v>
      </c>
      <c r="C37" s="5">
        <f>AVERAGE(C30:C32)</f>
        <v>714183.13669532258</v>
      </c>
      <c r="E37" s="5"/>
      <c r="I37" s="46" t="s">
        <v>47</v>
      </c>
      <c r="J37" s="46" t="s">
        <v>48</v>
      </c>
    </row>
    <row r="38" spans="2:10" ht="14.45" customHeight="1" x14ac:dyDescent="0.25">
      <c r="B38" s="289" t="s">
        <v>57</v>
      </c>
      <c r="C38" s="290">
        <f>C37/C36</f>
        <v>0.91164501057763669</v>
      </c>
      <c r="I38" s="46" t="s">
        <v>52</v>
      </c>
      <c r="J38" s="46">
        <f>VLOOKUP(1,A17:B25,2,FALSE)</f>
        <v>2002</v>
      </c>
    </row>
    <row r="39" spans="2:10" x14ac:dyDescent="0.25">
      <c r="B39" s="289"/>
      <c r="C39" s="290"/>
      <c r="D39" s="38"/>
      <c r="I39" s="46" t="s">
        <v>49</v>
      </c>
      <c r="J39" s="24">
        <f>MAX(C17:C25)</f>
        <v>1646747.5841152712</v>
      </c>
    </row>
    <row r="40" spans="2:10" x14ac:dyDescent="0.25">
      <c r="B40" s="5" t="s">
        <v>59</v>
      </c>
      <c r="C40" s="5">
        <f>AVERAGE(C17:C25)</f>
        <v>783400.47760783741</v>
      </c>
      <c r="D40" s="5"/>
      <c r="I40" s="46" t="s">
        <v>53</v>
      </c>
      <c r="J40" s="46">
        <v>0.8</v>
      </c>
    </row>
    <row r="41" spans="2:10" x14ac:dyDescent="0.25">
      <c r="B41" s="5" t="s">
        <v>56</v>
      </c>
      <c r="C41" s="5">
        <f>AVERAGE(C33:C35)</f>
        <v>376509.7990880126</v>
      </c>
      <c r="D41" s="5"/>
      <c r="I41" s="46" t="s">
        <v>40</v>
      </c>
      <c r="J41" s="24">
        <f>J39*J36*J40</f>
        <v>1976097.1009383255</v>
      </c>
    </row>
    <row r="42" spans="2:10" x14ac:dyDescent="0.25">
      <c r="B42" t="s">
        <v>60</v>
      </c>
      <c r="C42" s="69">
        <f>C41/C40</f>
        <v>0.48060961136723956</v>
      </c>
    </row>
    <row r="54" spans="12:13" x14ac:dyDescent="0.25">
      <c r="L54" s="42"/>
      <c r="M54" s="84"/>
    </row>
    <row r="55" spans="12:13" x14ac:dyDescent="0.25">
      <c r="L55" s="42"/>
      <c r="M55" s="84"/>
    </row>
    <row r="56" spans="12:13" x14ac:dyDescent="0.25">
      <c r="L56" s="42"/>
      <c r="M56" s="84"/>
    </row>
    <row r="57" spans="12:13" x14ac:dyDescent="0.25">
      <c r="L57" s="42"/>
      <c r="M57" s="84"/>
    </row>
    <row r="58" spans="12:13" x14ac:dyDescent="0.25">
      <c r="L58" s="42"/>
      <c r="M58" s="84"/>
    </row>
    <row r="59" spans="12:13" x14ac:dyDescent="0.25">
      <c r="L59" s="42"/>
      <c r="M59" s="84"/>
    </row>
    <row r="60" spans="12:13" x14ac:dyDescent="0.25">
      <c r="L60" s="42"/>
      <c r="M60" s="84"/>
    </row>
    <row r="61" spans="12:13" x14ac:dyDescent="0.25">
      <c r="L61" s="42"/>
      <c r="M61" s="84"/>
    </row>
    <row r="62" spans="12:13" x14ac:dyDescent="0.25">
      <c r="L62" s="42"/>
      <c r="M62" s="84"/>
    </row>
    <row r="63" spans="12:13" x14ac:dyDescent="0.25">
      <c r="L63" s="42"/>
      <c r="M63" s="84"/>
    </row>
    <row r="64" spans="12:13" x14ac:dyDescent="0.25">
      <c r="L64" s="85"/>
      <c r="M64" s="86"/>
    </row>
    <row r="65" spans="12:13" x14ac:dyDescent="0.25">
      <c r="L65" s="85"/>
      <c r="M65" s="86"/>
    </row>
    <row r="66" spans="12:13" x14ac:dyDescent="0.25">
      <c r="L66" s="42"/>
      <c r="M66" s="84"/>
    </row>
  </sheetData>
  <mergeCells count="3">
    <mergeCell ref="B38:B39"/>
    <mergeCell ref="C38:C39"/>
    <mergeCell ref="I33:J33"/>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2"/>
  <sheetViews>
    <sheetView topLeftCell="A10" workbookViewId="0">
      <selection activeCell="E41" sqref="E41"/>
    </sheetView>
  </sheetViews>
  <sheetFormatPr defaultRowHeight="15" x14ac:dyDescent="0.25"/>
  <cols>
    <col min="1" max="1" width="8.85546875" style="17"/>
    <col min="2" max="2" width="11.5703125" style="17" bestFit="1" customWidth="1"/>
    <col min="3" max="3" width="12.28515625" style="17" bestFit="1" customWidth="1"/>
    <col min="4" max="4" width="11.5703125" style="17" bestFit="1" customWidth="1"/>
    <col min="5" max="5" width="13.140625" style="17" customWidth="1"/>
    <col min="6" max="6" width="11.42578125" style="17" bestFit="1" customWidth="1"/>
    <col min="9" max="9" width="24" bestFit="1" customWidth="1"/>
    <col min="10" max="10" width="9.7109375" bestFit="1" customWidth="1"/>
    <col min="11" max="11" width="10.7109375" bestFit="1" customWidth="1"/>
    <col min="25" max="25" width="10.85546875" bestFit="1" customWidth="1"/>
    <col min="26" max="26" width="11.7109375" customWidth="1"/>
  </cols>
  <sheetData>
    <row r="1" spans="1:6" x14ac:dyDescent="0.25">
      <c r="B1" s="17" t="s">
        <v>39</v>
      </c>
    </row>
    <row r="2" spans="1:6" x14ac:dyDescent="0.25">
      <c r="F2" s="59"/>
    </row>
    <row r="3" spans="1:6" x14ac:dyDescent="0.25">
      <c r="A3" s="17" t="s">
        <v>286</v>
      </c>
      <c r="B3" s="18" t="s">
        <v>20</v>
      </c>
      <c r="C3" s="44" t="s">
        <v>271</v>
      </c>
      <c r="D3" s="10" t="s">
        <v>277</v>
      </c>
      <c r="E3" s="9" t="s">
        <v>1</v>
      </c>
      <c r="F3" s="61" t="s">
        <v>272</v>
      </c>
    </row>
    <row r="4" spans="1:6" s="17" customFormat="1" x14ac:dyDescent="0.25">
      <c r="B4" s="18">
        <v>1986</v>
      </c>
      <c r="C4" s="40">
        <f t="shared" ref="C4:C35" si="0">D4+E4</f>
        <v>337452.12597887998</v>
      </c>
      <c r="D4" s="22">
        <v>337452.12597887998</v>
      </c>
      <c r="E4" s="21"/>
      <c r="F4" s="62"/>
    </row>
    <row r="5" spans="1:6" x14ac:dyDescent="0.25">
      <c r="B5" s="18">
        <v>1987</v>
      </c>
      <c r="C5" s="40">
        <f t="shared" si="0"/>
        <v>10694.389373652</v>
      </c>
      <c r="D5" s="22">
        <v>10694.389373652</v>
      </c>
      <c r="E5" s="21"/>
      <c r="F5" s="62"/>
    </row>
    <row r="6" spans="1:6" x14ac:dyDescent="0.25">
      <c r="B6" s="18">
        <v>1988</v>
      </c>
      <c r="C6" s="40">
        <f t="shared" si="0"/>
        <v>572.70215473499991</v>
      </c>
      <c r="D6" s="22">
        <v>572.70215473499991</v>
      </c>
      <c r="E6" s="21"/>
      <c r="F6" s="62"/>
    </row>
    <row r="7" spans="1:6" x14ac:dyDescent="0.25">
      <c r="B7" s="18">
        <v>1989</v>
      </c>
      <c r="C7" s="40">
        <f t="shared" si="0"/>
        <v>116067.91357132999</v>
      </c>
      <c r="D7" s="22">
        <v>116067.91357132999</v>
      </c>
      <c r="E7" s="21"/>
      <c r="F7" s="62"/>
    </row>
    <row r="8" spans="1:6" x14ac:dyDescent="0.25">
      <c r="B8" s="18">
        <v>1990</v>
      </c>
      <c r="C8" s="40">
        <f t="shared" si="0"/>
        <v>111169.57975139997</v>
      </c>
      <c r="D8" s="22">
        <v>111169.57975139997</v>
      </c>
      <c r="E8" s="21"/>
      <c r="F8" s="62"/>
    </row>
    <row r="9" spans="1:6" x14ac:dyDescent="0.25">
      <c r="B9" s="18">
        <v>1991</v>
      </c>
      <c r="C9" s="40">
        <f t="shared" si="0"/>
        <v>6736.2905814000014</v>
      </c>
      <c r="D9" s="22">
        <v>6736.2905814000014</v>
      </c>
      <c r="E9" s="21"/>
      <c r="F9" s="62"/>
    </row>
    <row r="10" spans="1:6" x14ac:dyDescent="0.25">
      <c r="B10" s="18">
        <v>1992</v>
      </c>
      <c r="C10" s="40">
        <f t="shared" si="0"/>
        <v>4833.1696160600004</v>
      </c>
      <c r="D10" s="22">
        <v>4826.1696160600004</v>
      </c>
      <c r="E10" s="21">
        <v>7</v>
      </c>
      <c r="F10" s="62"/>
    </row>
    <row r="11" spans="1:6" x14ac:dyDescent="0.25">
      <c r="B11" s="18">
        <v>1993</v>
      </c>
      <c r="C11" s="40">
        <f t="shared" si="0"/>
        <v>29921.479935815009</v>
      </c>
      <c r="D11" s="22">
        <v>29819.479935815009</v>
      </c>
      <c r="E11" s="21">
        <v>102</v>
      </c>
      <c r="F11" s="62"/>
    </row>
    <row r="12" spans="1:6" x14ac:dyDescent="0.25">
      <c r="B12" s="18">
        <v>1994</v>
      </c>
      <c r="C12" s="40">
        <f t="shared" si="0"/>
        <v>33381.386580529987</v>
      </c>
      <c r="D12" s="22">
        <v>32303.38658052999</v>
      </c>
      <c r="E12" s="21">
        <v>1078</v>
      </c>
      <c r="F12" s="62"/>
    </row>
    <row r="13" spans="1:6" x14ac:dyDescent="0.25">
      <c r="B13" s="18">
        <v>1995</v>
      </c>
      <c r="C13" s="40">
        <f t="shared" si="0"/>
        <v>5810.7741000000005</v>
      </c>
      <c r="D13" s="22">
        <v>514.7741000000002</v>
      </c>
      <c r="E13" s="21">
        <v>5296</v>
      </c>
      <c r="F13" s="62"/>
    </row>
    <row r="14" spans="1:6" x14ac:dyDescent="0.25">
      <c r="B14" s="18">
        <v>1996</v>
      </c>
      <c r="C14" s="40">
        <f t="shared" si="0"/>
        <v>7478.2411384360003</v>
      </c>
      <c r="D14" s="22">
        <v>3160.2411384360003</v>
      </c>
      <c r="E14" s="21">
        <v>4318</v>
      </c>
      <c r="F14" s="62"/>
    </row>
    <row r="15" spans="1:6" x14ac:dyDescent="0.25">
      <c r="B15" s="18">
        <v>1997</v>
      </c>
      <c r="C15" s="40">
        <f t="shared" si="0"/>
        <v>60187.901046070001</v>
      </c>
      <c r="D15" s="22">
        <v>57448.901046070001</v>
      </c>
      <c r="E15" s="21">
        <v>2739</v>
      </c>
      <c r="F15" s="62"/>
    </row>
    <row r="16" spans="1:6" x14ac:dyDescent="0.25">
      <c r="B16" s="18">
        <v>1998</v>
      </c>
      <c r="C16" s="40">
        <f t="shared" si="0"/>
        <v>27221.778905127001</v>
      </c>
      <c r="D16" s="22">
        <v>26040.778905127001</v>
      </c>
      <c r="E16" s="21">
        <v>1181</v>
      </c>
      <c r="F16" s="62"/>
    </row>
    <row r="17" spans="1:7" x14ac:dyDescent="0.25">
      <c r="A17" s="17">
        <f>_xlfn.RANK.AVG(C17,$C$17:$C$25)</f>
        <v>4</v>
      </c>
      <c r="B17" s="18">
        <v>1999</v>
      </c>
      <c r="C17" s="40">
        <f t="shared" si="0"/>
        <v>38269.148918909996</v>
      </c>
      <c r="D17" s="22">
        <v>36318.148918909996</v>
      </c>
      <c r="E17" s="21">
        <v>1951</v>
      </c>
      <c r="F17" s="62"/>
      <c r="G17" s="17">
        <v>1999</v>
      </c>
    </row>
    <row r="18" spans="1:7" x14ac:dyDescent="0.25">
      <c r="A18" s="17">
        <f t="shared" ref="A18:A25" si="1">_xlfn.RANK.AVG(C18,$C$17:$C$25)</f>
        <v>3</v>
      </c>
      <c r="B18" s="18">
        <v>2000</v>
      </c>
      <c r="C18" s="40">
        <f t="shared" si="0"/>
        <v>38799.849663230001</v>
      </c>
      <c r="D18" s="22">
        <v>35958.849663230001</v>
      </c>
      <c r="E18" s="21">
        <v>2841</v>
      </c>
      <c r="F18" s="62"/>
      <c r="G18" s="17">
        <v>2000</v>
      </c>
    </row>
    <row r="19" spans="1:7" x14ac:dyDescent="0.25">
      <c r="A19" s="17">
        <f t="shared" si="1"/>
        <v>2</v>
      </c>
      <c r="B19" s="18">
        <v>2001</v>
      </c>
      <c r="C19" s="40">
        <f t="shared" si="0"/>
        <v>39015.978897199013</v>
      </c>
      <c r="D19" s="22">
        <v>32761.978897199013</v>
      </c>
      <c r="E19" s="21">
        <v>6254</v>
      </c>
      <c r="F19" s="62"/>
      <c r="G19" s="17">
        <v>2001</v>
      </c>
    </row>
    <row r="20" spans="1:7" x14ac:dyDescent="0.25">
      <c r="A20" s="17">
        <f t="shared" si="1"/>
        <v>7</v>
      </c>
      <c r="B20" s="18">
        <v>2002</v>
      </c>
      <c r="C20" s="40">
        <f t="shared" si="0"/>
        <v>10810.570479535001</v>
      </c>
      <c r="D20" s="22">
        <v>6759.5704795350011</v>
      </c>
      <c r="E20" s="21">
        <v>4051</v>
      </c>
      <c r="F20" s="62"/>
      <c r="G20" s="17">
        <v>2002</v>
      </c>
    </row>
    <row r="21" spans="1:7" x14ac:dyDescent="0.25">
      <c r="A21" s="17">
        <f t="shared" si="1"/>
        <v>9</v>
      </c>
      <c r="B21" s="18">
        <v>2003</v>
      </c>
      <c r="C21" s="40">
        <f t="shared" si="0"/>
        <v>4156.4035410199995</v>
      </c>
      <c r="D21" s="22">
        <v>1119.4035410199999</v>
      </c>
      <c r="E21" s="21">
        <v>3037</v>
      </c>
      <c r="F21" s="62"/>
      <c r="G21" s="17">
        <v>2003</v>
      </c>
    </row>
    <row r="22" spans="1:7" x14ac:dyDescent="0.25">
      <c r="A22" s="17">
        <f t="shared" si="1"/>
        <v>5</v>
      </c>
      <c r="B22" s="18">
        <v>2004</v>
      </c>
      <c r="C22" s="40">
        <f t="shared" si="0"/>
        <v>16428.624959013003</v>
      </c>
      <c r="D22" s="22">
        <v>8598.624959013001</v>
      </c>
      <c r="E22" s="21">
        <v>7830</v>
      </c>
      <c r="F22" s="62"/>
      <c r="G22" s="17">
        <v>2004</v>
      </c>
    </row>
    <row r="23" spans="1:7" x14ac:dyDescent="0.25">
      <c r="A23" s="17">
        <f t="shared" si="1"/>
        <v>1</v>
      </c>
      <c r="B23" s="18">
        <v>2005</v>
      </c>
      <c r="C23" s="40">
        <f t="shared" si="0"/>
        <v>58534.792987823996</v>
      </c>
      <c r="D23" s="22">
        <v>55070.792987823996</v>
      </c>
      <c r="E23" s="21">
        <v>3464</v>
      </c>
      <c r="F23" s="62"/>
      <c r="G23" s="17">
        <v>2005</v>
      </c>
    </row>
    <row r="24" spans="1:7" x14ac:dyDescent="0.25">
      <c r="A24" s="17">
        <f t="shared" si="1"/>
        <v>8</v>
      </c>
      <c r="B24" s="18">
        <v>2006</v>
      </c>
      <c r="C24" s="40">
        <f t="shared" si="0"/>
        <v>5482.573750945</v>
      </c>
      <c r="D24" s="22">
        <v>1431.5737509450003</v>
      </c>
      <c r="E24" s="21">
        <v>4051</v>
      </c>
      <c r="F24" s="62"/>
      <c r="G24" s="17">
        <v>2006</v>
      </c>
    </row>
    <row r="25" spans="1:7" x14ac:dyDescent="0.25">
      <c r="A25" s="17">
        <f t="shared" si="1"/>
        <v>6</v>
      </c>
      <c r="B25" s="18">
        <v>2007</v>
      </c>
      <c r="C25" s="40">
        <f t="shared" si="0"/>
        <v>14950.2879801</v>
      </c>
      <c r="D25" s="22">
        <v>8198.2879800999999</v>
      </c>
      <c r="E25" s="21">
        <v>6752</v>
      </c>
      <c r="F25" s="62"/>
      <c r="G25" s="17">
        <v>2007</v>
      </c>
    </row>
    <row r="26" spans="1:7" x14ac:dyDescent="0.25">
      <c r="B26" s="18">
        <v>2008</v>
      </c>
      <c r="C26" s="40">
        <f t="shared" si="0"/>
        <v>6931.1878523639989</v>
      </c>
      <c r="D26" s="22">
        <v>2921.1878523639994</v>
      </c>
      <c r="E26" s="21">
        <v>4010</v>
      </c>
      <c r="F26" s="62"/>
    </row>
    <row r="27" spans="1:7" x14ac:dyDescent="0.25">
      <c r="B27" s="18">
        <v>2009</v>
      </c>
      <c r="C27" s="40">
        <f t="shared" si="0"/>
        <v>22169.334280600007</v>
      </c>
      <c r="D27" s="22">
        <v>17804.334280600007</v>
      </c>
      <c r="E27" s="21">
        <v>4365</v>
      </c>
      <c r="F27" s="62"/>
    </row>
    <row r="28" spans="1:7" x14ac:dyDescent="0.25">
      <c r="B28" s="18">
        <v>2010</v>
      </c>
      <c r="C28" s="40">
        <f t="shared" si="0"/>
        <v>3789.8110876000001</v>
      </c>
      <c r="D28" s="22">
        <v>372.81108760000001</v>
      </c>
      <c r="E28" s="21">
        <v>3417</v>
      </c>
      <c r="F28" s="62"/>
    </row>
    <row r="29" spans="1:7" x14ac:dyDescent="0.25">
      <c r="B29" s="18">
        <v>2011</v>
      </c>
      <c r="C29" s="40">
        <f t="shared" si="0"/>
        <v>66540.380477900006</v>
      </c>
      <c r="D29" s="22">
        <v>61781.380477899998</v>
      </c>
      <c r="E29" s="21">
        <v>4759</v>
      </c>
      <c r="F29" s="62"/>
    </row>
    <row r="30" spans="1:7" x14ac:dyDescent="0.25">
      <c r="B30" s="18">
        <v>2012</v>
      </c>
      <c r="C30" s="40">
        <f t="shared" si="0"/>
        <v>6641.7834869300004</v>
      </c>
      <c r="D30" s="22">
        <v>2569.78348693</v>
      </c>
      <c r="E30" s="21">
        <v>4072</v>
      </c>
      <c r="F30" s="63">
        <f>VLOOKUP(VLOOKUP(3,$A$17:$B$25,2,FALSE),$B$17:$C$25,2,FALSE)</f>
        <v>38799.849663230001</v>
      </c>
    </row>
    <row r="31" spans="1:7" s="17" customFormat="1" x14ac:dyDescent="0.25">
      <c r="B31" s="18">
        <v>2013</v>
      </c>
      <c r="C31" s="40">
        <f t="shared" si="0"/>
        <v>11189.332449900001</v>
      </c>
      <c r="D31" s="22">
        <v>5499.3324499000009</v>
      </c>
      <c r="E31" s="21">
        <v>5690</v>
      </c>
      <c r="F31" s="63">
        <f t="shared" ref="F31:F32" si="2">VLOOKUP(VLOOKUP(3,$A$17:$B$25,2,FALSE),$B$17:$C$25,2,FALSE)</f>
        <v>38799.849663230001</v>
      </c>
    </row>
    <row r="32" spans="1:7" x14ac:dyDescent="0.25">
      <c r="B32" s="18">
        <v>2014</v>
      </c>
      <c r="C32" s="40">
        <f t="shared" si="0"/>
        <v>7940.6339698499978</v>
      </c>
      <c r="D32" s="22">
        <v>3137.6339698499974</v>
      </c>
      <c r="E32" s="21">
        <v>4803</v>
      </c>
      <c r="F32" s="63">
        <f t="shared" si="2"/>
        <v>38799.849663230001</v>
      </c>
    </row>
    <row r="33" spans="2:10" s="17" customFormat="1" x14ac:dyDescent="0.25">
      <c r="B33" s="18">
        <v>2015</v>
      </c>
      <c r="C33" s="40">
        <f t="shared" si="0"/>
        <v>20883.357029899998</v>
      </c>
      <c r="D33" s="22">
        <v>17996.357029899998</v>
      </c>
      <c r="E33" s="21">
        <v>2887</v>
      </c>
      <c r="F33" s="63">
        <f>$J$41</f>
        <v>105362.6273780832</v>
      </c>
      <c r="I33" s="291" t="s">
        <v>62</v>
      </c>
      <c r="J33" s="292"/>
    </row>
    <row r="34" spans="2:10" s="17" customFormat="1" x14ac:dyDescent="0.25">
      <c r="B34" s="18">
        <v>2016</v>
      </c>
      <c r="C34" s="40">
        <f t="shared" si="0"/>
        <v>7415.9084897599987</v>
      </c>
      <c r="D34" s="22">
        <v>5533.9084897599987</v>
      </c>
      <c r="E34" s="21">
        <v>1882</v>
      </c>
      <c r="F34" s="63">
        <f>$J$41</f>
        <v>105362.6273780832</v>
      </c>
      <c r="I34" s="58" t="s">
        <v>50</v>
      </c>
      <c r="J34" s="58" t="s">
        <v>285</v>
      </c>
    </row>
    <row r="35" spans="2:10" x14ac:dyDescent="0.25">
      <c r="B35" s="18">
        <v>2017</v>
      </c>
      <c r="C35" s="40">
        <f t="shared" si="0"/>
        <v>61879.397924599973</v>
      </c>
      <c r="D35" s="22">
        <v>61139.397924599973</v>
      </c>
      <c r="E35" s="21">
        <v>740</v>
      </c>
      <c r="F35" s="63">
        <f>$J$41</f>
        <v>105362.6273780832</v>
      </c>
      <c r="I35" s="46" t="s">
        <v>51</v>
      </c>
      <c r="J35" s="46" t="s">
        <v>63</v>
      </c>
    </row>
    <row r="36" spans="2:10" s="17" customFormat="1" x14ac:dyDescent="0.25">
      <c r="B36" s="57" t="s">
        <v>59</v>
      </c>
      <c r="C36" s="5">
        <f>AVERAGE(C17:C25)</f>
        <v>25160.914575308445</v>
      </c>
      <c r="D36" s="19"/>
      <c r="E36" s="5"/>
      <c r="F36" s="59"/>
      <c r="I36" s="46" t="s">
        <v>46</v>
      </c>
      <c r="J36" s="46">
        <v>2</v>
      </c>
    </row>
    <row r="37" spans="2:10" ht="14.45" customHeight="1" x14ac:dyDescent="0.25">
      <c r="B37" s="57" t="s">
        <v>45</v>
      </c>
      <c r="C37" s="5">
        <f>AVERAGE(C30:C32)</f>
        <v>8590.5833022266652</v>
      </c>
      <c r="E37" s="5"/>
      <c r="I37" s="46" t="s">
        <v>47</v>
      </c>
      <c r="J37" s="46" t="s">
        <v>48</v>
      </c>
    </row>
    <row r="38" spans="2:10" ht="15" customHeight="1" x14ac:dyDescent="0.25">
      <c r="B38" s="289" t="s">
        <v>57</v>
      </c>
      <c r="C38" s="290">
        <f>C37/C36</f>
        <v>0.34142571711828779</v>
      </c>
      <c r="I38" s="46" t="s">
        <v>52</v>
      </c>
      <c r="J38" s="46">
        <f>VLOOKUP(1,A17:B25,2,FALSE)</f>
        <v>2005</v>
      </c>
    </row>
    <row r="39" spans="2:10" x14ac:dyDescent="0.25">
      <c r="B39" s="289"/>
      <c r="C39" s="290"/>
      <c r="D39" s="57"/>
      <c r="I39" s="46" t="s">
        <v>49</v>
      </c>
      <c r="J39" s="24">
        <f>MAX(C17:C25)</f>
        <v>58534.792987823996</v>
      </c>
    </row>
    <row r="40" spans="2:10" x14ac:dyDescent="0.25">
      <c r="B40" s="5" t="s">
        <v>59</v>
      </c>
      <c r="C40" s="5">
        <f>AVERAGE(C17:C25)</f>
        <v>25160.914575308445</v>
      </c>
      <c r="D40" s="5"/>
      <c r="I40" s="46" t="s">
        <v>53</v>
      </c>
      <c r="J40" s="46">
        <v>0.9</v>
      </c>
    </row>
    <row r="41" spans="2:10" x14ac:dyDescent="0.25">
      <c r="B41" s="5" t="s">
        <v>56</v>
      </c>
      <c r="C41" s="5">
        <f>AVERAGE(C33:C35)</f>
        <v>30059.554481419986</v>
      </c>
      <c r="D41" s="5"/>
      <c r="I41" s="46" t="s">
        <v>40</v>
      </c>
      <c r="J41" s="24">
        <f>J39*J36*J40</f>
        <v>105362.6273780832</v>
      </c>
    </row>
    <row r="42" spans="2:10" x14ac:dyDescent="0.25">
      <c r="B42" s="17" t="s">
        <v>60</v>
      </c>
      <c r="C42" s="69">
        <f>C41/C40</f>
        <v>1.194692442178505</v>
      </c>
    </row>
  </sheetData>
  <mergeCells count="3">
    <mergeCell ref="B38:B39"/>
    <mergeCell ref="C38:C39"/>
    <mergeCell ref="I33:J33"/>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FE399-18B0-4789-99A4-38A93C3F5FDD}">
  <dimension ref="A1:AK53"/>
  <sheetViews>
    <sheetView workbookViewId="0">
      <selection activeCell="A2" sqref="A2"/>
    </sheetView>
  </sheetViews>
  <sheetFormatPr defaultColWidth="8.85546875" defaultRowHeight="15" x14ac:dyDescent="0.25"/>
  <cols>
    <col min="1" max="1" width="8.85546875" style="17"/>
    <col min="2" max="2" width="11.5703125" style="17" bestFit="1" customWidth="1"/>
    <col min="3" max="3" width="12.28515625" style="17" bestFit="1" customWidth="1"/>
    <col min="4" max="4" width="11.5703125" style="17" bestFit="1" customWidth="1"/>
    <col min="5" max="5" width="13.140625" style="17" customWidth="1"/>
    <col min="6" max="6" width="12.28515625" style="17" bestFit="1" customWidth="1"/>
    <col min="7" max="7" width="11.42578125" style="17" bestFit="1" customWidth="1"/>
    <col min="8" max="8" width="17.42578125" style="17" bestFit="1" customWidth="1"/>
    <col min="9" max="9" width="17.85546875" style="17" bestFit="1" customWidth="1"/>
    <col min="10" max="16384" width="8.85546875" style="17"/>
  </cols>
  <sheetData>
    <row r="1" spans="1:8" x14ac:dyDescent="0.25">
      <c r="A1" s="17" t="s">
        <v>79</v>
      </c>
    </row>
    <row r="2" spans="1:8" x14ac:dyDescent="0.25">
      <c r="A2" s="17" t="s">
        <v>286</v>
      </c>
      <c r="B2" s="18" t="s">
        <v>20</v>
      </c>
      <c r="C2" s="44" t="s">
        <v>267</v>
      </c>
      <c r="D2" s="10" t="s">
        <v>268</v>
      </c>
      <c r="E2" s="9" t="s">
        <v>1</v>
      </c>
      <c r="F2" s="8" t="s">
        <v>265</v>
      </c>
      <c r="G2" s="34" t="s">
        <v>266</v>
      </c>
      <c r="H2" s="92" t="s">
        <v>270</v>
      </c>
    </row>
    <row r="3" spans="1:8" x14ac:dyDescent="0.25">
      <c r="B3" s="18">
        <v>1986</v>
      </c>
      <c r="C3" s="40">
        <f t="shared" ref="C3:C34" si="0">D3+E3</f>
        <v>1922751.8870809998</v>
      </c>
      <c r="D3" s="22">
        <v>1482853.8870809998</v>
      </c>
      <c r="E3" s="21">
        <v>439898</v>
      </c>
      <c r="F3" s="20">
        <f t="shared" ref="F3:F34" si="1">E3+G3</f>
        <v>1955140.1510045999</v>
      </c>
      <c r="G3" s="35">
        <v>1515242.1510045999</v>
      </c>
      <c r="H3" s="92"/>
    </row>
    <row r="4" spans="1:8" x14ac:dyDescent="0.25">
      <c r="B4" s="18">
        <v>1987</v>
      </c>
      <c r="C4" s="40">
        <f t="shared" si="0"/>
        <v>1637312.4008839997</v>
      </c>
      <c r="D4" s="22">
        <v>1126650.4008839997</v>
      </c>
      <c r="E4" s="21">
        <v>510662</v>
      </c>
      <c r="F4" s="20">
        <f t="shared" si="1"/>
        <v>1755318.1381289994</v>
      </c>
      <c r="G4" s="35">
        <v>1244656.1381289994</v>
      </c>
      <c r="H4" s="92"/>
    </row>
    <row r="5" spans="1:8" x14ac:dyDescent="0.25">
      <c r="B5" s="18">
        <v>1988</v>
      </c>
      <c r="C5" s="40">
        <f t="shared" si="0"/>
        <v>2702766.6130821994</v>
      </c>
      <c r="D5" s="22">
        <v>2358406.6130821994</v>
      </c>
      <c r="E5" s="21">
        <v>344360</v>
      </c>
      <c r="F5" s="20">
        <f t="shared" si="1"/>
        <v>2633505.9757021996</v>
      </c>
      <c r="G5" s="35">
        <v>2289145.9757021996</v>
      </c>
      <c r="H5" s="92"/>
    </row>
    <row r="6" spans="1:8" x14ac:dyDescent="0.25">
      <c r="B6" s="18">
        <v>1989</v>
      </c>
      <c r="C6" s="40">
        <f t="shared" si="0"/>
        <v>953054.87236299959</v>
      </c>
      <c r="D6" s="22">
        <v>606659.87236299959</v>
      </c>
      <c r="E6" s="21">
        <v>346395</v>
      </c>
      <c r="F6" s="20">
        <f t="shared" si="1"/>
        <v>799662.58492000028</v>
      </c>
      <c r="G6" s="35">
        <v>453267.58492000023</v>
      </c>
      <c r="H6" s="92"/>
    </row>
    <row r="7" spans="1:8" x14ac:dyDescent="0.25">
      <c r="B7" s="18">
        <v>1990</v>
      </c>
      <c r="C7" s="40">
        <f t="shared" si="0"/>
        <v>1692596.196454</v>
      </c>
      <c r="D7" s="22">
        <v>1491752.196454</v>
      </c>
      <c r="E7" s="21">
        <v>200844</v>
      </c>
      <c r="F7" s="20">
        <f t="shared" si="1"/>
        <v>1815371.7775619999</v>
      </c>
      <c r="G7" s="35">
        <v>1614527.7775619999</v>
      </c>
      <c r="H7" s="92"/>
    </row>
    <row r="8" spans="1:8" x14ac:dyDescent="0.25">
      <c r="B8" s="18">
        <v>1991</v>
      </c>
      <c r="C8" s="40">
        <f t="shared" si="0"/>
        <v>1149278.6110963002</v>
      </c>
      <c r="D8" s="22">
        <v>1029048.6110963001</v>
      </c>
      <c r="E8" s="21">
        <v>120230</v>
      </c>
      <c r="F8" s="20">
        <f t="shared" si="1"/>
        <v>1056123.9100874001</v>
      </c>
      <c r="G8" s="35">
        <v>935893.91008740012</v>
      </c>
      <c r="H8" s="92"/>
    </row>
    <row r="9" spans="1:8" x14ac:dyDescent="0.25">
      <c r="B9" s="18">
        <v>1992</v>
      </c>
      <c r="C9" s="40">
        <f t="shared" si="0"/>
        <v>579801.81203922001</v>
      </c>
      <c r="D9" s="22">
        <v>448013.81203922001</v>
      </c>
      <c r="E9" s="21">
        <v>131788</v>
      </c>
      <c r="F9" s="20">
        <f t="shared" si="1"/>
        <v>677091.84572332015</v>
      </c>
      <c r="G9" s="35">
        <v>545303.84572332015</v>
      </c>
      <c r="H9" s="92"/>
    </row>
    <row r="10" spans="1:8" x14ac:dyDescent="0.25">
      <c r="B10" s="18">
        <v>1993</v>
      </c>
      <c r="C10" s="40">
        <f t="shared" si="0"/>
        <v>518267.91147099022</v>
      </c>
      <c r="D10" s="22">
        <v>372053.91147099022</v>
      </c>
      <c r="E10" s="21">
        <v>146214</v>
      </c>
      <c r="F10" s="20">
        <f t="shared" si="1"/>
        <v>540799.18411379016</v>
      </c>
      <c r="G10" s="35">
        <v>394585.18411379016</v>
      </c>
      <c r="H10" s="92"/>
    </row>
    <row r="11" spans="1:8" x14ac:dyDescent="0.25">
      <c r="B11" s="18">
        <v>1994</v>
      </c>
      <c r="C11" s="40">
        <f t="shared" si="0"/>
        <v>523821.30471569998</v>
      </c>
      <c r="D11" s="22">
        <v>392657.30471569998</v>
      </c>
      <c r="E11" s="21">
        <v>131164</v>
      </c>
      <c r="F11" s="20">
        <f t="shared" si="1"/>
        <v>506405.05486079998</v>
      </c>
      <c r="G11" s="35">
        <v>375241.05486079998</v>
      </c>
      <c r="H11" s="92"/>
    </row>
    <row r="12" spans="1:8" x14ac:dyDescent="0.25">
      <c r="B12" s="18">
        <v>1995</v>
      </c>
      <c r="C12" s="40">
        <f t="shared" si="0"/>
        <v>741594.49310019996</v>
      </c>
      <c r="D12" s="22">
        <v>539857.49310019996</v>
      </c>
      <c r="E12" s="21">
        <v>201737</v>
      </c>
      <c r="F12" s="20">
        <f t="shared" si="1"/>
        <v>678360.36355940008</v>
      </c>
      <c r="G12" s="35">
        <v>476623.36355940008</v>
      </c>
      <c r="H12" s="92"/>
    </row>
    <row r="13" spans="1:8" x14ac:dyDescent="0.25">
      <c r="B13" s="18">
        <v>1996</v>
      </c>
      <c r="C13" s="40">
        <f t="shared" si="0"/>
        <v>1482664.9054413498</v>
      </c>
      <c r="D13" s="22">
        <v>1292170.9054413498</v>
      </c>
      <c r="E13" s="21">
        <v>190494</v>
      </c>
      <c r="F13" s="20">
        <f t="shared" si="1"/>
        <v>1525200.1043777498</v>
      </c>
      <c r="G13" s="35">
        <v>1334706.1043777498</v>
      </c>
      <c r="H13" s="92"/>
    </row>
    <row r="14" spans="1:8" x14ac:dyDescent="0.25">
      <c r="B14" s="18">
        <v>1997</v>
      </c>
      <c r="C14" s="40">
        <f t="shared" si="0"/>
        <v>2133400.1157414974</v>
      </c>
      <c r="D14" s="22">
        <v>1963870.1157414974</v>
      </c>
      <c r="E14" s="21">
        <v>169530</v>
      </c>
      <c r="F14" s="20">
        <f t="shared" si="1"/>
        <v>2142623.9377692975</v>
      </c>
      <c r="G14" s="35">
        <v>1973093.9377692977</v>
      </c>
      <c r="H14" s="92"/>
    </row>
    <row r="15" spans="1:8" x14ac:dyDescent="0.25">
      <c r="A15" s="91"/>
      <c r="B15" s="18">
        <v>1998</v>
      </c>
      <c r="C15" s="40">
        <f t="shared" si="0"/>
        <v>773210.54508496972</v>
      </c>
      <c r="D15" s="22">
        <v>598471.54508496972</v>
      </c>
      <c r="E15" s="21">
        <v>174739</v>
      </c>
      <c r="F15" s="20">
        <f t="shared" si="1"/>
        <v>789202.9302831497</v>
      </c>
      <c r="G15" s="35">
        <v>614463.9302831497</v>
      </c>
      <c r="H15" s="92"/>
    </row>
    <row r="16" spans="1:8" x14ac:dyDescent="0.25">
      <c r="A16" s="91">
        <f>_xlfn.RANK.AVG(C16,$C$16:$C$24)</f>
        <v>8</v>
      </c>
      <c r="B16" s="18">
        <v>1999</v>
      </c>
      <c r="C16" s="40">
        <f t="shared" si="0"/>
        <v>376118.9730713123</v>
      </c>
      <c r="D16" s="22">
        <v>247150.97307131227</v>
      </c>
      <c r="E16" s="21">
        <v>128968</v>
      </c>
      <c r="F16" s="20">
        <f t="shared" si="1"/>
        <v>368378.56690403138</v>
      </c>
      <c r="G16" s="35">
        <v>239410.56690403138</v>
      </c>
      <c r="H16" s="92"/>
    </row>
    <row r="17" spans="1:36" x14ac:dyDescent="0.25">
      <c r="A17" s="94">
        <f t="shared" ref="A17:A24" si="2">_xlfn.RANK.AVG(C17,$C$16:$C$24)</f>
        <v>6</v>
      </c>
      <c r="B17" s="18">
        <v>2000</v>
      </c>
      <c r="C17" s="40">
        <f t="shared" si="0"/>
        <v>544605.27665212005</v>
      </c>
      <c r="D17" s="22">
        <v>421955.27665212005</v>
      </c>
      <c r="E17" s="21">
        <v>122650</v>
      </c>
      <c r="F17" s="20">
        <f t="shared" si="1"/>
        <v>498231.85797934199</v>
      </c>
      <c r="G17" s="35">
        <v>375581.85797934199</v>
      </c>
      <c r="H17" s="92"/>
    </row>
    <row r="18" spans="1:36" x14ac:dyDescent="0.25">
      <c r="A18" s="94">
        <f t="shared" si="2"/>
        <v>7</v>
      </c>
      <c r="B18" s="18">
        <v>2001</v>
      </c>
      <c r="C18" s="40">
        <f t="shared" si="0"/>
        <v>445699.83576547977</v>
      </c>
      <c r="D18" s="22">
        <v>309617.83576547977</v>
      </c>
      <c r="E18" s="21">
        <v>136082</v>
      </c>
      <c r="F18" s="20">
        <f t="shared" si="1"/>
        <v>383887.64651182992</v>
      </c>
      <c r="G18" s="35">
        <v>247805.64651182995</v>
      </c>
      <c r="H18" s="92"/>
    </row>
    <row r="19" spans="1:36" x14ac:dyDescent="0.25">
      <c r="A19" s="94">
        <f t="shared" si="2"/>
        <v>2</v>
      </c>
      <c r="B19" s="18">
        <v>2002</v>
      </c>
      <c r="C19" s="40">
        <f t="shared" si="0"/>
        <v>845379.89065544982</v>
      </c>
      <c r="D19" s="22">
        <v>695698.89065544982</v>
      </c>
      <c r="E19" s="21">
        <v>149681</v>
      </c>
      <c r="F19" s="20">
        <f t="shared" si="1"/>
        <v>848692.28417719982</v>
      </c>
      <c r="G19" s="35">
        <v>699011.28417719982</v>
      </c>
      <c r="H19" s="92"/>
    </row>
    <row r="20" spans="1:36" x14ac:dyDescent="0.25">
      <c r="A20" s="94">
        <f t="shared" si="2"/>
        <v>3</v>
      </c>
      <c r="B20" s="18">
        <v>2003</v>
      </c>
      <c r="C20" s="40">
        <f t="shared" si="0"/>
        <v>784365.70092002989</v>
      </c>
      <c r="D20" s="22">
        <v>632983.70092002989</v>
      </c>
      <c r="E20" s="21">
        <v>151382</v>
      </c>
      <c r="F20" s="20">
        <f t="shared" si="1"/>
        <v>774320.51988355001</v>
      </c>
      <c r="G20" s="35">
        <v>622938.51988355001</v>
      </c>
      <c r="H20" s="92"/>
    </row>
    <row r="21" spans="1:36" x14ac:dyDescent="0.25">
      <c r="A21" s="94">
        <f t="shared" si="2"/>
        <v>1</v>
      </c>
      <c r="B21" s="18">
        <v>2004</v>
      </c>
      <c r="C21" s="40">
        <f t="shared" si="0"/>
        <v>1168431.1736695999</v>
      </c>
      <c r="D21" s="22">
        <v>1021264.1736695999</v>
      </c>
      <c r="E21" s="21">
        <v>147167</v>
      </c>
      <c r="F21" s="20">
        <f t="shared" si="1"/>
        <v>1167533.5873702201</v>
      </c>
      <c r="G21" s="35">
        <v>1020366.5873702202</v>
      </c>
      <c r="H21" s="92"/>
    </row>
    <row r="22" spans="1:36" x14ac:dyDescent="0.25">
      <c r="A22" s="94">
        <f t="shared" si="2"/>
        <v>9</v>
      </c>
      <c r="B22" s="18">
        <v>2005</v>
      </c>
      <c r="C22" s="40">
        <f t="shared" si="0"/>
        <v>348505.57375575986</v>
      </c>
      <c r="D22" s="22">
        <v>233160.57375575989</v>
      </c>
      <c r="E22" s="21">
        <v>115345</v>
      </c>
      <c r="F22" s="20">
        <f t="shared" si="1"/>
        <v>348598.16647894995</v>
      </c>
      <c r="G22" s="35">
        <v>233253.16647894992</v>
      </c>
      <c r="H22" s="92"/>
    </row>
    <row r="23" spans="1:36" x14ac:dyDescent="0.25">
      <c r="A23" s="94">
        <f t="shared" si="2"/>
        <v>4</v>
      </c>
      <c r="B23" s="18">
        <v>2006</v>
      </c>
      <c r="C23" s="40">
        <f t="shared" si="0"/>
        <v>696765.64505541022</v>
      </c>
      <c r="D23" s="22">
        <v>615012.64505541022</v>
      </c>
      <c r="E23" s="21">
        <v>81753</v>
      </c>
      <c r="F23" s="20">
        <f t="shared" si="1"/>
        <v>695324.48183806019</v>
      </c>
      <c r="G23" s="35">
        <v>613571.48183806019</v>
      </c>
      <c r="H23" s="92"/>
    </row>
    <row r="24" spans="1:36" x14ac:dyDescent="0.25">
      <c r="A24" s="94">
        <f t="shared" si="2"/>
        <v>5</v>
      </c>
      <c r="B24" s="18">
        <v>2007</v>
      </c>
      <c r="C24" s="40">
        <f t="shared" si="0"/>
        <v>641642.25013318018</v>
      </c>
      <c r="D24" s="22">
        <v>546141.25013318018</v>
      </c>
      <c r="E24" s="21">
        <v>95501</v>
      </c>
      <c r="F24" s="20">
        <f t="shared" si="1"/>
        <v>644036.86277487001</v>
      </c>
      <c r="G24" s="35">
        <v>548535.86277487001</v>
      </c>
      <c r="H24" s="92"/>
    </row>
    <row r="25" spans="1:36" x14ac:dyDescent="0.25">
      <c r="A25" s="91"/>
      <c r="B25" s="18">
        <v>2008</v>
      </c>
      <c r="C25" s="40">
        <f t="shared" si="0"/>
        <v>608111.89985535014</v>
      </c>
      <c r="D25" s="22">
        <v>555389.89985535014</v>
      </c>
      <c r="E25" s="21">
        <v>52722</v>
      </c>
      <c r="F25" s="20">
        <f t="shared" si="1"/>
        <v>608057.33531571017</v>
      </c>
      <c r="G25" s="35">
        <v>555335.33531571017</v>
      </c>
      <c r="H25" s="92"/>
    </row>
    <row r="26" spans="1:36" x14ac:dyDescent="0.25">
      <c r="A26" s="91"/>
      <c r="B26" s="18">
        <v>2009</v>
      </c>
      <c r="C26" s="40">
        <f t="shared" si="0"/>
        <v>718638.97764779977</v>
      </c>
      <c r="D26" s="22">
        <v>671912.97764779977</v>
      </c>
      <c r="E26" s="21">
        <v>46726</v>
      </c>
      <c r="F26" s="20">
        <f t="shared" si="1"/>
        <v>597079.47989139974</v>
      </c>
      <c r="G26" s="35">
        <v>550353.47989139974</v>
      </c>
      <c r="H26" s="93"/>
    </row>
    <row r="27" spans="1:36" x14ac:dyDescent="0.25">
      <c r="B27" s="18">
        <v>2010</v>
      </c>
      <c r="C27" s="40">
        <f t="shared" si="0"/>
        <v>83380.907770539983</v>
      </c>
      <c r="D27" s="22">
        <v>39323.907770539983</v>
      </c>
      <c r="E27" s="21">
        <v>44057</v>
      </c>
      <c r="F27" s="20">
        <f t="shared" si="1"/>
        <v>83243.538492239983</v>
      </c>
      <c r="G27" s="35">
        <v>39186.53849223999</v>
      </c>
      <c r="H27" s="93"/>
    </row>
    <row r="28" spans="1:36" x14ac:dyDescent="0.25">
      <c r="B28" s="18">
        <v>2011</v>
      </c>
      <c r="C28" s="40">
        <f t="shared" si="0"/>
        <v>157295.98607425002</v>
      </c>
      <c r="D28" s="22">
        <v>94888.986074250002</v>
      </c>
      <c r="E28" s="21">
        <v>62407</v>
      </c>
      <c r="F28" s="20">
        <f t="shared" si="1"/>
        <v>156991.60731878999</v>
      </c>
      <c r="G28" s="35">
        <v>94584.607318790004</v>
      </c>
      <c r="H28" s="93">
        <f>VLOOKUP(VLOOKUP(3,$A$16:$B$24,2,FALSE),$B$16:$C$24,2,FALSE)</f>
        <v>784365.70092002989</v>
      </c>
    </row>
    <row r="29" spans="1:36" x14ac:dyDescent="0.25">
      <c r="B29" s="18">
        <v>2012</v>
      </c>
      <c r="C29" s="40">
        <f t="shared" si="0"/>
        <v>283988.56858855998</v>
      </c>
      <c r="D29" s="22">
        <v>233175.56858856001</v>
      </c>
      <c r="E29" s="21">
        <v>50813</v>
      </c>
      <c r="F29" s="20">
        <f t="shared" si="1"/>
        <v>279313.92009800003</v>
      </c>
      <c r="G29" s="35">
        <v>228500.92009800003</v>
      </c>
      <c r="H29" s="93">
        <f t="shared" ref="H29:H34" si="3">VLOOKUP(VLOOKUP(3,$A$16:$B$24,2,FALSE),$B$16:$C$24,2,FALSE)</f>
        <v>784365.70092002989</v>
      </c>
    </row>
    <row r="30" spans="1:36" ht="15.75" x14ac:dyDescent="0.25">
      <c r="B30" s="18">
        <v>2013</v>
      </c>
      <c r="C30" s="40">
        <f t="shared" si="0"/>
        <v>325660.51294442994</v>
      </c>
      <c r="D30" s="22">
        <v>265084.51294442994</v>
      </c>
      <c r="E30" s="21">
        <v>60576</v>
      </c>
      <c r="F30" s="20">
        <f t="shared" si="1"/>
        <v>324813.19880130998</v>
      </c>
      <c r="G30" s="35">
        <v>264237.19880130998</v>
      </c>
      <c r="H30" s="93">
        <f t="shared" si="3"/>
        <v>784365.70092002989</v>
      </c>
      <c r="AC30" s="278"/>
      <c r="AD30" s="278"/>
      <c r="AE30" s="278"/>
      <c r="AF30" s="278"/>
      <c r="AG30" s="273" t="s">
        <v>250</v>
      </c>
      <c r="AH30" s="278"/>
      <c r="AI30" s="278"/>
      <c r="AJ30" s="278"/>
    </row>
    <row r="31" spans="1:36" ht="15.75" x14ac:dyDescent="0.25">
      <c r="B31" s="18">
        <v>2014</v>
      </c>
      <c r="C31" s="40">
        <f t="shared" si="0"/>
        <v>265441.91880704998</v>
      </c>
      <c r="D31" s="22">
        <v>173403.91880704998</v>
      </c>
      <c r="E31" s="21">
        <v>92038</v>
      </c>
      <c r="F31" s="20">
        <f t="shared" si="1"/>
        <v>278578.47428477998</v>
      </c>
      <c r="G31" s="35">
        <v>186540.47428478001</v>
      </c>
      <c r="H31" s="93">
        <f t="shared" si="3"/>
        <v>784365.70092002989</v>
      </c>
      <c r="AC31" s="278"/>
      <c r="AD31" s="278"/>
      <c r="AE31" s="278"/>
      <c r="AF31" s="278"/>
      <c r="AG31" s="273" t="s">
        <v>251</v>
      </c>
      <c r="AH31" s="278"/>
      <c r="AI31" s="278"/>
      <c r="AJ31" s="278"/>
    </row>
    <row r="32" spans="1:36" ht="15.75" x14ac:dyDescent="0.25">
      <c r="B32" s="18">
        <v>2015</v>
      </c>
      <c r="C32" s="40">
        <f t="shared" si="0"/>
        <v>416275.0749395499</v>
      </c>
      <c r="D32" s="22">
        <v>327318.0749395499</v>
      </c>
      <c r="E32" s="21">
        <v>88957</v>
      </c>
      <c r="F32" s="20">
        <f t="shared" si="1"/>
        <v>400202.55010198994</v>
      </c>
      <c r="G32" s="35">
        <v>311245.55010198994</v>
      </c>
      <c r="H32" s="93">
        <f t="shared" si="3"/>
        <v>784365.70092002989</v>
      </c>
      <c r="AC32" s="278"/>
      <c r="AD32" s="278"/>
      <c r="AE32" s="278"/>
      <c r="AF32" s="278"/>
      <c r="AG32" s="273" t="s">
        <v>252</v>
      </c>
      <c r="AH32" s="273"/>
      <c r="AI32" s="274"/>
      <c r="AJ32" s="273" t="s">
        <v>253</v>
      </c>
    </row>
    <row r="33" spans="2:37" ht="15.75" x14ac:dyDescent="0.25">
      <c r="B33" s="18">
        <v>2016</v>
      </c>
      <c r="C33" s="40">
        <f t="shared" si="0"/>
        <v>578125.42846867978</v>
      </c>
      <c r="D33" s="22">
        <v>506959.42846867983</v>
      </c>
      <c r="E33" s="21">
        <v>71166</v>
      </c>
      <c r="F33" s="20">
        <f t="shared" si="1"/>
        <v>584854.92761661985</v>
      </c>
      <c r="G33" s="35">
        <v>513688.92761661985</v>
      </c>
      <c r="H33" s="93">
        <f t="shared" si="3"/>
        <v>784365.70092002989</v>
      </c>
      <c r="AC33" s="274"/>
      <c r="AD33" s="275" t="s">
        <v>250</v>
      </c>
      <c r="AE33" s="273" t="s">
        <v>254</v>
      </c>
      <c r="AF33" s="273" t="s">
        <v>250</v>
      </c>
      <c r="AG33" s="273" t="s">
        <v>255</v>
      </c>
      <c r="AH33" s="273"/>
      <c r="AI33" s="274"/>
      <c r="AJ33" s="273" t="s">
        <v>257</v>
      </c>
    </row>
    <row r="34" spans="2:37" ht="15.75" x14ac:dyDescent="0.25">
      <c r="B34" s="18">
        <v>2017</v>
      </c>
      <c r="C34" s="40">
        <f t="shared" si="0"/>
        <v>306472.00073880004</v>
      </c>
      <c r="D34" s="22">
        <v>222475.00073880004</v>
      </c>
      <c r="E34" s="21">
        <v>83997</v>
      </c>
      <c r="F34" s="20">
        <f t="shared" si="1"/>
        <v>305557.68245740002</v>
      </c>
      <c r="G34" s="35">
        <v>221560.68245740005</v>
      </c>
      <c r="H34" s="93">
        <f t="shared" si="3"/>
        <v>784365.70092002989</v>
      </c>
      <c r="AC34" s="274"/>
      <c r="AD34" s="275" t="s">
        <v>258</v>
      </c>
      <c r="AE34" s="273" t="s">
        <v>251</v>
      </c>
      <c r="AF34" s="273" t="s">
        <v>251</v>
      </c>
      <c r="AG34" s="273" t="s">
        <v>259</v>
      </c>
      <c r="AH34" s="273"/>
      <c r="AI34" s="275" t="s">
        <v>253</v>
      </c>
      <c r="AJ34" s="273" t="s">
        <v>256</v>
      </c>
    </row>
    <row r="35" spans="2:37" ht="15.75" x14ac:dyDescent="0.25">
      <c r="B35" s="91" t="s">
        <v>59</v>
      </c>
      <c r="C35" s="5">
        <f>AVERAGE(C16:C24)</f>
        <v>650168.25774203811</v>
      </c>
      <c r="D35" s="19"/>
      <c r="E35" s="5"/>
      <c r="F35" s="5">
        <f>AVERAGE(F16:F24)</f>
        <v>636555.99710200599</v>
      </c>
      <c r="G35" s="5"/>
      <c r="AC35" s="276" t="s">
        <v>20</v>
      </c>
      <c r="AD35" s="277" t="s">
        <v>260</v>
      </c>
      <c r="AE35" s="276" t="s">
        <v>261</v>
      </c>
      <c r="AF35" s="276" t="s">
        <v>252</v>
      </c>
      <c r="AG35" s="276" t="s">
        <v>262</v>
      </c>
      <c r="AH35" s="276" t="s">
        <v>264</v>
      </c>
      <c r="AI35" s="277" t="s">
        <v>257</v>
      </c>
      <c r="AJ35" s="276" t="s">
        <v>263</v>
      </c>
    </row>
    <row r="36" spans="2:37" x14ac:dyDescent="0.25">
      <c r="B36" s="5" t="s">
        <v>56</v>
      </c>
      <c r="C36" s="5">
        <f>AVERAGE(C32:C34)</f>
        <v>433624.16804900992</v>
      </c>
      <c r="D36" s="5"/>
      <c r="E36" s="5"/>
      <c r="F36" s="5">
        <f>AVERAGE(F32:F34)</f>
        <v>430205.05339200329</v>
      </c>
      <c r="AD36" s="264">
        <v>1997</v>
      </c>
      <c r="AE36" s="265">
        <v>7.3999999999999996E-2</v>
      </c>
      <c r="AF36" s="266">
        <v>0.17699999999999999</v>
      </c>
      <c r="AG36" s="264">
        <v>408</v>
      </c>
      <c r="AH36" s="264">
        <v>43</v>
      </c>
      <c r="AI36" s="266">
        <v>0.32800000000000001</v>
      </c>
      <c r="AJ36" s="265">
        <v>6.7000000000000004E-2</v>
      </c>
      <c r="AK36" s="266">
        <v>0.41199999999999998</v>
      </c>
    </row>
    <row r="37" spans="2:37" ht="14.45" customHeight="1" x14ac:dyDescent="0.25">
      <c r="B37" s="27" t="s">
        <v>282</v>
      </c>
      <c r="C37" s="69">
        <f>C36/C35</f>
        <v>0.66694146151480593</v>
      </c>
      <c r="F37" s="69">
        <f>F36/F35</f>
        <v>0.67583222112518149</v>
      </c>
      <c r="AD37" s="267">
        <v>1998</v>
      </c>
      <c r="AE37" s="268">
        <v>0.107</v>
      </c>
      <c r="AF37" s="269">
        <v>0.14699999999999999</v>
      </c>
      <c r="AG37" s="267">
        <v>461</v>
      </c>
      <c r="AH37" s="267">
        <v>64</v>
      </c>
      <c r="AI37" s="269">
        <v>0.47399999999999998</v>
      </c>
      <c r="AJ37" s="268">
        <v>9.0999999999999998E-2</v>
      </c>
      <c r="AK37" s="269">
        <v>0.55700000000000005</v>
      </c>
    </row>
    <row r="38" spans="2:37" x14ac:dyDescent="0.25">
      <c r="AD38" s="267">
        <v>1999</v>
      </c>
      <c r="AE38" s="268">
        <v>0.16300000000000001</v>
      </c>
      <c r="AF38" s="269">
        <v>0.13200000000000001</v>
      </c>
      <c r="AG38" s="267">
        <v>440</v>
      </c>
      <c r="AH38" s="267">
        <v>76</v>
      </c>
      <c r="AI38" s="269">
        <v>0.72</v>
      </c>
      <c r="AJ38" s="268">
        <v>0.13600000000000001</v>
      </c>
      <c r="AK38" s="269">
        <v>0.82899999999999996</v>
      </c>
    </row>
    <row r="39" spans="2:37" x14ac:dyDescent="0.25">
      <c r="AD39" s="267">
        <v>2000</v>
      </c>
      <c r="AE39" s="268">
        <v>0.28399999999999997</v>
      </c>
      <c r="AF39" s="269">
        <v>0.111</v>
      </c>
      <c r="AG39" s="267">
        <v>513</v>
      </c>
      <c r="AH39" s="267">
        <v>104</v>
      </c>
      <c r="AI39" s="269">
        <v>1.2569999999999999</v>
      </c>
      <c r="AJ39" s="268">
        <v>0.23100000000000001</v>
      </c>
      <c r="AK39" s="269">
        <v>1.411</v>
      </c>
    </row>
    <row r="40" spans="2:37" x14ac:dyDescent="0.25">
      <c r="AD40" s="267">
        <v>2001</v>
      </c>
      <c r="AE40" s="268">
        <v>0.252</v>
      </c>
      <c r="AF40" s="269">
        <v>9.2999999999999999E-2</v>
      </c>
      <c r="AG40" s="267">
        <v>742</v>
      </c>
      <c r="AH40" s="267">
        <v>155</v>
      </c>
      <c r="AI40" s="269">
        <v>1.1160000000000001</v>
      </c>
      <c r="AJ40" s="268">
        <v>0.188</v>
      </c>
      <c r="AK40" s="269">
        <v>1.151</v>
      </c>
    </row>
    <row r="41" spans="2:37" x14ac:dyDescent="0.25">
      <c r="AD41" s="267">
        <v>2002</v>
      </c>
      <c r="AE41" s="268">
        <v>0.42599999999999999</v>
      </c>
      <c r="AF41" s="269">
        <v>8.5000000000000006E-2</v>
      </c>
      <c r="AG41" s="267">
        <v>578</v>
      </c>
      <c r="AH41" s="267">
        <v>142</v>
      </c>
      <c r="AI41" s="269">
        <v>1.8819999999999999</v>
      </c>
      <c r="AJ41" s="268">
        <v>0.26200000000000001</v>
      </c>
      <c r="AK41" s="269">
        <v>1.601</v>
      </c>
    </row>
    <row r="42" spans="2:37" x14ac:dyDescent="0.25">
      <c r="AD42" s="267">
        <v>2003</v>
      </c>
      <c r="AE42" s="268">
        <v>0.245</v>
      </c>
      <c r="AF42" s="269">
        <v>0.13200000000000001</v>
      </c>
      <c r="AG42" s="267">
        <v>300</v>
      </c>
      <c r="AH42" s="267">
        <v>59</v>
      </c>
      <c r="AI42" s="269">
        <v>1.083</v>
      </c>
      <c r="AJ42" s="268">
        <v>0.151</v>
      </c>
      <c r="AK42" s="269">
        <v>0.92300000000000004</v>
      </c>
    </row>
    <row r="43" spans="2:37" x14ac:dyDescent="0.25">
      <c r="AD43" s="267">
        <v>2004</v>
      </c>
      <c r="AE43" s="268">
        <v>0.35599999999999998</v>
      </c>
      <c r="AF43" s="269">
        <v>0.13600000000000001</v>
      </c>
      <c r="AG43" s="267">
        <v>208</v>
      </c>
      <c r="AH43" s="267">
        <v>52</v>
      </c>
      <c r="AI43" s="269">
        <v>1.573</v>
      </c>
      <c r="AJ43" s="268">
        <v>0.24</v>
      </c>
      <c r="AK43" s="269">
        <v>1.4690000000000001</v>
      </c>
    </row>
    <row r="44" spans="2:37" x14ac:dyDescent="0.25">
      <c r="AD44" s="267">
        <v>2005</v>
      </c>
      <c r="AE44" s="268">
        <v>0.313</v>
      </c>
      <c r="AF44" s="269">
        <v>0.114</v>
      </c>
      <c r="AG44" s="267">
        <v>358</v>
      </c>
      <c r="AH44" s="267">
        <v>85</v>
      </c>
      <c r="AI44" s="269">
        <v>1.385</v>
      </c>
      <c r="AJ44" s="268">
        <v>0.249</v>
      </c>
      <c r="AK44" s="269">
        <v>1.5189999999999999</v>
      </c>
    </row>
    <row r="45" spans="2:37" x14ac:dyDescent="0.25">
      <c r="AD45" s="267">
        <v>2006</v>
      </c>
      <c r="AE45" s="268">
        <v>0.192</v>
      </c>
      <c r="AF45" s="269">
        <v>0.13900000000000001</v>
      </c>
      <c r="AG45" s="267">
        <v>404</v>
      </c>
      <c r="AH45" s="267">
        <v>59</v>
      </c>
      <c r="AI45" s="269">
        <v>0.85</v>
      </c>
      <c r="AJ45" s="268">
        <v>0.126</v>
      </c>
      <c r="AK45" s="269">
        <v>0.77100000000000002</v>
      </c>
    </row>
    <row r="46" spans="2:37" x14ac:dyDescent="0.25">
      <c r="AD46" s="267">
        <v>2007</v>
      </c>
      <c r="AE46" s="268">
        <v>0.23300000000000001</v>
      </c>
      <c r="AF46" s="269">
        <v>0.11600000000000001</v>
      </c>
      <c r="AG46" s="267">
        <v>494</v>
      </c>
      <c r="AH46" s="267">
        <v>91</v>
      </c>
      <c r="AI46" s="269">
        <v>1.0309999999999999</v>
      </c>
      <c r="AJ46" s="268">
        <v>0.17</v>
      </c>
      <c r="AK46" s="269">
        <v>1.0389999999999999</v>
      </c>
    </row>
    <row r="47" spans="2:37" x14ac:dyDescent="0.25">
      <c r="AD47" s="267">
        <v>2008</v>
      </c>
      <c r="AE47" s="268">
        <v>0.192</v>
      </c>
      <c r="AF47" s="269">
        <v>0.105</v>
      </c>
      <c r="AG47" s="267">
        <v>635</v>
      </c>
      <c r="AH47" s="267">
        <v>111</v>
      </c>
      <c r="AI47" s="269">
        <v>0.84799999999999998</v>
      </c>
      <c r="AJ47" s="268">
        <v>0.13200000000000001</v>
      </c>
      <c r="AK47" s="269">
        <v>0.80300000000000005</v>
      </c>
    </row>
    <row r="48" spans="2:37" x14ac:dyDescent="0.25">
      <c r="AD48" s="267">
        <v>2009</v>
      </c>
      <c r="AE48" s="268">
        <v>0.127</v>
      </c>
      <c r="AF48" s="269">
        <v>0.111</v>
      </c>
      <c r="AG48" s="267">
        <v>829</v>
      </c>
      <c r="AH48" s="267">
        <v>113</v>
      </c>
      <c r="AI48" s="269">
        <v>0.56399999999999995</v>
      </c>
      <c r="AJ48" s="268">
        <v>9.6000000000000002E-2</v>
      </c>
      <c r="AK48" s="269">
        <v>0.58599999999999997</v>
      </c>
    </row>
    <row r="49" spans="30:37" x14ac:dyDescent="0.25">
      <c r="AD49" s="267">
        <v>2010</v>
      </c>
      <c r="AE49" s="268">
        <v>0.183</v>
      </c>
      <c r="AF49" s="269">
        <v>0.11600000000000001</v>
      </c>
      <c r="AG49" s="267">
        <v>554</v>
      </c>
      <c r="AH49" s="267">
        <v>91</v>
      </c>
      <c r="AI49" s="269">
        <v>0.80800000000000005</v>
      </c>
      <c r="AJ49" s="268">
        <v>0.13300000000000001</v>
      </c>
      <c r="AK49" s="269">
        <v>0.81100000000000005</v>
      </c>
    </row>
    <row r="50" spans="30:37" x14ac:dyDescent="0.25">
      <c r="AD50" s="267">
        <v>2011</v>
      </c>
      <c r="AE50" s="268">
        <v>0.32400000000000001</v>
      </c>
      <c r="AF50" s="269">
        <v>8.2000000000000003E-2</v>
      </c>
      <c r="AG50" s="267">
        <v>643</v>
      </c>
      <c r="AH50" s="267">
        <v>175</v>
      </c>
      <c r="AI50" s="269">
        <v>1.4319999999999999</v>
      </c>
      <c r="AJ50" s="268">
        <v>0.23899999999999999</v>
      </c>
      <c r="AK50" s="269">
        <v>1.4590000000000001</v>
      </c>
    </row>
    <row r="51" spans="30:37" x14ac:dyDescent="0.25">
      <c r="AD51" s="267">
        <v>2012</v>
      </c>
      <c r="AE51" s="268">
        <v>0.22700000000000001</v>
      </c>
      <c r="AF51" s="269">
        <v>9.9000000000000005E-2</v>
      </c>
      <c r="AG51" s="267">
        <v>543</v>
      </c>
      <c r="AH51" s="267">
        <v>118</v>
      </c>
      <c r="AI51" s="269">
        <v>1.0029999999999999</v>
      </c>
      <c r="AJ51" s="268">
        <v>0.159</v>
      </c>
      <c r="AK51" s="269">
        <v>0.97299999999999998</v>
      </c>
    </row>
    <row r="52" spans="30:37" x14ac:dyDescent="0.25">
      <c r="AD52" s="267">
        <v>2013</v>
      </c>
      <c r="AE52" s="274"/>
      <c r="AF52" s="274"/>
      <c r="AG52" s="274"/>
      <c r="AH52" s="274"/>
      <c r="AI52" s="274"/>
      <c r="AJ52" s="274"/>
      <c r="AK52" s="274"/>
    </row>
    <row r="53" spans="30:37" x14ac:dyDescent="0.25">
      <c r="AD53" s="270">
        <v>2014</v>
      </c>
      <c r="AE53" s="271">
        <v>0.20100000000000001</v>
      </c>
      <c r="AF53" s="272">
        <v>0.14000000000000001</v>
      </c>
      <c r="AG53" s="270">
        <v>340</v>
      </c>
      <c r="AH53" s="270">
        <v>56</v>
      </c>
      <c r="AI53" s="272">
        <v>0.88700000000000001</v>
      </c>
      <c r="AJ53" s="271">
        <v>0.14199999999999999</v>
      </c>
      <c r="AK53" s="272">
        <v>0.89800000000000002</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42"/>
  <sheetViews>
    <sheetView workbookViewId="0">
      <selection activeCell="A3" sqref="A3"/>
    </sheetView>
  </sheetViews>
  <sheetFormatPr defaultRowHeight="15" x14ac:dyDescent="0.25"/>
  <cols>
    <col min="1" max="1" width="8.85546875" style="17"/>
    <col min="2" max="2" width="11.5703125" style="17" bestFit="1" customWidth="1"/>
    <col min="3" max="3" width="12.28515625" style="17" bestFit="1" customWidth="1"/>
    <col min="4" max="4" width="11.5703125" style="17" bestFit="1" customWidth="1"/>
    <col min="5" max="5" width="13.140625" style="17" customWidth="1"/>
    <col min="6" max="6" width="12.7109375" style="17" bestFit="1" customWidth="1"/>
    <col min="7" max="7" width="11.85546875" bestFit="1" customWidth="1"/>
    <col min="9" max="9" width="24" bestFit="1" customWidth="1"/>
    <col min="10" max="10" width="12.7109375" bestFit="1" customWidth="1"/>
    <col min="11" max="11" width="10.7109375" bestFit="1" customWidth="1"/>
    <col min="12" max="12" width="11.28515625" bestFit="1" customWidth="1"/>
    <col min="16" max="16" width="12.140625" customWidth="1"/>
    <col min="19" max="19" width="14.5703125" customWidth="1"/>
    <col min="21" max="21" width="10.28515625" bestFit="1" customWidth="1"/>
    <col min="23" max="23" width="11.7109375" bestFit="1" customWidth="1"/>
    <col min="24" max="24" width="12.7109375" bestFit="1" customWidth="1"/>
    <col min="25" max="25" width="12" bestFit="1" customWidth="1"/>
    <col min="26" max="26" width="11.85546875" bestFit="1" customWidth="1"/>
    <col min="27" max="27" width="10" bestFit="1" customWidth="1"/>
    <col min="28" max="28" width="11.7109375" bestFit="1" customWidth="1"/>
    <col min="29" max="29" width="12.7109375" bestFit="1" customWidth="1"/>
    <col min="31" max="31" width="11.28515625" bestFit="1" customWidth="1"/>
    <col min="35" max="35" width="12.28515625" customWidth="1"/>
    <col min="38" max="38" width="16.7109375" customWidth="1"/>
    <col min="42" max="42" width="11.7109375" bestFit="1" customWidth="1"/>
    <col min="43" max="43" width="12.7109375" bestFit="1" customWidth="1"/>
    <col min="44" max="44" width="12" bestFit="1" customWidth="1"/>
    <col min="45" max="45" width="11.85546875" bestFit="1" customWidth="1"/>
    <col min="47" max="47" width="11.7109375" bestFit="1" customWidth="1"/>
    <col min="48" max="48" width="12.7109375" bestFit="1" customWidth="1"/>
    <col min="50" max="50" width="11.28515625" bestFit="1" customWidth="1"/>
    <col min="54" max="54" width="11.85546875" customWidth="1"/>
    <col min="57" max="57" width="14.140625" customWidth="1"/>
    <col min="61" max="61" width="11.7109375" bestFit="1" customWidth="1"/>
    <col min="62" max="62" width="12.7109375" bestFit="1" customWidth="1"/>
    <col min="63" max="63" width="12" bestFit="1" customWidth="1"/>
    <col min="64" max="64" width="11.85546875" bestFit="1" customWidth="1"/>
    <col min="66" max="66" width="10.7109375" bestFit="1" customWidth="1"/>
    <col min="67" max="67" width="11.7109375" bestFit="1" customWidth="1"/>
    <col min="69" max="69" width="11.28515625" bestFit="1" customWidth="1"/>
  </cols>
  <sheetData>
    <row r="1" spans="1:6" x14ac:dyDescent="0.25">
      <c r="A1" s="17" t="s">
        <v>7</v>
      </c>
    </row>
    <row r="2" spans="1:6" x14ac:dyDescent="0.25">
      <c r="F2" s="59"/>
    </row>
    <row r="3" spans="1:6" x14ac:dyDescent="0.25">
      <c r="A3" s="17" t="s">
        <v>286</v>
      </c>
      <c r="B3" s="18" t="s">
        <v>20</v>
      </c>
      <c r="C3" s="44" t="s">
        <v>271</v>
      </c>
      <c r="D3" s="10" t="s">
        <v>268</v>
      </c>
      <c r="E3" s="9" t="s">
        <v>1</v>
      </c>
      <c r="F3" s="61" t="s">
        <v>272</v>
      </c>
    </row>
    <row r="4" spans="1:6" x14ac:dyDescent="0.25">
      <c r="B4" s="18">
        <v>1986</v>
      </c>
      <c r="C4" s="40">
        <f t="shared" ref="C4:C35" si="0">D4+E4</f>
        <v>267412.75205805001</v>
      </c>
      <c r="D4" s="22">
        <v>192788.75205805001</v>
      </c>
      <c r="E4" s="21">
        <v>74624</v>
      </c>
      <c r="F4" s="62"/>
    </row>
    <row r="5" spans="1:6" s="2" customFormat="1" x14ac:dyDescent="0.25">
      <c r="A5" s="23"/>
      <c r="B5" s="18">
        <v>1987</v>
      </c>
      <c r="C5" s="40">
        <f t="shared" si="0"/>
        <v>235721.27434544705</v>
      </c>
      <c r="D5" s="22">
        <v>154750.27434544705</v>
      </c>
      <c r="E5" s="21">
        <v>80971</v>
      </c>
      <c r="F5" s="62"/>
    </row>
    <row r="6" spans="1:6" s="2" customFormat="1" x14ac:dyDescent="0.25">
      <c r="A6" s="23"/>
      <c r="B6" s="18">
        <v>1988</v>
      </c>
      <c r="C6" s="40">
        <f t="shared" si="0"/>
        <v>418993.18807840999</v>
      </c>
      <c r="D6" s="22">
        <v>329573.18807840999</v>
      </c>
      <c r="E6" s="21">
        <v>89420</v>
      </c>
      <c r="F6" s="62"/>
    </row>
    <row r="7" spans="1:6" x14ac:dyDescent="0.25">
      <c r="B7" s="18">
        <v>1989</v>
      </c>
      <c r="C7" s="40">
        <f t="shared" si="0"/>
        <v>483503.67426699406</v>
      </c>
      <c r="D7" s="22">
        <v>374567.67426699406</v>
      </c>
      <c r="E7" s="21">
        <v>108936</v>
      </c>
      <c r="F7" s="62"/>
    </row>
    <row r="8" spans="1:6" x14ac:dyDescent="0.25">
      <c r="B8" s="18">
        <v>1990</v>
      </c>
      <c r="C8" s="40">
        <f t="shared" si="0"/>
        <v>582812.65974800498</v>
      </c>
      <c r="D8" s="22">
        <v>366018.65974800498</v>
      </c>
      <c r="E8" s="21">
        <v>216794</v>
      </c>
      <c r="F8" s="62"/>
    </row>
    <row r="9" spans="1:6" s="25" customFormat="1" x14ac:dyDescent="0.25">
      <c r="B9" s="18">
        <v>1991</v>
      </c>
      <c r="C9" s="40">
        <f t="shared" si="0"/>
        <v>1298149.9272908201</v>
      </c>
      <c r="D9" s="22">
        <v>1001932.9272908201</v>
      </c>
      <c r="E9" s="21">
        <v>296217</v>
      </c>
      <c r="F9" s="62"/>
    </row>
    <row r="10" spans="1:6" s="25" customFormat="1" x14ac:dyDescent="0.25">
      <c r="B10" s="18">
        <v>1992</v>
      </c>
      <c r="C10" s="40">
        <f t="shared" si="0"/>
        <v>1102891.53163908</v>
      </c>
      <c r="D10" s="22">
        <v>817595.53163908015</v>
      </c>
      <c r="E10" s="21">
        <v>285296</v>
      </c>
      <c r="F10" s="62"/>
    </row>
    <row r="11" spans="1:6" s="25" customFormat="1" x14ac:dyDescent="0.25">
      <c r="B11" s="18">
        <v>1993</v>
      </c>
      <c r="C11" s="40">
        <f t="shared" si="0"/>
        <v>945275.49312553986</v>
      </c>
      <c r="D11" s="22">
        <v>586725.49312553986</v>
      </c>
      <c r="E11" s="21">
        <v>358550</v>
      </c>
      <c r="F11" s="62"/>
    </row>
    <row r="12" spans="1:6" x14ac:dyDescent="0.25">
      <c r="B12" s="18">
        <v>1994</v>
      </c>
      <c r="C12" s="40">
        <f t="shared" si="0"/>
        <v>795650.9112653801</v>
      </c>
      <c r="D12" s="22">
        <v>375743.9112653801</v>
      </c>
      <c r="E12" s="21">
        <v>419907</v>
      </c>
      <c r="F12" s="62"/>
    </row>
    <row r="13" spans="1:6" x14ac:dyDescent="0.25">
      <c r="B13" s="18">
        <v>1995</v>
      </c>
      <c r="C13" s="40">
        <f t="shared" si="0"/>
        <v>799891.03025182697</v>
      </c>
      <c r="D13" s="22">
        <v>288618.03025182697</v>
      </c>
      <c r="E13" s="21">
        <v>511273</v>
      </c>
      <c r="F13" s="62"/>
    </row>
    <row r="14" spans="1:6" x14ac:dyDescent="0.25">
      <c r="B14" s="18">
        <v>1996</v>
      </c>
      <c r="C14" s="40">
        <f t="shared" si="0"/>
        <v>848711.23284702201</v>
      </c>
      <c r="D14" s="22">
        <v>378660.23284702201</v>
      </c>
      <c r="E14" s="21">
        <v>470051</v>
      </c>
      <c r="F14" s="62"/>
    </row>
    <row r="15" spans="1:6" x14ac:dyDescent="0.25">
      <c r="B15" s="18">
        <v>1997</v>
      </c>
      <c r="C15" s="40">
        <f t="shared" si="0"/>
        <v>960816.42836612999</v>
      </c>
      <c r="D15" s="22">
        <v>371257.42836612993</v>
      </c>
      <c r="E15" s="21">
        <v>589559</v>
      </c>
      <c r="F15" s="62"/>
    </row>
    <row r="16" spans="1:6" x14ac:dyDescent="0.25">
      <c r="B16" s="18">
        <v>1998</v>
      </c>
      <c r="C16" s="40">
        <f t="shared" si="0"/>
        <v>781471.33047937916</v>
      </c>
      <c r="D16" s="22">
        <v>337082.33047937916</v>
      </c>
      <c r="E16" s="21">
        <v>444389</v>
      </c>
      <c r="F16" s="62"/>
    </row>
    <row r="17" spans="1:7" x14ac:dyDescent="0.25">
      <c r="A17" s="17">
        <f>_xlfn.RANK.AVG(C17,$C$17:$C$25)</f>
        <v>7</v>
      </c>
      <c r="B17" s="18">
        <v>1999</v>
      </c>
      <c r="C17" s="40">
        <f t="shared" si="0"/>
        <v>613840.83165725041</v>
      </c>
      <c r="D17" s="22">
        <v>319482.83165725041</v>
      </c>
      <c r="E17" s="21">
        <v>294358</v>
      </c>
      <c r="F17" s="62"/>
      <c r="G17" s="17"/>
    </row>
    <row r="18" spans="1:7" x14ac:dyDescent="0.25">
      <c r="A18" s="17">
        <f t="shared" ref="A18:A25" si="1">_xlfn.RANK.AVG(C18,$C$17:$C$25)</f>
        <v>9</v>
      </c>
      <c r="B18" s="18">
        <v>2000</v>
      </c>
      <c r="C18" s="40">
        <f t="shared" si="0"/>
        <v>427576.86098667484</v>
      </c>
      <c r="D18" s="22">
        <v>215607.86098667484</v>
      </c>
      <c r="E18" s="21">
        <v>211969</v>
      </c>
      <c r="F18" s="62"/>
      <c r="G18" s="17"/>
    </row>
    <row r="19" spans="1:7" x14ac:dyDescent="0.25">
      <c r="A19" s="17">
        <f t="shared" si="1"/>
        <v>8</v>
      </c>
      <c r="B19" s="18">
        <v>2001</v>
      </c>
      <c r="C19" s="40">
        <f t="shared" si="0"/>
        <v>514211.49942199094</v>
      </c>
      <c r="D19" s="22">
        <v>305967.49942199094</v>
      </c>
      <c r="E19" s="21">
        <v>208244</v>
      </c>
      <c r="F19" s="62"/>
      <c r="G19" s="17"/>
    </row>
    <row r="20" spans="1:7" x14ac:dyDescent="0.25">
      <c r="A20" s="17">
        <f t="shared" si="1"/>
        <v>6</v>
      </c>
      <c r="B20" s="18">
        <v>2002</v>
      </c>
      <c r="C20" s="40">
        <f t="shared" si="0"/>
        <v>663509.47632474406</v>
      </c>
      <c r="D20" s="22">
        <v>472318.47632474406</v>
      </c>
      <c r="E20" s="21">
        <v>191191</v>
      </c>
      <c r="F20" s="62"/>
      <c r="G20" s="17"/>
    </row>
    <row r="21" spans="1:7" x14ac:dyDescent="0.25">
      <c r="A21" s="17">
        <f t="shared" si="1"/>
        <v>4</v>
      </c>
      <c r="B21" s="18">
        <v>2003</v>
      </c>
      <c r="C21" s="40">
        <f t="shared" si="0"/>
        <v>717715.06007700309</v>
      </c>
      <c r="D21" s="22">
        <v>531528.06007700309</v>
      </c>
      <c r="E21" s="21">
        <v>186187</v>
      </c>
      <c r="F21" s="62"/>
      <c r="G21" s="17"/>
    </row>
    <row r="22" spans="1:7" x14ac:dyDescent="0.25">
      <c r="A22" s="17">
        <f t="shared" si="1"/>
        <v>2</v>
      </c>
      <c r="B22" s="18">
        <v>2004</v>
      </c>
      <c r="C22" s="40">
        <f t="shared" si="0"/>
        <v>817916.047895442</v>
      </c>
      <c r="D22" s="22">
        <v>551843.047895442</v>
      </c>
      <c r="E22" s="21">
        <v>266073</v>
      </c>
      <c r="F22" s="62"/>
      <c r="G22" s="17"/>
    </row>
    <row r="23" spans="1:7" x14ac:dyDescent="0.25">
      <c r="A23" s="17">
        <f t="shared" si="1"/>
        <v>5</v>
      </c>
      <c r="B23" s="18">
        <v>2005</v>
      </c>
      <c r="C23" s="40">
        <f t="shared" si="0"/>
        <v>694659.0769789489</v>
      </c>
      <c r="D23" s="22">
        <v>402774.07697894884</v>
      </c>
      <c r="E23" s="21">
        <v>291885</v>
      </c>
      <c r="F23" s="62"/>
      <c r="G23" s="17"/>
    </row>
    <row r="24" spans="1:7" x14ac:dyDescent="0.25">
      <c r="A24" s="17">
        <f t="shared" si="1"/>
        <v>3</v>
      </c>
      <c r="B24" s="18">
        <v>2006</v>
      </c>
      <c r="C24" s="40">
        <f t="shared" si="0"/>
        <v>735129.23249664786</v>
      </c>
      <c r="D24" s="22">
        <v>485845.23249664792</v>
      </c>
      <c r="E24" s="21">
        <v>249284</v>
      </c>
      <c r="F24" s="62"/>
      <c r="G24" s="17"/>
    </row>
    <row r="25" spans="1:7" x14ac:dyDescent="0.25">
      <c r="A25" s="17">
        <f t="shared" si="1"/>
        <v>1</v>
      </c>
      <c r="B25" s="18">
        <v>2007</v>
      </c>
      <c r="C25" s="40">
        <f t="shared" si="0"/>
        <v>1160691.3493053392</v>
      </c>
      <c r="D25" s="22">
        <v>820203.34930533927</v>
      </c>
      <c r="E25" s="21">
        <v>340488</v>
      </c>
      <c r="F25" s="62"/>
      <c r="G25" s="17"/>
    </row>
    <row r="26" spans="1:7" x14ac:dyDescent="0.25">
      <c r="B26" s="18">
        <v>2008</v>
      </c>
      <c r="C26" s="40">
        <f t="shared" si="0"/>
        <v>1152518.1693887189</v>
      </c>
      <c r="D26" s="22">
        <v>818075.16938871902</v>
      </c>
      <c r="E26" s="21">
        <v>334443</v>
      </c>
      <c r="F26" s="62"/>
    </row>
    <row r="27" spans="1:7" x14ac:dyDescent="0.25">
      <c r="B27" s="18">
        <v>2009</v>
      </c>
      <c r="C27" s="40">
        <f t="shared" si="0"/>
        <v>1381040.2605149145</v>
      </c>
      <c r="D27" s="22">
        <v>1006913.2605149145</v>
      </c>
      <c r="E27" s="21">
        <v>374127</v>
      </c>
      <c r="F27" s="62"/>
    </row>
    <row r="28" spans="1:7" x14ac:dyDescent="0.25">
      <c r="B28" s="18">
        <v>2010</v>
      </c>
      <c r="C28" s="40">
        <f t="shared" si="0"/>
        <v>1310945.3471932996</v>
      </c>
      <c r="D28" s="22">
        <v>839159.34719329956</v>
      </c>
      <c r="E28" s="21">
        <v>471786</v>
      </c>
      <c r="F28" s="62"/>
    </row>
    <row r="29" spans="1:7" x14ac:dyDescent="0.25">
      <c r="B29" s="18">
        <v>2011</v>
      </c>
      <c r="C29" s="40">
        <f t="shared" si="0"/>
        <v>1174963.4028382609</v>
      </c>
      <c r="D29" s="22">
        <v>651967.40283826098</v>
      </c>
      <c r="E29" s="21">
        <v>522996</v>
      </c>
      <c r="F29" s="62"/>
    </row>
    <row r="30" spans="1:7" s="17" customFormat="1" x14ac:dyDescent="0.25">
      <c r="B30" s="18">
        <v>2012</v>
      </c>
      <c r="C30" s="40">
        <f t="shared" si="0"/>
        <v>788946.49723091803</v>
      </c>
      <c r="D30" s="22">
        <v>471800.49723091803</v>
      </c>
      <c r="E30" s="21">
        <v>317146</v>
      </c>
      <c r="F30" s="63">
        <f>VLOOKUP(VLOOKUP(3,$A$17:$B$25,2,FALSE),$B$17:$C$25,2,FALSE)</f>
        <v>735129.23249664786</v>
      </c>
    </row>
    <row r="31" spans="1:7" x14ac:dyDescent="0.25">
      <c r="B31" s="18">
        <v>2013</v>
      </c>
      <c r="C31" s="40">
        <f t="shared" si="0"/>
        <v>992861.92080652213</v>
      </c>
      <c r="D31" s="22">
        <v>660799.92080652213</v>
      </c>
      <c r="E31" s="21">
        <v>332062</v>
      </c>
      <c r="F31" s="63">
        <f t="shared" ref="F31:F32" si="2">VLOOKUP(VLOOKUP(3,$A$17:$B$25,2,FALSE),$B$17:$C$25,2,FALSE)</f>
        <v>735129.23249664786</v>
      </c>
    </row>
    <row r="32" spans="1:7" x14ac:dyDescent="0.25">
      <c r="B32" s="18">
        <v>2014</v>
      </c>
      <c r="C32" s="40">
        <f t="shared" si="0"/>
        <v>1233977.010901903</v>
      </c>
      <c r="D32" s="22">
        <v>971321.01090190304</v>
      </c>
      <c r="E32" s="21">
        <v>262656</v>
      </c>
      <c r="F32" s="63">
        <f t="shared" si="2"/>
        <v>735129.23249664786</v>
      </c>
    </row>
    <row r="33" spans="2:10" s="17" customFormat="1" x14ac:dyDescent="0.25">
      <c r="B33" s="18">
        <v>2015</v>
      </c>
      <c r="C33" s="40">
        <f t="shared" si="0"/>
        <v>903518.76670719136</v>
      </c>
      <c r="D33" s="22">
        <v>591570.76670719136</v>
      </c>
      <c r="E33" s="21">
        <v>311948</v>
      </c>
      <c r="F33" s="63">
        <f>$J$41</f>
        <v>1015604.9306421716</v>
      </c>
      <c r="I33" s="291" t="s">
        <v>62</v>
      </c>
      <c r="J33" s="292"/>
    </row>
    <row r="34" spans="2:10" s="17" customFormat="1" x14ac:dyDescent="0.25">
      <c r="B34" s="18">
        <v>2016</v>
      </c>
      <c r="C34" s="40">
        <f t="shared" si="0"/>
        <v>1735842.3367461364</v>
      </c>
      <c r="D34" s="22">
        <v>1455555.3367461364</v>
      </c>
      <c r="E34" s="21">
        <v>280287</v>
      </c>
      <c r="F34" s="63">
        <f>$J$41</f>
        <v>1015604.9306421716</v>
      </c>
      <c r="I34" s="58" t="s">
        <v>50</v>
      </c>
      <c r="J34" s="58" t="s">
        <v>285</v>
      </c>
    </row>
    <row r="35" spans="2:10" x14ac:dyDescent="0.25">
      <c r="B35" s="18">
        <v>2017</v>
      </c>
      <c r="C35" s="40">
        <f t="shared" si="0"/>
        <v>1163235.3325254661</v>
      </c>
      <c r="D35" s="22">
        <v>918014.33252546599</v>
      </c>
      <c r="E35" s="21">
        <v>245221</v>
      </c>
      <c r="F35" s="63">
        <f>$J$41</f>
        <v>1015604.9306421716</v>
      </c>
      <c r="I35" s="46" t="s">
        <v>51</v>
      </c>
      <c r="J35" s="46" t="s">
        <v>61</v>
      </c>
    </row>
    <row r="36" spans="2:10" x14ac:dyDescent="0.25">
      <c r="B36" s="57" t="s">
        <v>59</v>
      </c>
      <c r="C36" s="5">
        <f>AVERAGE(C17:C25)</f>
        <v>705027.71501600463</v>
      </c>
      <c r="D36" s="19"/>
      <c r="E36" s="5"/>
      <c r="F36" s="59"/>
      <c r="I36" s="46" t="s">
        <v>46</v>
      </c>
      <c r="J36" s="46">
        <v>1.25</v>
      </c>
    </row>
    <row r="37" spans="2:10" ht="14.45" customHeight="1" x14ac:dyDescent="0.25">
      <c r="B37" s="57" t="s">
        <v>45</v>
      </c>
      <c r="C37" s="5">
        <f>AVERAGE(C30:C32)</f>
        <v>1005261.8096464478</v>
      </c>
      <c r="E37" s="5"/>
      <c r="I37" s="46" t="s">
        <v>47</v>
      </c>
      <c r="J37" s="46" t="s">
        <v>48</v>
      </c>
    </row>
    <row r="38" spans="2:10" s="17" customFormat="1" ht="14.45" customHeight="1" x14ac:dyDescent="0.25">
      <c r="B38" s="289" t="s">
        <v>57</v>
      </c>
      <c r="C38" s="290">
        <f>C37/C36</f>
        <v>1.4258472230749504</v>
      </c>
      <c r="I38" s="46" t="s">
        <v>52</v>
      </c>
      <c r="J38" s="46">
        <f>VLOOKUP(1,A17:B25,2,FALSE)</f>
        <v>2007</v>
      </c>
    </row>
    <row r="39" spans="2:10" s="17" customFormat="1" ht="14.45" customHeight="1" x14ac:dyDescent="0.25">
      <c r="B39" s="289"/>
      <c r="C39" s="290"/>
      <c r="D39" s="57"/>
      <c r="I39" s="46" t="s">
        <v>49</v>
      </c>
      <c r="J39" s="24">
        <f>MAX(C17:C25)</f>
        <v>1160691.3493053392</v>
      </c>
    </row>
    <row r="40" spans="2:10" x14ac:dyDescent="0.25">
      <c r="B40" s="5" t="s">
        <v>59</v>
      </c>
      <c r="C40" s="5">
        <f>AVERAGE(C17:C25)</f>
        <v>705027.71501600463</v>
      </c>
      <c r="D40" s="5"/>
      <c r="I40" s="46" t="s">
        <v>53</v>
      </c>
      <c r="J40" s="46">
        <v>0.7</v>
      </c>
    </row>
    <row r="41" spans="2:10" x14ac:dyDescent="0.25">
      <c r="B41" s="5" t="s">
        <v>56</v>
      </c>
      <c r="C41" s="5">
        <f>AVERAGE(C33:C35)</f>
        <v>1267532.1453262647</v>
      </c>
      <c r="D41" s="5"/>
      <c r="I41" s="46" t="s">
        <v>40</v>
      </c>
      <c r="J41" s="24">
        <f>J39*J36*J40</f>
        <v>1015604.9306421716</v>
      </c>
    </row>
    <row r="42" spans="2:10" x14ac:dyDescent="0.25">
      <c r="B42" s="17" t="s">
        <v>60</v>
      </c>
      <c r="C42" s="69">
        <f>C41/C40</f>
        <v>1.7978472595187138</v>
      </c>
    </row>
  </sheetData>
  <mergeCells count="3">
    <mergeCell ref="B38:B39"/>
    <mergeCell ref="C38:C39"/>
    <mergeCell ref="I33:J33"/>
  </mergeCell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41"/>
  <sheetViews>
    <sheetView topLeftCell="A7" workbookViewId="0">
      <selection activeCell="J40" sqref="J40"/>
    </sheetView>
  </sheetViews>
  <sheetFormatPr defaultColWidth="8.85546875" defaultRowHeight="15" x14ac:dyDescent="0.25"/>
  <cols>
    <col min="1" max="1" width="8.85546875" style="17"/>
    <col min="2" max="2" width="12.28515625" style="17" customWidth="1"/>
    <col min="3" max="3" width="13.28515625" style="17" bestFit="1" customWidth="1"/>
    <col min="4" max="4" width="11.5703125" style="17" bestFit="1" customWidth="1"/>
    <col min="5" max="5" width="13.140625" style="17" customWidth="1"/>
    <col min="6" max="6" width="12" style="17" bestFit="1" customWidth="1"/>
    <col min="7" max="8" width="8.85546875" style="17"/>
    <col min="9" max="9" width="24" style="17" bestFit="1" customWidth="1"/>
    <col min="10" max="10" width="13.140625" style="17" bestFit="1" customWidth="1"/>
    <col min="11" max="11" width="14" style="17" bestFit="1" customWidth="1"/>
    <col min="12" max="21" width="8.85546875" style="17"/>
    <col min="22" max="22" width="9.28515625" style="17" customWidth="1"/>
    <col min="23" max="16384" width="8.85546875" style="17"/>
  </cols>
  <sheetData>
    <row r="1" spans="1:7" x14ac:dyDescent="0.25">
      <c r="A1" s="17" t="s">
        <v>43</v>
      </c>
    </row>
    <row r="2" spans="1:7" ht="14.45" customHeight="1" x14ac:dyDescent="0.25">
      <c r="A2" s="17" t="s">
        <v>286</v>
      </c>
      <c r="B2" s="18" t="s">
        <v>20</v>
      </c>
      <c r="C2" s="44" t="s">
        <v>271</v>
      </c>
      <c r="D2" s="10" t="s">
        <v>268</v>
      </c>
      <c r="E2" s="9" t="s">
        <v>1</v>
      </c>
      <c r="F2" s="61" t="s">
        <v>272</v>
      </c>
    </row>
    <row r="3" spans="1:7" x14ac:dyDescent="0.25">
      <c r="A3" s="23"/>
      <c r="B3" s="18">
        <v>1986</v>
      </c>
      <c r="C3" s="40">
        <f t="shared" ref="C3:C34" si="0">D3+E3</f>
        <v>39984.325427800002</v>
      </c>
      <c r="D3" s="22">
        <v>31944.325427800002</v>
      </c>
      <c r="E3" s="21">
        <v>8040</v>
      </c>
      <c r="F3" s="62"/>
      <c r="G3" s="23"/>
    </row>
    <row r="4" spans="1:7" s="23" customFormat="1" x14ac:dyDescent="0.25">
      <c r="A4" s="17"/>
      <c r="B4" s="18">
        <v>1987</v>
      </c>
      <c r="C4" s="40">
        <f t="shared" si="0"/>
        <v>13292.66173003</v>
      </c>
      <c r="D4" s="22">
        <v>3997.6617300299999</v>
      </c>
      <c r="E4" s="21">
        <v>9295</v>
      </c>
      <c r="F4" s="62"/>
      <c r="G4" s="17"/>
    </row>
    <row r="5" spans="1:7" x14ac:dyDescent="0.25">
      <c r="B5" s="18">
        <v>1988</v>
      </c>
      <c r="C5" s="40">
        <f t="shared" si="0"/>
        <v>14133.775102600001</v>
      </c>
      <c r="D5" s="22">
        <v>3947.7751026000001</v>
      </c>
      <c r="E5" s="21">
        <v>10186</v>
      </c>
      <c r="F5" s="62"/>
    </row>
    <row r="6" spans="1:7" x14ac:dyDescent="0.25">
      <c r="B6" s="18">
        <v>1989</v>
      </c>
      <c r="C6" s="40">
        <f t="shared" si="0"/>
        <v>16144.67644379</v>
      </c>
      <c r="D6" s="22">
        <v>967.67644379000012</v>
      </c>
      <c r="E6" s="21">
        <v>15177</v>
      </c>
      <c r="F6" s="62"/>
    </row>
    <row r="7" spans="1:7" x14ac:dyDescent="0.25">
      <c r="B7" s="18">
        <v>1990</v>
      </c>
      <c r="C7" s="40">
        <f t="shared" si="0"/>
        <v>35362.90586898</v>
      </c>
      <c r="D7" s="22">
        <v>7500.9058689799995</v>
      </c>
      <c r="E7" s="21">
        <v>27862</v>
      </c>
      <c r="F7" s="62"/>
    </row>
    <row r="8" spans="1:7" x14ac:dyDescent="0.25">
      <c r="B8" s="18">
        <v>1991</v>
      </c>
      <c r="C8" s="40">
        <f t="shared" si="0"/>
        <v>27067.149616000002</v>
      </c>
      <c r="D8" s="22">
        <v>3181.1496160000006</v>
      </c>
      <c r="E8" s="21">
        <v>23886</v>
      </c>
      <c r="F8" s="62"/>
    </row>
    <row r="9" spans="1:7" x14ac:dyDescent="0.25">
      <c r="B9" s="18">
        <v>1992</v>
      </c>
      <c r="C9" s="40">
        <f t="shared" si="0"/>
        <v>35071.015581722997</v>
      </c>
      <c r="D9" s="22">
        <v>2797.0155817229997</v>
      </c>
      <c r="E9" s="21">
        <v>32274</v>
      </c>
      <c r="F9" s="62"/>
    </row>
    <row r="10" spans="1:7" x14ac:dyDescent="0.25">
      <c r="B10" s="18">
        <v>1993</v>
      </c>
      <c r="C10" s="40">
        <f t="shared" si="0"/>
        <v>37424.074532400002</v>
      </c>
      <c r="D10" s="22">
        <v>5685.0745324</v>
      </c>
      <c r="E10" s="21">
        <v>31739</v>
      </c>
      <c r="F10" s="62"/>
    </row>
    <row r="11" spans="1:7" x14ac:dyDescent="0.25">
      <c r="B11" s="18">
        <v>1994</v>
      </c>
      <c r="C11" s="40">
        <f t="shared" si="0"/>
        <v>24346.35430879</v>
      </c>
      <c r="D11" s="22">
        <v>1283.35430879</v>
      </c>
      <c r="E11" s="21">
        <v>23063</v>
      </c>
      <c r="F11" s="62"/>
    </row>
    <row r="12" spans="1:7" x14ac:dyDescent="0.25">
      <c r="B12" s="18">
        <v>1995</v>
      </c>
      <c r="C12" s="40">
        <f t="shared" si="0"/>
        <v>107904.01589560001</v>
      </c>
      <c r="D12" s="22">
        <v>71001.015895600009</v>
      </c>
      <c r="E12" s="21">
        <v>36903</v>
      </c>
      <c r="F12" s="62"/>
    </row>
    <row r="13" spans="1:7" x14ac:dyDescent="0.25">
      <c r="B13" s="18">
        <v>1996</v>
      </c>
      <c r="C13" s="40">
        <f t="shared" si="0"/>
        <v>18161.679134000002</v>
      </c>
      <c r="D13" s="22">
        <v>690.67913400000009</v>
      </c>
      <c r="E13" s="21">
        <v>17471</v>
      </c>
      <c r="F13" s="62"/>
    </row>
    <row r="14" spans="1:7" x14ac:dyDescent="0.25">
      <c r="B14" s="18">
        <v>1997</v>
      </c>
      <c r="C14" s="40">
        <f t="shared" si="0"/>
        <v>27113.46494482</v>
      </c>
      <c r="D14" s="22">
        <v>1719.4649448199998</v>
      </c>
      <c r="E14" s="21">
        <v>25394</v>
      </c>
      <c r="F14" s="62"/>
    </row>
    <row r="15" spans="1:7" x14ac:dyDescent="0.25">
      <c r="B15" s="18">
        <v>1998</v>
      </c>
      <c r="C15" s="40">
        <f t="shared" si="0"/>
        <v>27366.694379200002</v>
      </c>
      <c r="D15" s="22">
        <v>5407.6943792000002</v>
      </c>
      <c r="E15" s="21">
        <v>21959</v>
      </c>
      <c r="F15" s="62"/>
    </row>
    <row r="16" spans="1:7" x14ac:dyDescent="0.25">
      <c r="A16" s="94">
        <f>_xlfn.RANK.AVG(C16,$C$16:$C$24)</f>
        <v>1</v>
      </c>
      <c r="B16" s="18">
        <v>1999</v>
      </c>
      <c r="C16" s="40">
        <f t="shared" si="0"/>
        <v>32728.102491770002</v>
      </c>
      <c r="D16" s="22">
        <v>3542.1024917700001</v>
      </c>
      <c r="E16" s="21">
        <v>29186</v>
      </c>
      <c r="F16" s="62"/>
    </row>
    <row r="17" spans="1:6" x14ac:dyDescent="0.25">
      <c r="A17" s="94">
        <f t="shared" ref="A17:A24" si="1">_xlfn.RANK.AVG(C17,$C$16:$C$24)</f>
        <v>4</v>
      </c>
      <c r="B17" s="18">
        <v>2000</v>
      </c>
      <c r="C17" s="40">
        <f t="shared" si="0"/>
        <v>26534.991768075</v>
      </c>
      <c r="D17" s="22">
        <v>2430.9917680750009</v>
      </c>
      <c r="E17" s="21">
        <v>24104</v>
      </c>
      <c r="F17" s="62"/>
    </row>
    <row r="18" spans="1:6" x14ac:dyDescent="0.25">
      <c r="A18" s="94">
        <f t="shared" si="1"/>
        <v>9</v>
      </c>
      <c r="B18" s="18">
        <v>2001</v>
      </c>
      <c r="C18" s="40">
        <f t="shared" si="0"/>
        <v>15565.165086000001</v>
      </c>
      <c r="D18" s="22">
        <v>1372.165086</v>
      </c>
      <c r="E18" s="21">
        <v>14193</v>
      </c>
      <c r="F18" s="62"/>
    </row>
    <row r="19" spans="1:6" x14ac:dyDescent="0.25">
      <c r="A19" s="94">
        <f t="shared" si="1"/>
        <v>3</v>
      </c>
      <c r="B19" s="18">
        <v>2002</v>
      </c>
      <c r="C19" s="40">
        <f t="shared" si="0"/>
        <v>29824.255493290002</v>
      </c>
      <c r="D19" s="22">
        <v>9267.2554932900002</v>
      </c>
      <c r="E19" s="21">
        <v>20557</v>
      </c>
      <c r="F19" s="62"/>
    </row>
    <row r="20" spans="1:6" x14ac:dyDescent="0.25">
      <c r="A20" s="94">
        <f t="shared" si="1"/>
        <v>8</v>
      </c>
      <c r="B20" s="18">
        <v>2003</v>
      </c>
      <c r="C20" s="40">
        <f t="shared" si="0"/>
        <v>18014.453414049</v>
      </c>
      <c r="D20" s="22">
        <v>677.453414049</v>
      </c>
      <c r="E20" s="21">
        <v>17337</v>
      </c>
      <c r="F20" s="62"/>
    </row>
    <row r="21" spans="1:6" x14ac:dyDescent="0.25">
      <c r="A21" s="94">
        <f t="shared" si="1"/>
        <v>7</v>
      </c>
      <c r="B21" s="18">
        <v>2004</v>
      </c>
      <c r="C21" s="40">
        <f t="shared" si="0"/>
        <v>20969.563967999999</v>
      </c>
      <c r="D21" s="22">
        <v>1676.5639679999999</v>
      </c>
      <c r="E21" s="21">
        <v>19293</v>
      </c>
      <c r="F21" s="62"/>
    </row>
    <row r="22" spans="1:6" x14ac:dyDescent="0.25">
      <c r="A22" s="94">
        <f t="shared" si="1"/>
        <v>6</v>
      </c>
      <c r="B22" s="18">
        <v>2005</v>
      </c>
      <c r="C22" s="40">
        <f t="shared" si="0"/>
        <v>25198.0843695</v>
      </c>
      <c r="D22" s="22">
        <v>5942.0843694999994</v>
      </c>
      <c r="E22" s="21">
        <v>19256</v>
      </c>
      <c r="F22" s="62"/>
    </row>
    <row r="23" spans="1:6" x14ac:dyDescent="0.25">
      <c r="A23" s="94">
        <f t="shared" si="1"/>
        <v>2</v>
      </c>
      <c r="B23" s="18">
        <v>2006</v>
      </c>
      <c r="C23" s="40">
        <f t="shared" si="0"/>
        <v>32634.891861730001</v>
      </c>
      <c r="D23" s="22">
        <v>9037.8918617300005</v>
      </c>
      <c r="E23" s="21">
        <v>23597</v>
      </c>
      <c r="F23" s="62"/>
    </row>
    <row r="24" spans="1:6" x14ac:dyDescent="0.25">
      <c r="A24" s="94">
        <f t="shared" si="1"/>
        <v>5</v>
      </c>
      <c r="B24" s="18">
        <v>2007</v>
      </c>
      <c r="C24" s="40">
        <f t="shared" si="0"/>
        <v>26155.531178101999</v>
      </c>
      <c r="D24" s="22">
        <v>4954.5311781020009</v>
      </c>
      <c r="E24" s="21">
        <v>21201</v>
      </c>
      <c r="F24" s="62"/>
    </row>
    <row r="25" spans="1:6" x14ac:dyDescent="0.25">
      <c r="A25" s="94"/>
      <c r="B25" s="18">
        <v>2008</v>
      </c>
      <c r="C25" s="40">
        <f t="shared" si="0"/>
        <v>33178.816266383998</v>
      </c>
      <c r="D25" s="22">
        <v>2802.8162663839998</v>
      </c>
      <c r="E25" s="21">
        <v>30376</v>
      </c>
      <c r="F25" s="62"/>
    </row>
    <row r="26" spans="1:6" x14ac:dyDescent="0.25">
      <c r="B26" s="18">
        <v>2009</v>
      </c>
      <c r="C26" s="40">
        <f t="shared" si="0"/>
        <v>35351.991875348998</v>
      </c>
      <c r="D26" s="22">
        <v>1107.9918753489999</v>
      </c>
      <c r="E26" s="21">
        <v>34244</v>
      </c>
      <c r="F26" s="62"/>
    </row>
    <row r="27" spans="1:6" x14ac:dyDescent="0.25">
      <c r="B27" s="18">
        <v>2010</v>
      </c>
      <c r="C27" s="40">
        <f t="shared" si="0"/>
        <v>49008.1700356</v>
      </c>
      <c r="D27" s="22">
        <v>7111.1700356000001</v>
      </c>
      <c r="E27" s="21">
        <v>41897</v>
      </c>
      <c r="F27" s="62"/>
    </row>
    <row r="28" spans="1:6" x14ac:dyDescent="0.25">
      <c r="B28" s="18">
        <v>2011</v>
      </c>
      <c r="C28" s="40">
        <f t="shared" si="0"/>
        <v>36591.86264721</v>
      </c>
      <c r="D28" s="22">
        <v>635.86264720999998</v>
      </c>
      <c r="E28" s="21">
        <v>35956</v>
      </c>
      <c r="F28" s="62"/>
    </row>
    <row r="29" spans="1:6" x14ac:dyDescent="0.25">
      <c r="B29" s="18">
        <v>2012</v>
      </c>
      <c r="C29" s="40">
        <f t="shared" si="0"/>
        <v>26757.39993928</v>
      </c>
      <c r="D29" s="22">
        <v>6128.3999392799997</v>
      </c>
      <c r="E29" s="21">
        <v>20629</v>
      </c>
      <c r="F29" s="63"/>
    </row>
    <row r="30" spans="1:6" x14ac:dyDescent="0.25">
      <c r="B30" s="18">
        <v>2013</v>
      </c>
      <c r="C30" s="40">
        <f t="shared" si="0"/>
        <v>22452.115432679999</v>
      </c>
      <c r="D30" s="22">
        <v>1449.1154326800001</v>
      </c>
      <c r="E30" s="21">
        <v>21003</v>
      </c>
      <c r="F30" s="63"/>
    </row>
    <row r="31" spans="1:6" x14ac:dyDescent="0.25">
      <c r="B31" s="18">
        <v>2014</v>
      </c>
      <c r="C31" s="40">
        <f t="shared" si="0"/>
        <v>21368.809679999998</v>
      </c>
      <c r="D31" s="22">
        <v>23.809680000000004</v>
      </c>
      <c r="E31" s="21">
        <v>21345</v>
      </c>
      <c r="F31" s="63"/>
    </row>
    <row r="32" spans="1:6" x14ac:dyDescent="0.25">
      <c r="B32" s="18">
        <v>2015</v>
      </c>
      <c r="C32" s="40">
        <f t="shared" si="0"/>
        <v>14653.0737058</v>
      </c>
      <c r="D32" s="22">
        <v>11.073705799999999</v>
      </c>
      <c r="E32" s="21">
        <v>14642</v>
      </c>
      <c r="F32" s="63">
        <f>$J$41</f>
        <v>28637.089680298752</v>
      </c>
    </row>
    <row r="33" spans="2:10" x14ac:dyDescent="0.25">
      <c r="B33" s="18">
        <v>2016</v>
      </c>
      <c r="C33" s="40">
        <f t="shared" si="0"/>
        <v>17110.048195179999</v>
      </c>
      <c r="D33" s="22">
        <v>171.04819517999999</v>
      </c>
      <c r="E33" s="21">
        <v>16939</v>
      </c>
      <c r="F33" s="63">
        <f>$J$41</f>
        <v>28637.089680298752</v>
      </c>
      <c r="I33" s="291" t="s">
        <v>62</v>
      </c>
      <c r="J33" s="292"/>
    </row>
    <row r="34" spans="2:10" x14ac:dyDescent="0.25">
      <c r="B34" s="18">
        <v>2017</v>
      </c>
      <c r="C34" s="40">
        <f t="shared" si="0"/>
        <v>23836.5395202</v>
      </c>
      <c r="D34" s="22">
        <v>7903.5395202</v>
      </c>
      <c r="E34" s="21">
        <v>15933</v>
      </c>
      <c r="F34" s="63">
        <f>$J$41</f>
        <v>28637.089680298752</v>
      </c>
      <c r="I34" s="58" t="s">
        <v>50</v>
      </c>
      <c r="J34" s="279" t="s">
        <v>285</v>
      </c>
    </row>
    <row r="35" spans="2:10" x14ac:dyDescent="0.25">
      <c r="B35" s="57" t="s">
        <v>59</v>
      </c>
      <c r="C35" s="5">
        <f>AVERAGE(C16:C24)</f>
        <v>25291.671070057331</v>
      </c>
      <c r="D35" s="19"/>
      <c r="E35" s="5"/>
      <c r="F35" s="59"/>
      <c r="I35" s="46" t="s">
        <v>51</v>
      </c>
      <c r="J35" s="46" t="s">
        <v>61</v>
      </c>
    </row>
    <row r="36" spans="2:10" x14ac:dyDescent="0.25">
      <c r="B36" s="57" t="s">
        <v>45</v>
      </c>
      <c r="C36" s="5">
        <f>AVERAGE(C29:C31)</f>
        <v>23526.108350653332</v>
      </c>
      <c r="E36" s="5"/>
      <c r="I36" s="46" t="s">
        <v>46</v>
      </c>
      <c r="J36" s="46">
        <f>VLOOKUP(J35,'ORCS Categories'!$A$5:$C$9,2,FALSE)</f>
        <v>1.25</v>
      </c>
    </row>
    <row r="37" spans="2:10" ht="15.6" customHeight="1" x14ac:dyDescent="0.25">
      <c r="B37" s="289" t="s">
        <v>57</v>
      </c>
      <c r="C37" s="290">
        <f>C36/C35</f>
        <v>0.93019193099129627</v>
      </c>
      <c r="I37" s="46" t="s">
        <v>47</v>
      </c>
      <c r="J37" s="46" t="s">
        <v>48</v>
      </c>
    </row>
    <row r="38" spans="2:10" ht="15.6" customHeight="1" x14ac:dyDescent="0.25">
      <c r="B38" s="289"/>
      <c r="C38" s="290"/>
      <c r="D38" s="57"/>
      <c r="I38" s="46" t="s">
        <v>52</v>
      </c>
      <c r="J38" s="46">
        <f>VLOOKUP(1,A16:B24,2,FALSE)</f>
        <v>1999</v>
      </c>
    </row>
    <row r="39" spans="2:10" ht="15.6" customHeight="1" x14ac:dyDescent="0.25">
      <c r="B39" s="5" t="s">
        <v>59</v>
      </c>
      <c r="C39" s="5">
        <f>AVERAGE(C16:C24)</f>
        <v>25291.671070057331</v>
      </c>
      <c r="D39" s="5"/>
      <c r="I39" s="46" t="s">
        <v>49</v>
      </c>
      <c r="J39" s="24">
        <f>MAX(C16:C24)</f>
        <v>32728.102491770002</v>
      </c>
    </row>
    <row r="40" spans="2:10" ht="15.6" customHeight="1" x14ac:dyDescent="0.25">
      <c r="B40" s="5" t="s">
        <v>56</v>
      </c>
      <c r="C40" s="5">
        <f>AVERAGE(C32:C34)</f>
        <v>18533.220473726666</v>
      </c>
      <c r="D40" s="5"/>
      <c r="I40" s="46" t="s">
        <v>53</v>
      </c>
      <c r="J40" s="46">
        <f>VLOOKUP(J35,'ORCS Categories'!$A$5:$C$9,3,FALSE)</f>
        <v>0.7</v>
      </c>
    </row>
    <row r="41" spans="2:10" x14ac:dyDescent="0.25">
      <c r="B41" s="17" t="s">
        <v>60</v>
      </c>
      <c r="C41" s="69">
        <f>C40/C39</f>
        <v>0.73277959461002329</v>
      </c>
      <c r="I41" s="46" t="s">
        <v>40</v>
      </c>
      <c r="J41" s="24">
        <f>J39*J36*J40</f>
        <v>28637.089680298752</v>
      </c>
    </row>
  </sheetData>
  <mergeCells count="3">
    <mergeCell ref="B37:B38"/>
    <mergeCell ref="C37:C38"/>
    <mergeCell ref="I33:J33"/>
  </mergeCells>
  <pageMargins left="0.7" right="0.7" top="0.75" bottom="0.75" header="0.3" footer="0.3"/>
  <pageSetup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W66"/>
  <sheetViews>
    <sheetView workbookViewId="0">
      <selection activeCell="H33" sqref="H33"/>
    </sheetView>
  </sheetViews>
  <sheetFormatPr defaultRowHeight="15" x14ac:dyDescent="0.25"/>
  <cols>
    <col min="1" max="1" width="14.28515625" style="17" bestFit="1" customWidth="1"/>
    <col min="2" max="2" width="13.28515625" style="17" bestFit="1" customWidth="1"/>
    <col min="3" max="3" width="11.5703125" style="17" bestFit="1" customWidth="1"/>
    <col min="4" max="4" width="11.5703125" style="17" customWidth="1"/>
    <col min="5" max="5" width="13.140625" style="17" customWidth="1"/>
    <col min="6" max="6" width="12.28515625" bestFit="1" customWidth="1"/>
    <col min="7" max="7" width="11.5703125" bestFit="1" customWidth="1"/>
    <col min="9" max="9" width="12" customWidth="1"/>
    <col min="10" max="10" width="17.28515625" bestFit="1" customWidth="1"/>
    <col min="11" max="11" width="9.7109375" bestFit="1" customWidth="1"/>
    <col min="12" max="12" width="10.7109375" bestFit="1" customWidth="1"/>
    <col min="13" max="13" width="10" bestFit="1" customWidth="1"/>
    <col min="15" max="15" width="9.85546875" bestFit="1" customWidth="1"/>
    <col min="16" max="16" width="11" bestFit="1" customWidth="1"/>
    <col min="17" max="17" width="9.7109375" bestFit="1" customWidth="1"/>
    <col min="20" max="20" width="12.85546875" bestFit="1" customWidth="1"/>
    <col min="22" max="22" width="10.28515625" bestFit="1" customWidth="1"/>
    <col min="27" max="27" width="10.85546875" bestFit="1" customWidth="1"/>
    <col min="28" max="28" width="10" bestFit="1" customWidth="1"/>
    <col min="34" max="34" width="10.7109375" bestFit="1" customWidth="1"/>
  </cols>
  <sheetData>
    <row r="1" spans="1:7" x14ac:dyDescent="0.25">
      <c r="A1" s="17" t="s">
        <v>14</v>
      </c>
    </row>
    <row r="2" spans="1:7" ht="14.45" customHeight="1" x14ac:dyDescent="0.25">
      <c r="F2" s="59"/>
      <c r="G2" s="60"/>
    </row>
    <row r="3" spans="1:7" x14ac:dyDescent="0.25">
      <c r="A3" s="18" t="s">
        <v>20</v>
      </c>
      <c r="B3" s="44" t="s">
        <v>271</v>
      </c>
      <c r="C3" s="10" t="s">
        <v>277</v>
      </c>
      <c r="D3" s="10" t="s">
        <v>278</v>
      </c>
      <c r="E3" s="9" t="s">
        <v>1</v>
      </c>
      <c r="F3" s="61" t="s">
        <v>287</v>
      </c>
      <c r="G3" s="64" t="s">
        <v>288</v>
      </c>
    </row>
    <row r="4" spans="1:7" x14ac:dyDescent="0.25">
      <c r="A4" s="18">
        <v>1986</v>
      </c>
      <c r="B4" s="40">
        <f t="shared" ref="B4:B35" si="0">C4+E4</f>
        <v>330014.3225833</v>
      </c>
      <c r="C4" s="22">
        <v>56880.322583299989</v>
      </c>
      <c r="D4" s="22"/>
      <c r="E4" s="21">
        <v>273134</v>
      </c>
      <c r="F4" s="62"/>
      <c r="G4" s="65"/>
    </row>
    <row r="5" spans="1:7" s="2" customFormat="1" x14ac:dyDescent="0.25">
      <c r="A5" s="18">
        <v>1987</v>
      </c>
      <c r="B5" s="40">
        <f t="shared" si="0"/>
        <v>386342.47975064605</v>
      </c>
      <c r="C5" s="22">
        <v>63836.479750646024</v>
      </c>
      <c r="D5" s="22"/>
      <c r="E5" s="21">
        <v>322506</v>
      </c>
      <c r="F5" s="62"/>
      <c r="G5" s="66"/>
    </row>
    <row r="6" spans="1:7" x14ac:dyDescent="0.25">
      <c r="A6" s="18">
        <v>1988</v>
      </c>
      <c r="B6" s="40">
        <f t="shared" si="0"/>
        <v>434445.90408756002</v>
      </c>
      <c r="C6" s="22">
        <v>133055.90408755999</v>
      </c>
      <c r="D6" s="22"/>
      <c r="E6" s="21">
        <v>301390</v>
      </c>
      <c r="F6" s="62"/>
      <c r="G6" s="67"/>
    </row>
    <row r="7" spans="1:7" x14ac:dyDescent="0.25">
      <c r="A7" s="18">
        <v>1989</v>
      </c>
      <c r="B7" s="40">
        <f t="shared" si="0"/>
        <v>494436.44433168898</v>
      </c>
      <c r="C7" s="22">
        <v>113997.44433168898</v>
      </c>
      <c r="D7" s="22"/>
      <c r="E7" s="21">
        <v>380439</v>
      </c>
      <c r="F7" s="62"/>
      <c r="G7" s="67"/>
    </row>
    <row r="8" spans="1:7" x14ac:dyDescent="0.25">
      <c r="A8" s="18">
        <v>1990</v>
      </c>
      <c r="B8" s="40">
        <f t="shared" si="0"/>
        <v>616511.26069972001</v>
      </c>
      <c r="C8" s="22">
        <v>124502.26069971999</v>
      </c>
      <c r="D8" s="22"/>
      <c r="E8" s="21">
        <v>492009</v>
      </c>
      <c r="F8" s="62"/>
      <c r="G8" s="67"/>
    </row>
    <row r="9" spans="1:7" s="6" customFormat="1" x14ac:dyDescent="0.25">
      <c r="A9" s="18">
        <v>1991</v>
      </c>
      <c r="B9" s="40">
        <f t="shared" si="0"/>
        <v>613207.04606521991</v>
      </c>
      <c r="C9" s="22">
        <v>206847.04606521997</v>
      </c>
      <c r="D9" s="22"/>
      <c r="E9" s="21">
        <v>406360</v>
      </c>
      <c r="F9" s="62"/>
      <c r="G9" s="67"/>
    </row>
    <row r="10" spans="1:7" x14ac:dyDescent="0.25">
      <c r="A10" s="18">
        <v>1992</v>
      </c>
      <c r="B10" s="40">
        <f t="shared" si="0"/>
        <v>400581.17364747002</v>
      </c>
      <c r="C10" s="22">
        <v>106096.17364747</v>
      </c>
      <c r="D10" s="22"/>
      <c r="E10" s="21">
        <v>294485</v>
      </c>
      <c r="F10" s="62"/>
      <c r="G10" s="67"/>
    </row>
    <row r="11" spans="1:7" x14ac:dyDescent="0.25">
      <c r="A11" s="18">
        <v>1993</v>
      </c>
      <c r="B11" s="40">
        <f t="shared" si="0"/>
        <v>423617.67012919998</v>
      </c>
      <c r="C11" s="22">
        <v>107146.67012920001</v>
      </c>
      <c r="D11" s="22"/>
      <c r="E11" s="21">
        <v>316471</v>
      </c>
      <c r="F11" s="62"/>
      <c r="G11" s="67"/>
    </row>
    <row r="12" spans="1:7" x14ac:dyDescent="0.25">
      <c r="A12" s="18">
        <v>1994</v>
      </c>
      <c r="B12" s="40">
        <f t="shared" si="0"/>
        <v>479093.13188761997</v>
      </c>
      <c r="C12" s="22">
        <v>143142.13188761997</v>
      </c>
      <c r="D12" s="22"/>
      <c r="E12" s="21">
        <v>335951</v>
      </c>
      <c r="F12" s="62"/>
      <c r="G12" s="67"/>
    </row>
    <row r="13" spans="1:7" x14ac:dyDescent="0.25">
      <c r="A13" s="18">
        <v>1995</v>
      </c>
      <c r="B13" s="40">
        <f t="shared" si="0"/>
        <v>454240.65081273997</v>
      </c>
      <c r="C13" s="22">
        <v>78965.650812739987</v>
      </c>
      <c r="D13" s="22"/>
      <c r="E13" s="21">
        <v>375275</v>
      </c>
      <c r="F13" s="62"/>
      <c r="G13" s="67"/>
    </row>
    <row r="14" spans="1:7" x14ac:dyDescent="0.25">
      <c r="A14" s="18">
        <v>1996</v>
      </c>
      <c r="B14" s="40">
        <f t="shared" si="0"/>
        <v>389321.36457613</v>
      </c>
      <c r="C14" s="22">
        <v>82315.364576129985</v>
      </c>
      <c r="D14" s="22"/>
      <c r="E14" s="21">
        <v>307006</v>
      </c>
      <c r="F14" s="62"/>
      <c r="G14" s="67"/>
    </row>
    <row r="15" spans="1:7" x14ac:dyDescent="0.25">
      <c r="A15" s="18">
        <v>1997</v>
      </c>
      <c r="B15" s="40">
        <f t="shared" si="0"/>
        <v>393121.42608177004</v>
      </c>
      <c r="C15" s="22">
        <v>80758.426081770027</v>
      </c>
      <c r="D15" s="22"/>
      <c r="E15" s="21">
        <v>312363</v>
      </c>
      <c r="F15" s="62"/>
      <c r="G15" s="67"/>
    </row>
    <row r="16" spans="1:7" x14ac:dyDescent="0.25">
      <c r="A16" s="18">
        <v>1998</v>
      </c>
      <c r="B16" s="40">
        <f t="shared" si="0"/>
        <v>393435.71147025004</v>
      </c>
      <c r="C16" s="22">
        <v>99565.711470250011</v>
      </c>
      <c r="D16" s="22"/>
      <c r="E16" s="21">
        <v>293870</v>
      </c>
      <c r="F16" s="62"/>
      <c r="G16" s="67"/>
    </row>
    <row r="17" spans="1:8" x14ac:dyDescent="0.25">
      <c r="A17" s="18">
        <v>1999</v>
      </c>
      <c r="B17" s="40">
        <f t="shared" si="0"/>
        <v>609071.84973529086</v>
      </c>
      <c r="C17" s="22">
        <v>193987.84973529089</v>
      </c>
      <c r="D17" s="22"/>
      <c r="E17" s="21">
        <v>415084</v>
      </c>
      <c r="F17" s="62"/>
      <c r="G17" s="67"/>
      <c r="H17" s="17"/>
    </row>
    <row r="18" spans="1:8" x14ac:dyDescent="0.25">
      <c r="A18" s="18">
        <v>2000</v>
      </c>
      <c r="B18" s="40">
        <f t="shared" si="0"/>
        <v>671923.21018169005</v>
      </c>
      <c r="C18" s="22">
        <v>344799.21018169005</v>
      </c>
      <c r="D18" s="22"/>
      <c r="E18" s="21">
        <v>327124</v>
      </c>
      <c r="F18" s="62"/>
      <c r="G18" s="67"/>
      <c r="H18" s="17"/>
    </row>
    <row r="19" spans="1:8" x14ac:dyDescent="0.25">
      <c r="A19" s="18">
        <v>2001</v>
      </c>
      <c r="B19" s="40">
        <f t="shared" si="0"/>
        <v>417973.87976291002</v>
      </c>
      <c r="C19" s="22">
        <v>165809.87976291002</v>
      </c>
      <c r="D19" s="22"/>
      <c r="E19" s="21">
        <v>252164</v>
      </c>
      <c r="F19" s="62"/>
      <c r="G19" s="67"/>
      <c r="H19" s="17"/>
    </row>
    <row r="20" spans="1:8" x14ac:dyDescent="0.25">
      <c r="A20" s="18">
        <v>2002</v>
      </c>
      <c r="B20" s="40">
        <f t="shared" si="0"/>
        <v>673047.95668317005</v>
      </c>
      <c r="C20" s="22">
        <v>405513.95668316999</v>
      </c>
      <c r="D20" s="22"/>
      <c r="E20" s="21">
        <v>267534</v>
      </c>
      <c r="F20" s="62"/>
      <c r="G20" s="67"/>
      <c r="H20" s="17"/>
    </row>
    <row r="21" spans="1:8" x14ac:dyDescent="0.25">
      <c r="A21" s="18">
        <v>2003</v>
      </c>
      <c r="B21" s="40">
        <f t="shared" si="0"/>
        <v>551542.97469314002</v>
      </c>
      <c r="C21" s="22">
        <v>259386.97469313996</v>
      </c>
      <c r="D21" s="22"/>
      <c r="E21" s="21">
        <v>292156</v>
      </c>
      <c r="F21" s="62"/>
      <c r="G21" s="67"/>
      <c r="H21" s="17"/>
    </row>
    <row r="22" spans="1:8" x14ac:dyDescent="0.25">
      <c r="A22" s="18">
        <v>2004</v>
      </c>
      <c r="B22" s="40">
        <f t="shared" si="0"/>
        <v>571233.82360161003</v>
      </c>
      <c r="C22" s="22">
        <v>282228.82360161003</v>
      </c>
      <c r="D22" s="22"/>
      <c r="E22" s="21">
        <v>289005</v>
      </c>
      <c r="F22" s="62"/>
      <c r="G22" s="67"/>
      <c r="H22" s="17"/>
    </row>
    <row r="23" spans="1:8" x14ac:dyDescent="0.25">
      <c r="A23" s="18">
        <v>2005</v>
      </c>
      <c r="B23" s="40">
        <f t="shared" si="0"/>
        <v>493606.18404144899</v>
      </c>
      <c r="C23" s="22">
        <v>186391.18404144899</v>
      </c>
      <c r="D23" s="22"/>
      <c r="E23" s="21">
        <v>307215</v>
      </c>
      <c r="F23" s="62"/>
      <c r="G23" s="67"/>
      <c r="H23" s="17"/>
    </row>
    <row r="24" spans="1:8" x14ac:dyDescent="0.25">
      <c r="A24" s="18">
        <v>2006</v>
      </c>
      <c r="B24" s="40">
        <f t="shared" si="0"/>
        <v>715125.373354426</v>
      </c>
      <c r="C24" s="22">
        <v>359569.373354426</v>
      </c>
      <c r="D24" s="22"/>
      <c r="E24" s="21">
        <v>355556</v>
      </c>
      <c r="F24" s="62"/>
      <c r="G24" s="67"/>
      <c r="H24" s="17"/>
    </row>
    <row r="25" spans="1:8" x14ac:dyDescent="0.25">
      <c r="A25" s="18">
        <v>2007</v>
      </c>
      <c r="B25" s="40">
        <f t="shared" si="0"/>
        <v>716402.28843603004</v>
      </c>
      <c r="C25" s="22">
        <v>336841.28843602998</v>
      </c>
      <c r="D25" s="22"/>
      <c r="E25" s="21">
        <v>379561</v>
      </c>
      <c r="F25" s="62"/>
      <c r="G25" s="67"/>
      <c r="H25" s="17"/>
    </row>
    <row r="26" spans="1:8" x14ac:dyDescent="0.25">
      <c r="A26" s="18">
        <v>2008</v>
      </c>
      <c r="B26" s="40">
        <f t="shared" si="0"/>
        <v>451562.09684147802</v>
      </c>
      <c r="C26" s="22">
        <v>167669.09684147799</v>
      </c>
      <c r="D26" s="22"/>
      <c r="E26" s="21">
        <v>283893</v>
      </c>
      <c r="F26" s="62"/>
      <c r="G26" s="67"/>
    </row>
    <row r="27" spans="1:8" x14ac:dyDescent="0.25">
      <c r="A27" s="18">
        <v>2009</v>
      </c>
      <c r="B27" s="40">
        <f t="shared" si="0"/>
        <v>411037.55838433304</v>
      </c>
      <c r="C27" s="22">
        <v>127405.55838433302</v>
      </c>
      <c r="D27" s="22"/>
      <c r="E27" s="21">
        <v>283632</v>
      </c>
      <c r="F27" s="62"/>
      <c r="G27" s="67"/>
    </row>
    <row r="28" spans="1:8" x14ac:dyDescent="0.25">
      <c r="A28" s="18">
        <v>2010</v>
      </c>
      <c r="B28" s="40">
        <f t="shared" si="0"/>
        <v>284285.98230797</v>
      </c>
      <c r="C28" s="22">
        <v>81883.98230797</v>
      </c>
      <c r="D28" s="22"/>
      <c r="E28" s="21">
        <v>202402</v>
      </c>
      <c r="F28" s="62"/>
      <c r="G28" s="67"/>
    </row>
    <row r="29" spans="1:8" x14ac:dyDescent="0.25">
      <c r="A29" s="18">
        <v>2011</v>
      </c>
      <c r="B29" s="40">
        <f t="shared" si="0"/>
        <v>231681.16337064002</v>
      </c>
      <c r="C29" s="22">
        <v>62952.163370640003</v>
      </c>
      <c r="D29" s="281">
        <v>0.57999999999999996</v>
      </c>
      <c r="E29" s="21">
        <v>168729</v>
      </c>
      <c r="F29" s="62"/>
      <c r="G29" s="67"/>
    </row>
    <row r="30" spans="1:8" x14ac:dyDescent="0.25">
      <c r="A30" s="18">
        <v>2012</v>
      </c>
      <c r="B30" s="40">
        <f t="shared" si="0"/>
        <v>265935.68964821001</v>
      </c>
      <c r="C30" s="22">
        <v>88511.689648210013</v>
      </c>
      <c r="D30" s="281">
        <v>0.39500000000000002</v>
      </c>
      <c r="E30" s="21">
        <v>177424</v>
      </c>
      <c r="F30" s="63">
        <f>$B$38</f>
        <v>413025.16522717185</v>
      </c>
      <c r="G30" s="68">
        <f t="shared" ref="G30:G35" si="1">$B$41</f>
        <v>314293.3971541631</v>
      </c>
    </row>
    <row r="31" spans="1:8" x14ac:dyDescent="0.25">
      <c r="A31" s="18">
        <v>2013</v>
      </c>
      <c r="B31" s="40">
        <f t="shared" si="0"/>
        <v>249956.73521225998</v>
      </c>
      <c r="C31" s="22">
        <v>98775.735212259984</v>
      </c>
      <c r="D31" s="281">
        <v>0.33799999999999997</v>
      </c>
      <c r="E31" s="21">
        <v>151181</v>
      </c>
      <c r="F31" s="63">
        <f t="shared" ref="F31:F35" si="2">$B$38</f>
        <v>413025.16522717185</v>
      </c>
      <c r="G31" s="68">
        <f t="shared" si="1"/>
        <v>314293.3971541631</v>
      </c>
    </row>
    <row r="32" spans="1:8" x14ac:dyDescent="0.25">
      <c r="A32" s="18">
        <v>2014</v>
      </c>
      <c r="B32" s="40">
        <f t="shared" si="0"/>
        <v>596144.89527908294</v>
      </c>
      <c r="C32" s="22">
        <v>418484.89527908299</v>
      </c>
      <c r="D32" s="281">
        <v>0.95700000000000007</v>
      </c>
      <c r="E32" s="21">
        <v>177660</v>
      </c>
      <c r="F32" s="63">
        <f t="shared" si="2"/>
        <v>413025.16522717185</v>
      </c>
      <c r="G32" s="68">
        <f t="shared" si="1"/>
        <v>314293.3971541631</v>
      </c>
    </row>
    <row r="33" spans="1:23" s="17" customFormat="1" x14ac:dyDescent="0.25">
      <c r="A33" s="18">
        <v>2015</v>
      </c>
      <c r="B33" s="40">
        <f t="shared" si="0"/>
        <v>190972.9661357</v>
      </c>
      <c r="C33" s="22">
        <v>52154.9661357</v>
      </c>
      <c r="D33" s="281">
        <v>0.61299999999999999</v>
      </c>
      <c r="E33" s="21">
        <v>138818</v>
      </c>
      <c r="F33" s="63">
        <f t="shared" si="2"/>
        <v>413025.16522717185</v>
      </c>
      <c r="G33" s="68">
        <f t="shared" si="1"/>
        <v>314293.3971541631</v>
      </c>
      <c r="J33" s="283"/>
      <c r="K33" s="283"/>
      <c r="L33" s="283"/>
    </row>
    <row r="34" spans="1:23" s="17" customFormat="1" x14ac:dyDescent="0.25">
      <c r="A34" s="18">
        <v>2016</v>
      </c>
      <c r="B34" s="40">
        <f t="shared" si="0"/>
        <v>190721.30727757001</v>
      </c>
      <c r="C34" s="22">
        <v>70703.307277569998</v>
      </c>
      <c r="D34" s="281">
        <v>0.46500000000000002</v>
      </c>
      <c r="E34" s="21">
        <v>120018</v>
      </c>
      <c r="F34" s="63">
        <f t="shared" si="2"/>
        <v>413025.16522717185</v>
      </c>
      <c r="G34" s="68">
        <f t="shared" si="1"/>
        <v>314293.3971541631</v>
      </c>
      <c r="J34" s="284"/>
      <c r="K34" s="284"/>
      <c r="L34" s="284"/>
    </row>
    <row r="35" spans="1:23" x14ac:dyDescent="0.25">
      <c r="A35" s="18">
        <v>2017</v>
      </c>
      <c r="B35" s="40">
        <f t="shared" si="0"/>
        <v>158966.48852638999</v>
      </c>
      <c r="C35" s="22">
        <v>96830.488526390007</v>
      </c>
      <c r="D35" s="281">
        <v>0.39200000000000002</v>
      </c>
      <c r="E35" s="21">
        <v>62136</v>
      </c>
      <c r="F35" s="63">
        <f t="shared" si="2"/>
        <v>413025.16522717185</v>
      </c>
      <c r="G35" s="68">
        <f t="shared" si="1"/>
        <v>314293.3971541631</v>
      </c>
      <c r="J35" s="284"/>
      <c r="K35" s="284"/>
      <c r="L35" s="284"/>
      <c r="S35" s="17"/>
      <c r="T35" s="17"/>
      <c r="U35" s="17"/>
      <c r="V35" s="17"/>
      <c r="W35" s="17"/>
    </row>
    <row r="36" spans="1:23" x14ac:dyDescent="0.25">
      <c r="A36" s="5" t="s">
        <v>273</v>
      </c>
      <c r="B36" s="5">
        <f>AVERAGE(B29:B35)</f>
        <v>269197.03506426472</v>
      </c>
      <c r="C36" s="5"/>
      <c r="D36" s="282">
        <f>AVERAGE(D29:D35)</f>
        <v>0.53428571428571425</v>
      </c>
      <c r="F36" s="59"/>
      <c r="G36" s="59"/>
      <c r="J36" s="284"/>
      <c r="K36" s="284"/>
      <c r="L36" s="284"/>
      <c r="S36" s="17"/>
      <c r="T36" s="17"/>
      <c r="U36" s="17"/>
      <c r="V36" s="17"/>
      <c r="W36" s="17"/>
    </row>
    <row r="37" spans="1:23" s="17" customFormat="1" x14ac:dyDescent="0.25">
      <c r="A37" s="94" t="s">
        <v>244</v>
      </c>
      <c r="B37" s="5">
        <f>B36*D36</f>
        <v>143828.13016290715</v>
      </c>
      <c r="J37" s="284"/>
      <c r="K37" s="284"/>
      <c r="L37" s="284"/>
    </row>
    <row r="38" spans="1:23" s="17" customFormat="1" x14ac:dyDescent="0.25">
      <c r="A38" s="94" t="s">
        <v>40</v>
      </c>
      <c r="B38" s="5">
        <f>B36+B37</f>
        <v>413025.16522717185</v>
      </c>
      <c r="F38" s="19"/>
      <c r="J38" s="284"/>
      <c r="K38" s="284"/>
      <c r="L38" s="284"/>
    </row>
    <row r="39" spans="1:23" ht="14.25" customHeight="1" x14ac:dyDescent="0.25">
      <c r="A39" s="94" t="s">
        <v>274</v>
      </c>
      <c r="B39" s="5">
        <f>AVERAGE(B29:B31,B33:B35)</f>
        <v>214705.72502846166</v>
      </c>
      <c r="D39" s="282">
        <f>AVERAGE(D29:D31,D33:D35)</f>
        <v>0.46383333333333332</v>
      </c>
      <c r="F39" s="17"/>
      <c r="G39" s="17"/>
      <c r="J39" s="284"/>
      <c r="K39" s="285"/>
      <c r="L39" s="285"/>
      <c r="S39" s="17"/>
      <c r="T39" s="17"/>
      <c r="U39" s="17"/>
      <c r="V39" s="17"/>
      <c r="W39" s="17"/>
    </row>
    <row r="40" spans="1:23" x14ac:dyDescent="0.25">
      <c r="A40" s="94" t="s">
        <v>275</v>
      </c>
      <c r="B40" s="5">
        <f>B39*D39</f>
        <v>99587.672125701458</v>
      </c>
      <c r="F40" s="17"/>
      <c r="G40" s="17"/>
      <c r="J40" s="284"/>
      <c r="K40" s="284"/>
      <c r="L40" s="284"/>
      <c r="S40" s="17"/>
      <c r="T40" s="17"/>
      <c r="U40" s="17"/>
      <c r="V40" s="17"/>
      <c r="W40" s="17"/>
    </row>
    <row r="41" spans="1:23" x14ac:dyDescent="0.25">
      <c r="A41" s="94" t="s">
        <v>276</v>
      </c>
      <c r="B41" s="5">
        <f>B39+B40</f>
        <v>314293.3971541631</v>
      </c>
      <c r="F41" s="17"/>
      <c r="G41" s="17"/>
      <c r="J41" s="284"/>
      <c r="K41" s="285"/>
      <c r="L41" s="285"/>
      <c r="S41" s="17"/>
      <c r="T41" s="17"/>
      <c r="U41" s="17"/>
      <c r="V41" s="17"/>
      <c r="W41" s="17"/>
    </row>
    <row r="42" spans="1:23" x14ac:dyDescent="0.25">
      <c r="A42" s="94" t="s">
        <v>56</v>
      </c>
      <c r="B42" s="5">
        <f>AVERAGE(B33:B35)</f>
        <v>180220.25397988665</v>
      </c>
      <c r="F42" s="17"/>
      <c r="G42" s="17"/>
      <c r="S42" s="17"/>
      <c r="T42" s="17"/>
      <c r="U42" s="17"/>
      <c r="V42" s="17"/>
      <c r="W42" s="17"/>
    </row>
    <row r="43" spans="1:23" x14ac:dyDescent="0.25">
      <c r="S43" s="17"/>
      <c r="T43" s="17"/>
      <c r="U43" s="17"/>
      <c r="V43" s="17"/>
      <c r="W43" s="17"/>
    </row>
    <row r="44" spans="1:23" x14ac:dyDescent="0.25">
      <c r="S44" s="17"/>
      <c r="T44" s="17"/>
      <c r="U44" s="17"/>
      <c r="V44" s="17"/>
      <c r="W44" s="17"/>
    </row>
    <row r="45" spans="1:23" x14ac:dyDescent="0.25">
      <c r="S45" s="17"/>
      <c r="T45" s="17"/>
      <c r="U45" s="17"/>
      <c r="V45" s="17"/>
      <c r="W45" s="17"/>
    </row>
    <row r="46" spans="1:23" x14ac:dyDescent="0.25">
      <c r="S46" s="17"/>
      <c r="T46" s="17"/>
      <c r="U46" s="17"/>
      <c r="V46" s="17"/>
      <c r="W46" s="17"/>
    </row>
    <row r="47" spans="1:23" x14ac:dyDescent="0.25">
      <c r="S47" s="17"/>
      <c r="T47" s="17"/>
      <c r="U47" s="17"/>
      <c r="V47" s="17"/>
      <c r="W47" s="17"/>
    </row>
    <row r="48" spans="1:23" x14ac:dyDescent="0.25">
      <c r="S48" s="17"/>
      <c r="T48" s="17"/>
      <c r="U48" s="17"/>
      <c r="V48" s="17"/>
      <c r="W48" s="17"/>
    </row>
    <row r="49" spans="21:23" x14ac:dyDescent="0.25">
      <c r="U49" s="17"/>
      <c r="V49" s="17"/>
      <c r="W49" s="17"/>
    </row>
    <row r="50" spans="21:23" ht="15" customHeight="1" x14ac:dyDescent="0.25">
      <c r="U50" s="17"/>
      <c r="V50" s="17"/>
      <c r="W50" s="17"/>
    </row>
    <row r="51" spans="21:23" ht="15" customHeight="1" x14ac:dyDescent="0.25">
      <c r="U51" s="17"/>
      <c r="V51" s="17"/>
      <c r="W51" s="17"/>
    </row>
    <row r="52" spans="21:23" x14ac:dyDescent="0.25">
      <c r="U52" s="17"/>
      <c r="V52" s="17"/>
      <c r="W52" s="17"/>
    </row>
    <row r="53" spans="21:23" x14ac:dyDescent="0.25">
      <c r="U53" s="17"/>
      <c r="V53" s="17"/>
      <c r="W53" s="17"/>
    </row>
    <row r="54" spans="21:23" x14ac:dyDescent="0.25">
      <c r="U54" s="17"/>
      <c r="V54" s="17"/>
      <c r="W54" s="17"/>
    </row>
    <row r="55" spans="21:23" x14ac:dyDescent="0.25">
      <c r="U55" s="17"/>
      <c r="V55" s="17"/>
      <c r="W55" s="17"/>
    </row>
    <row r="56" spans="21:23" x14ac:dyDescent="0.25">
      <c r="U56" s="17"/>
      <c r="V56" s="17"/>
      <c r="W56" s="17"/>
    </row>
    <row r="57" spans="21:23" x14ac:dyDescent="0.25">
      <c r="U57" s="17"/>
      <c r="V57" s="17"/>
      <c r="W57" s="17"/>
    </row>
    <row r="58" spans="21:23" x14ac:dyDescent="0.25">
      <c r="U58" s="17"/>
      <c r="V58" s="17"/>
      <c r="W58" s="17"/>
    </row>
    <row r="59" spans="21:23" x14ac:dyDescent="0.25">
      <c r="U59" s="17"/>
      <c r="V59" s="17"/>
      <c r="W59" s="17"/>
    </row>
    <row r="60" spans="21:23" x14ac:dyDescent="0.25">
      <c r="U60" s="17"/>
      <c r="V60" s="17"/>
      <c r="W60" s="17"/>
    </row>
    <row r="61" spans="21:23" x14ac:dyDescent="0.25">
      <c r="U61" s="17"/>
      <c r="V61" s="17"/>
      <c r="W61" s="17"/>
    </row>
    <row r="62" spans="21:23" x14ac:dyDescent="0.25">
      <c r="U62" s="17"/>
      <c r="V62" s="17"/>
      <c r="W62" s="17"/>
    </row>
    <row r="63" spans="21:23" x14ac:dyDescent="0.25">
      <c r="U63" s="17"/>
      <c r="V63" s="17"/>
      <c r="W63" s="17"/>
    </row>
    <row r="64" spans="21:23" x14ac:dyDescent="0.25">
      <c r="U64" s="17"/>
      <c r="V64" s="17"/>
      <c r="W64" s="17"/>
    </row>
    <row r="65" spans="21:23" x14ac:dyDescent="0.25">
      <c r="U65" s="17"/>
      <c r="V65" s="17"/>
      <c r="W65" s="17"/>
    </row>
    <row r="66" spans="21:23" x14ac:dyDescent="0.25">
      <c r="U66" s="17"/>
      <c r="V66" s="17"/>
      <c r="W66" s="17"/>
    </row>
  </sheetData>
  <pageMargins left="0.7" right="0.7" top="0.75" bottom="0.75" header="0.3" footer="0.3"/>
  <pageSetup orientation="portrait" horizontalDpi="4294967293" verticalDpi="4294967293"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J150"/>
  <sheetViews>
    <sheetView topLeftCell="A25" zoomScaleNormal="100" workbookViewId="0">
      <selection activeCell="A40" sqref="A40:B41"/>
    </sheetView>
  </sheetViews>
  <sheetFormatPr defaultRowHeight="15" x14ac:dyDescent="0.25"/>
  <cols>
    <col min="1" max="1" width="11.5703125" customWidth="1"/>
    <col min="2" max="2" width="15.5703125" bestFit="1" customWidth="1"/>
    <col min="3" max="4" width="19.7109375" bestFit="1" customWidth="1"/>
    <col min="5" max="5" width="14" bestFit="1" customWidth="1"/>
    <col min="6" max="6" width="14.85546875" bestFit="1" customWidth="1"/>
    <col min="7" max="7" width="15.28515625" bestFit="1" customWidth="1"/>
    <col min="8" max="8" width="15.85546875" bestFit="1" customWidth="1"/>
    <col min="9" max="9" width="15.85546875" style="6" customWidth="1"/>
    <col min="10" max="10" width="13.28515625" bestFit="1" customWidth="1"/>
    <col min="11" max="11" width="11.42578125" customWidth="1"/>
    <col min="12" max="12" width="12.42578125" bestFit="1" customWidth="1"/>
    <col min="13" max="13" width="19.7109375" bestFit="1" customWidth="1"/>
    <col min="14" max="14" width="13.140625" bestFit="1" customWidth="1"/>
    <col min="15" max="15" width="14.140625" bestFit="1" customWidth="1"/>
    <col min="16" max="16" width="12.42578125" bestFit="1" customWidth="1"/>
    <col min="17" max="17" width="15.28515625" bestFit="1" customWidth="1"/>
    <col min="18" max="18" width="11.28515625" bestFit="1" customWidth="1"/>
    <col min="19" max="19" width="12.7109375" bestFit="1" customWidth="1"/>
    <col min="20" max="20" width="13.140625" bestFit="1" customWidth="1"/>
    <col min="21" max="21" width="14.140625" bestFit="1" customWidth="1"/>
    <col min="22" max="22" width="11.28515625" bestFit="1" customWidth="1"/>
    <col min="23" max="23" width="18.140625" bestFit="1" customWidth="1"/>
    <col min="24" max="24" width="13.140625" bestFit="1" customWidth="1"/>
    <col min="25" max="25" width="14.140625" bestFit="1" customWidth="1"/>
    <col min="26" max="26" width="11.5703125" bestFit="1" customWidth="1"/>
    <col min="27" max="27" width="15.28515625" bestFit="1" customWidth="1"/>
    <col min="30" max="30" width="8.7109375" customWidth="1"/>
    <col min="31" max="31" width="11.28515625" bestFit="1" customWidth="1"/>
    <col min="32" max="32" width="18.140625" bestFit="1" customWidth="1"/>
    <col min="33" max="33" width="13.140625" bestFit="1" customWidth="1"/>
    <col min="34" max="34" width="14.140625" bestFit="1" customWidth="1"/>
    <col min="35" max="35" width="11.5703125" bestFit="1" customWidth="1"/>
    <col min="36" max="36" width="15.28515625" bestFit="1" customWidth="1"/>
    <col min="37" max="37" width="9.42578125" customWidth="1"/>
    <col min="39" max="39" width="9.140625" customWidth="1"/>
    <col min="40" max="40" width="11.28515625" bestFit="1" customWidth="1"/>
    <col min="41" max="41" width="12.85546875" customWidth="1"/>
    <col min="42" max="42" width="13.140625" bestFit="1" customWidth="1"/>
    <col min="43" max="43" width="14.140625" bestFit="1" customWidth="1"/>
    <col min="44" max="44" width="11.5703125" bestFit="1" customWidth="1"/>
    <col min="45" max="45" width="15.28515625" bestFit="1" customWidth="1"/>
    <col min="46" max="46" width="10.85546875" bestFit="1" customWidth="1"/>
    <col min="49" max="49" width="11.28515625" bestFit="1" customWidth="1"/>
    <col min="50" max="50" width="18.140625" bestFit="1" customWidth="1"/>
    <col min="51" max="51" width="13.140625" bestFit="1" customWidth="1"/>
    <col min="52" max="52" width="14.140625" bestFit="1" customWidth="1"/>
    <col min="53" max="53" width="11.5703125" bestFit="1" customWidth="1"/>
    <col min="54" max="54" width="15.28515625" bestFit="1" customWidth="1"/>
  </cols>
  <sheetData>
    <row r="1" spans="1:26" ht="14.65" customHeight="1" x14ac:dyDescent="0.25">
      <c r="A1" t="s">
        <v>32</v>
      </c>
      <c r="K1" t="s">
        <v>44</v>
      </c>
      <c r="T1" t="s">
        <v>279</v>
      </c>
    </row>
    <row r="2" spans="1:26" x14ac:dyDescent="0.25">
      <c r="A2" t="s">
        <v>54</v>
      </c>
      <c r="K2" s="17"/>
      <c r="L2" s="30" t="s">
        <v>16</v>
      </c>
      <c r="M2" s="30" t="s">
        <v>18</v>
      </c>
      <c r="N2" s="30" t="s">
        <v>25</v>
      </c>
      <c r="O2" s="30" t="s">
        <v>28</v>
      </c>
      <c r="P2" s="30" t="s">
        <v>30</v>
      </c>
      <c r="Q2" s="30" t="s">
        <v>26</v>
      </c>
      <c r="U2" s="30" t="s">
        <v>16</v>
      </c>
      <c r="V2" s="30" t="s">
        <v>18</v>
      </c>
      <c r="W2" s="30" t="s">
        <v>25</v>
      </c>
      <c r="X2" s="30" t="s">
        <v>28</v>
      </c>
      <c r="Y2" s="30" t="s">
        <v>30</v>
      </c>
      <c r="Z2" s="30" t="s">
        <v>26</v>
      </c>
    </row>
    <row r="3" spans="1:26" x14ac:dyDescent="0.25">
      <c r="A3" s="17"/>
      <c r="B3" s="47" t="s">
        <v>16</v>
      </c>
      <c r="C3" s="47" t="s">
        <v>18</v>
      </c>
      <c r="D3" s="47" t="s">
        <v>25</v>
      </c>
      <c r="E3" s="47" t="s">
        <v>28</v>
      </c>
      <c r="F3" s="47" t="s">
        <v>30</v>
      </c>
      <c r="G3" s="47" t="s">
        <v>26</v>
      </c>
      <c r="H3" s="17"/>
      <c r="I3" s="17"/>
      <c r="K3" s="30" t="s">
        <v>20</v>
      </c>
      <c r="L3" s="43" t="s">
        <v>1</v>
      </c>
      <c r="M3" s="43" t="s">
        <v>1</v>
      </c>
      <c r="N3" s="43" t="s">
        <v>1</v>
      </c>
      <c r="O3" s="43" t="s">
        <v>1</v>
      </c>
      <c r="P3" s="43" t="s">
        <v>1</v>
      </c>
      <c r="Q3" s="43" t="s">
        <v>1</v>
      </c>
      <c r="T3" s="30" t="s">
        <v>20</v>
      </c>
      <c r="U3" s="43" t="s">
        <v>289</v>
      </c>
      <c r="V3" s="94" t="s">
        <v>289</v>
      </c>
      <c r="W3" s="94" t="s">
        <v>289</v>
      </c>
      <c r="X3" s="94" t="s">
        <v>289</v>
      </c>
      <c r="Y3" s="94" t="s">
        <v>289</v>
      </c>
      <c r="Z3" s="94" t="s">
        <v>289</v>
      </c>
    </row>
    <row r="4" spans="1:26" x14ac:dyDescent="0.25">
      <c r="A4" s="4" t="s">
        <v>20</v>
      </c>
      <c r="B4" s="43" t="s">
        <v>5</v>
      </c>
      <c r="C4" s="94" t="s">
        <v>5</v>
      </c>
      <c r="D4" s="94" t="s">
        <v>5</v>
      </c>
      <c r="E4" s="94" t="s">
        <v>5</v>
      </c>
      <c r="F4" s="94" t="s">
        <v>5</v>
      </c>
      <c r="G4" s="94" t="s">
        <v>5</v>
      </c>
      <c r="H4" s="4" t="s">
        <v>5</v>
      </c>
      <c r="I4" s="4" t="s">
        <v>290</v>
      </c>
      <c r="K4" s="18">
        <v>1986</v>
      </c>
      <c r="L4" s="5">
        <v>24961</v>
      </c>
      <c r="M4" s="5">
        <v>35221</v>
      </c>
      <c r="N4" s="5">
        <v>0</v>
      </c>
      <c r="O4" s="5">
        <v>0</v>
      </c>
      <c r="P4" s="5">
        <v>66</v>
      </c>
      <c r="Q4" s="5">
        <v>337</v>
      </c>
      <c r="T4" s="18">
        <v>1986</v>
      </c>
      <c r="U4" s="5">
        <v>11803.692951999999</v>
      </c>
      <c r="V4" s="5">
        <v>93.695499999999996</v>
      </c>
      <c r="W4" s="5">
        <v>8.8184000000000005</v>
      </c>
      <c r="X4" s="5">
        <v>0</v>
      </c>
      <c r="Y4" s="5">
        <v>5874.9856295999962</v>
      </c>
      <c r="Z4" s="5">
        <v>3203.5174876000005</v>
      </c>
    </row>
    <row r="5" spans="1:26" x14ac:dyDescent="0.25">
      <c r="A5" s="1">
        <v>1986</v>
      </c>
      <c r="B5" s="7">
        <f t="shared" ref="B5:B36" si="0">L4+U4</f>
        <v>36764.692951999998</v>
      </c>
      <c r="C5" s="7">
        <f t="shared" ref="C5:C36" si="1">M4+V4</f>
        <v>35314.695500000002</v>
      </c>
      <c r="D5" s="7">
        <f t="shared" ref="D5:D36" si="2">N4+W4</f>
        <v>8.8184000000000005</v>
      </c>
      <c r="E5" s="7">
        <f t="shared" ref="E5:E36" si="3">O4+X4</f>
        <v>0</v>
      </c>
      <c r="F5" s="7">
        <f t="shared" ref="F5:F36" si="4">P4+Y4</f>
        <v>5940.9856295999962</v>
      </c>
      <c r="G5" s="7">
        <f t="shared" ref="G5:G36" si="5">Q4+Z4</f>
        <v>3540.5174876000005</v>
      </c>
      <c r="H5" s="5">
        <f t="shared" ref="H5:H33" si="6">SUM(B5:G5)</f>
        <v>81569.70996919999</v>
      </c>
      <c r="I5" s="5"/>
      <c r="K5" s="18">
        <v>1987</v>
      </c>
      <c r="L5" s="5">
        <v>19302</v>
      </c>
      <c r="M5" s="5">
        <v>27683</v>
      </c>
      <c r="N5" s="5">
        <v>0</v>
      </c>
      <c r="O5" s="5">
        <v>0</v>
      </c>
      <c r="P5" s="5">
        <v>254</v>
      </c>
      <c r="Q5" s="5">
        <v>512</v>
      </c>
      <c r="T5" s="18">
        <v>1987</v>
      </c>
      <c r="U5" s="5">
        <v>41579.054952460006</v>
      </c>
      <c r="V5" s="5">
        <v>960.65445</v>
      </c>
      <c r="W5" s="5">
        <v>55039.353956999999</v>
      </c>
      <c r="X5" s="5">
        <v>0</v>
      </c>
      <c r="Y5" s="5">
        <v>7003.286880749999</v>
      </c>
      <c r="Z5" s="5">
        <v>2724.0853302</v>
      </c>
    </row>
    <row r="6" spans="1:26" x14ac:dyDescent="0.25">
      <c r="A6" s="1">
        <v>1987</v>
      </c>
      <c r="B6" s="5">
        <f t="shared" si="0"/>
        <v>60881.054952460006</v>
      </c>
      <c r="C6" s="5">
        <f t="shared" si="1"/>
        <v>28643.654450000002</v>
      </c>
      <c r="D6" s="5">
        <f t="shared" si="2"/>
        <v>55039.353956999999</v>
      </c>
      <c r="E6" s="5">
        <f t="shared" si="3"/>
        <v>0</v>
      </c>
      <c r="F6" s="5">
        <f t="shared" si="4"/>
        <v>7257.286880749999</v>
      </c>
      <c r="G6" s="5">
        <f t="shared" si="5"/>
        <v>3236.0853302</v>
      </c>
      <c r="H6" s="5">
        <f t="shared" si="6"/>
        <v>155057.43557041002</v>
      </c>
      <c r="I6" s="5"/>
      <c r="K6" s="18">
        <v>1988</v>
      </c>
      <c r="L6" s="5">
        <v>17395</v>
      </c>
      <c r="M6" s="5">
        <v>18562</v>
      </c>
      <c r="N6" s="5">
        <v>0</v>
      </c>
      <c r="O6" s="5">
        <v>0</v>
      </c>
      <c r="P6" s="5">
        <v>0</v>
      </c>
      <c r="Q6" s="5">
        <v>116</v>
      </c>
      <c r="T6" s="18">
        <v>1988</v>
      </c>
      <c r="U6" s="5">
        <v>12455.76088665</v>
      </c>
      <c r="V6" s="5">
        <v>20398.194554199999</v>
      </c>
      <c r="W6" s="5">
        <v>0</v>
      </c>
      <c r="X6" s="7">
        <v>0</v>
      </c>
      <c r="Y6" s="7">
        <v>2821.99391135</v>
      </c>
      <c r="Z6" s="7">
        <v>1302.3498132</v>
      </c>
    </row>
    <row r="7" spans="1:26" x14ac:dyDescent="0.25">
      <c r="A7" s="1">
        <v>1988</v>
      </c>
      <c r="B7" s="5">
        <f t="shared" si="0"/>
        <v>29850.760886650001</v>
      </c>
      <c r="C7" s="5">
        <f t="shared" si="1"/>
        <v>38960.194554200003</v>
      </c>
      <c r="D7" s="5">
        <f t="shared" si="2"/>
        <v>0</v>
      </c>
      <c r="E7" s="5">
        <f t="shared" si="3"/>
        <v>0</v>
      </c>
      <c r="F7" s="5">
        <f t="shared" si="4"/>
        <v>2821.99391135</v>
      </c>
      <c r="G7" s="5">
        <f t="shared" si="5"/>
        <v>1418.3498132</v>
      </c>
      <c r="H7" s="5">
        <f t="shared" si="6"/>
        <v>73051.299165399992</v>
      </c>
      <c r="I7" s="5"/>
      <c r="K7" s="18">
        <v>1989</v>
      </c>
      <c r="L7" s="5">
        <v>14275</v>
      </c>
      <c r="M7" s="5">
        <v>18825</v>
      </c>
      <c r="N7" s="5">
        <v>0</v>
      </c>
      <c r="O7" s="5">
        <v>0</v>
      </c>
      <c r="P7" s="5">
        <v>3</v>
      </c>
      <c r="Q7" s="5">
        <v>351</v>
      </c>
      <c r="T7" s="18">
        <v>1989</v>
      </c>
      <c r="U7" s="5">
        <v>9517.4512479500008</v>
      </c>
      <c r="V7" s="5">
        <v>95.296039599999986</v>
      </c>
      <c r="W7" s="5">
        <v>0</v>
      </c>
      <c r="X7" s="7">
        <v>8871.7243796999992</v>
      </c>
      <c r="Y7" s="7">
        <v>3573.0400962699996</v>
      </c>
      <c r="Z7" s="7">
        <v>917.97339400000033</v>
      </c>
    </row>
    <row r="8" spans="1:26" x14ac:dyDescent="0.25">
      <c r="A8" s="1">
        <v>1989</v>
      </c>
      <c r="B8" s="5">
        <f t="shared" si="0"/>
        <v>23792.451247950001</v>
      </c>
      <c r="C8" s="5">
        <f t="shared" si="1"/>
        <v>18920.296039600002</v>
      </c>
      <c r="D8" s="5">
        <f t="shared" si="2"/>
        <v>0</v>
      </c>
      <c r="E8" s="5">
        <f t="shared" si="3"/>
        <v>8871.7243796999992</v>
      </c>
      <c r="F8" s="5">
        <f t="shared" si="4"/>
        <v>3576.0400962699996</v>
      </c>
      <c r="G8" s="5">
        <f t="shared" si="5"/>
        <v>1268.9733940000003</v>
      </c>
      <c r="H8" s="5">
        <f t="shared" si="6"/>
        <v>56429.485157520001</v>
      </c>
      <c r="I8" s="5"/>
      <c r="K8" s="18">
        <v>1990</v>
      </c>
      <c r="L8" s="5">
        <v>34883</v>
      </c>
      <c r="M8" s="5">
        <v>17218</v>
      </c>
      <c r="N8" s="5">
        <v>0</v>
      </c>
      <c r="O8" s="5">
        <v>32</v>
      </c>
      <c r="P8" s="5">
        <v>88</v>
      </c>
      <c r="Q8" s="5">
        <v>10</v>
      </c>
      <c r="T8" s="18">
        <v>1990</v>
      </c>
      <c r="U8" s="5">
        <v>1943.861958</v>
      </c>
      <c r="V8" s="5">
        <v>82.385901999999987</v>
      </c>
      <c r="W8" s="5">
        <v>0</v>
      </c>
      <c r="X8" s="7">
        <v>0</v>
      </c>
      <c r="Y8" s="7">
        <v>2634.6705714600002</v>
      </c>
      <c r="Z8" s="7">
        <v>877.89376599999991</v>
      </c>
    </row>
    <row r="9" spans="1:26" x14ac:dyDescent="0.25">
      <c r="A9" s="1">
        <v>1990</v>
      </c>
      <c r="B9" s="5">
        <f t="shared" si="0"/>
        <v>36826.861958000001</v>
      </c>
      <c r="C9" s="5">
        <f t="shared" si="1"/>
        <v>17300.385902000002</v>
      </c>
      <c r="D9" s="5">
        <f t="shared" si="2"/>
        <v>0</v>
      </c>
      <c r="E9" s="5">
        <f t="shared" si="3"/>
        <v>32</v>
      </c>
      <c r="F9" s="5">
        <f t="shared" si="4"/>
        <v>2722.6705714600002</v>
      </c>
      <c r="G9" s="5">
        <f t="shared" si="5"/>
        <v>887.89376599999991</v>
      </c>
      <c r="H9" s="5">
        <f t="shared" si="6"/>
        <v>57769.812197460007</v>
      </c>
      <c r="I9" s="5"/>
      <c r="K9" s="18">
        <v>1991</v>
      </c>
      <c r="L9" s="5">
        <v>5295</v>
      </c>
      <c r="M9" s="5">
        <v>33252</v>
      </c>
      <c r="N9" s="5">
        <v>224</v>
      </c>
      <c r="O9" s="5">
        <v>140</v>
      </c>
      <c r="P9" s="5">
        <v>1155</v>
      </c>
      <c r="Q9" s="5">
        <v>71</v>
      </c>
      <c r="T9" s="18">
        <v>1991</v>
      </c>
      <c r="U9" s="5">
        <v>8442.3964747999999</v>
      </c>
      <c r="V9" s="5">
        <v>92.438878000000003</v>
      </c>
      <c r="W9" s="5">
        <v>0</v>
      </c>
      <c r="X9" s="7">
        <v>0</v>
      </c>
      <c r="Y9" s="7">
        <v>5167.745306509999</v>
      </c>
      <c r="Z9" s="7">
        <v>4696.0845979999995</v>
      </c>
    </row>
    <row r="10" spans="1:26" x14ac:dyDescent="0.25">
      <c r="A10" s="1">
        <v>1991</v>
      </c>
      <c r="B10" s="5">
        <f t="shared" si="0"/>
        <v>13737.3964748</v>
      </c>
      <c r="C10" s="5">
        <f t="shared" si="1"/>
        <v>33344.438878000001</v>
      </c>
      <c r="D10" s="5">
        <f t="shared" si="2"/>
        <v>224</v>
      </c>
      <c r="E10" s="5">
        <f t="shared" si="3"/>
        <v>140</v>
      </c>
      <c r="F10" s="5">
        <f t="shared" si="4"/>
        <v>6322.745306509999</v>
      </c>
      <c r="G10" s="5">
        <f t="shared" si="5"/>
        <v>4767.0845979999995</v>
      </c>
      <c r="H10" s="5">
        <f t="shared" si="6"/>
        <v>58535.66525731</v>
      </c>
      <c r="I10" s="5"/>
      <c r="K10" s="18">
        <v>1992</v>
      </c>
      <c r="L10" s="5">
        <v>7854</v>
      </c>
      <c r="M10" s="5">
        <v>44579</v>
      </c>
      <c r="N10" s="5">
        <v>0</v>
      </c>
      <c r="O10" s="5">
        <v>0</v>
      </c>
      <c r="P10" s="5">
        <v>294</v>
      </c>
      <c r="Q10" s="5">
        <v>0</v>
      </c>
      <c r="T10" s="18">
        <v>1992</v>
      </c>
      <c r="U10" s="5">
        <v>2694.395982</v>
      </c>
      <c r="V10" s="5">
        <v>41.666940000000004</v>
      </c>
      <c r="W10" s="5">
        <v>0</v>
      </c>
      <c r="X10" s="7">
        <v>0.99207000000000001</v>
      </c>
      <c r="Y10" s="7">
        <v>2754.7392814799996</v>
      </c>
      <c r="Z10" s="7">
        <v>501.43626999999998</v>
      </c>
    </row>
    <row r="11" spans="1:26" x14ac:dyDescent="0.25">
      <c r="A11" s="1">
        <v>1992</v>
      </c>
      <c r="B11" s="5">
        <f t="shared" si="0"/>
        <v>10548.395982</v>
      </c>
      <c r="C11" s="5">
        <f t="shared" si="1"/>
        <v>44620.666940000003</v>
      </c>
      <c r="D11" s="5">
        <f t="shared" si="2"/>
        <v>0</v>
      </c>
      <c r="E11" s="5">
        <f t="shared" si="3"/>
        <v>0.99207000000000001</v>
      </c>
      <c r="F11" s="5">
        <f t="shared" si="4"/>
        <v>3048.7392814799996</v>
      </c>
      <c r="G11" s="5">
        <f t="shared" si="5"/>
        <v>501.43626999999998</v>
      </c>
      <c r="H11" s="5">
        <f t="shared" si="6"/>
        <v>58720.23054348</v>
      </c>
      <c r="I11" s="5"/>
      <c r="K11" s="18">
        <v>1993</v>
      </c>
      <c r="L11" s="5">
        <v>13486</v>
      </c>
      <c r="M11" s="5">
        <v>33936</v>
      </c>
      <c r="N11" s="5">
        <v>278</v>
      </c>
      <c r="O11" s="5">
        <v>2972</v>
      </c>
      <c r="P11" s="5">
        <v>27</v>
      </c>
      <c r="Q11" s="5">
        <v>115</v>
      </c>
      <c r="T11" s="18">
        <v>1993</v>
      </c>
      <c r="U11" s="5">
        <v>5608.4877746799993</v>
      </c>
      <c r="V11" s="5">
        <v>114.74942999999999</v>
      </c>
      <c r="W11" s="5">
        <v>6.0185579999999996</v>
      </c>
      <c r="X11" s="7">
        <v>1.499128</v>
      </c>
      <c r="Y11" s="7">
        <v>6140.758108</v>
      </c>
      <c r="Z11" s="7">
        <v>461.31255000000004</v>
      </c>
    </row>
    <row r="12" spans="1:26" x14ac:dyDescent="0.25">
      <c r="A12" s="1">
        <v>1993</v>
      </c>
      <c r="B12" s="5">
        <f t="shared" si="0"/>
        <v>19094.487774679998</v>
      </c>
      <c r="C12" s="5">
        <f t="shared" si="1"/>
        <v>34050.749430000003</v>
      </c>
      <c r="D12" s="5">
        <f t="shared" si="2"/>
        <v>284.01855799999998</v>
      </c>
      <c r="E12" s="5">
        <f t="shared" si="3"/>
        <v>2973.4991279999999</v>
      </c>
      <c r="F12" s="5">
        <f t="shared" si="4"/>
        <v>6167.758108</v>
      </c>
      <c r="G12" s="5">
        <f t="shared" si="5"/>
        <v>576.3125500000001</v>
      </c>
      <c r="H12" s="5">
        <f t="shared" si="6"/>
        <v>63146.825548680012</v>
      </c>
      <c r="I12" s="5"/>
      <c r="K12" s="18">
        <v>1994</v>
      </c>
      <c r="L12" s="5">
        <v>11937</v>
      </c>
      <c r="M12" s="5">
        <v>15904</v>
      </c>
      <c r="N12" s="5">
        <v>677</v>
      </c>
      <c r="O12" s="5">
        <v>317</v>
      </c>
      <c r="P12" s="5">
        <v>163</v>
      </c>
      <c r="Q12" s="5">
        <v>81</v>
      </c>
      <c r="T12" s="18">
        <v>1994</v>
      </c>
      <c r="U12" s="5">
        <v>35987.897530728005</v>
      </c>
      <c r="V12" s="5">
        <v>260.03257000000002</v>
      </c>
      <c r="W12" s="5">
        <v>0</v>
      </c>
      <c r="X12" s="7">
        <v>0</v>
      </c>
      <c r="Y12" s="7">
        <v>4614.265912335999</v>
      </c>
      <c r="Z12" s="7">
        <v>544.29369399999996</v>
      </c>
    </row>
    <row r="13" spans="1:26" x14ac:dyDescent="0.25">
      <c r="A13" s="1">
        <v>1994</v>
      </c>
      <c r="B13" s="5">
        <f t="shared" si="0"/>
        <v>47924.897530728005</v>
      </c>
      <c r="C13" s="5">
        <f t="shared" si="1"/>
        <v>16164.032569999999</v>
      </c>
      <c r="D13" s="5">
        <f t="shared" si="2"/>
        <v>677</v>
      </c>
      <c r="E13" s="5">
        <f t="shared" si="3"/>
        <v>317</v>
      </c>
      <c r="F13" s="5">
        <f t="shared" si="4"/>
        <v>4777.265912335999</v>
      </c>
      <c r="G13" s="5">
        <f t="shared" si="5"/>
        <v>625.29369399999996</v>
      </c>
      <c r="H13" s="5">
        <f t="shared" si="6"/>
        <v>70485.489707064</v>
      </c>
      <c r="I13" s="5"/>
      <c r="K13" s="18">
        <v>1995</v>
      </c>
      <c r="L13" s="5">
        <v>40788</v>
      </c>
      <c r="M13" s="5">
        <v>25730</v>
      </c>
      <c r="N13" s="5">
        <v>548</v>
      </c>
      <c r="O13" s="5">
        <v>18489</v>
      </c>
      <c r="P13" s="5">
        <v>1723</v>
      </c>
      <c r="Q13" s="5">
        <v>271</v>
      </c>
      <c r="T13" s="18">
        <v>1995</v>
      </c>
      <c r="U13" s="5">
        <v>11301.767356236</v>
      </c>
      <c r="V13" s="5">
        <v>249.957548</v>
      </c>
      <c r="W13" s="5">
        <v>0</v>
      </c>
      <c r="X13" s="7">
        <v>0</v>
      </c>
      <c r="Y13" s="7">
        <v>16865.244223301997</v>
      </c>
      <c r="Z13" s="7">
        <v>957.70028600000001</v>
      </c>
    </row>
    <row r="14" spans="1:26" x14ac:dyDescent="0.25">
      <c r="A14" s="1">
        <v>1995</v>
      </c>
      <c r="B14" s="5">
        <f t="shared" si="0"/>
        <v>52089.767356236</v>
      </c>
      <c r="C14" s="5">
        <f t="shared" si="1"/>
        <v>25979.957547999998</v>
      </c>
      <c r="D14" s="5">
        <f t="shared" si="2"/>
        <v>548</v>
      </c>
      <c r="E14" s="5">
        <f t="shared" si="3"/>
        <v>18489</v>
      </c>
      <c r="F14" s="5">
        <f t="shared" si="4"/>
        <v>18588.244223301997</v>
      </c>
      <c r="G14" s="5">
        <f t="shared" si="5"/>
        <v>1228.700286</v>
      </c>
      <c r="H14" s="5">
        <f t="shared" si="6"/>
        <v>116923.66941353801</v>
      </c>
      <c r="I14" s="5"/>
      <c r="K14" s="18">
        <v>1996</v>
      </c>
      <c r="L14" s="5">
        <v>48509</v>
      </c>
      <c r="M14" s="5">
        <v>43391</v>
      </c>
      <c r="N14" s="5">
        <v>937</v>
      </c>
      <c r="O14" s="5">
        <v>19633</v>
      </c>
      <c r="P14" s="5">
        <v>289</v>
      </c>
      <c r="Q14" s="5">
        <v>766</v>
      </c>
      <c r="T14" s="18">
        <v>1996</v>
      </c>
      <c r="U14" s="5">
        <v>6190.4379345180005</v>
      </c>
      <c r="V14" s="5">
        <v>514.00248999999997</v>
      </c>
      <c r="W14" s="5">
        <v>3.990326</v>
      </c>
      <c r="X14" s="7">
        <v>4858.8337918999996</v>
      </c>
      <c r="Y14" s="7">
        <v>5170.6722339000007</v>
      </c>
      <c r="Z14" s="7">
        <v>2361.986394</v>
      </c>
    </row>
    <row r="15" spans="1:26" x14ac:dyDescent="0.25">
      <c r="A15" s="1">
        <v>1996</v>
      </c>
      <c r="B15" s="5">
        <f t="shared" si="0"/>
        <v>54699.437934517999</v>
      </c>
      <c r="C15" s="5">
        <f t="shared" si="1"/>
        <v>43905.002489999999</v>
      </c>
      <c r="D15" s="5">
        <f t="shared" si="2"/>
        <v>940.99032599999998</v>
      </c>
      <c r="E15" s="5">
        <f t="shared" si="3"/>
        <v>24491.833791900001</v>
      </c>
      <c r="F15" s="5">
        <f t="shared" si="4"/>
        <v>5459.6722339000007</v>
      </c>
      <c r="G15" s="5">
        <f t="shared" si="5"/>
        <v>3127.986394</v>
      </c>
      <c r="H15" s="5">
        <f t="shared" si="6"/>
        <v>132624.92317031798</v>
      </c>
      <c r="I15" s="5"/>
      <c r="K15" s="18">
        <v>1997</v>
      </c>
      <c r="L15" s="5">
        <v>65656</v>
      </c>
      <c r="M15" s="5">
        <v>36450</v>
      </c>
      <c r="N15" s="5">
        <v>2229</v>
      </c>
      <c r="O15" s="5">
        <v>12979</v>
      </c>
      <c r="P15" s="5">
        <v>488</v>
      </c>
      <c r="Q15" s="5">
        <v>2189</v>
      </c>
      <c r="T15" s="18">
        <v>1997</v>
      </c>
      <c r="U15" s="5">
        <v>5004.4236861090003</v>
      </c>
      <c r="V15" s="5">
        <v>1315.3986783999999</v>
      </c>
      <c r="W15" s="5">
        <v>0</v>
      </c>
      <c r="X15" s="7">
        <v>0</v>
      </c>
      <c r="Y15" s="7">
        <v>6849.9133875999996</v>
      </c>
      <c r="Z15" s="7">
        <v>712.19603000000006</v>
      </c>
    </row>
    <row r="16" spans="1:26" x14ac:dyDescent="0.25">
      <c r="A16" s="1">
        <v>1997</v>
      </c>
      <c r="B16" s="5">
        <f t="shared" si="0"/>
        <v>70660.423686109003</v>
      </c>
      <c r="C16" s="5">
        <f t="shared" si="1"/>
        <v>37765.398678400001</v>
      </c>
      <c r="D16" s="5">
        <f t="shared" si="2"/>
        <v>2229</v>
      </c>
      <c r="E16" s="5">
        <f t="shared" si="3"/>
        <v>12979</v>
      </c>
      <c r="F16" s="5">
        <f t="shared" si="4"/>
        <v>7337.9133875999996</v>
      </c>
      <c r="G16" s="5">
        <f t="shared" si="5"/>
        <v>2901.1960300000001</v>
      </c>
      <c r="H16" s="5">
        <f t="shared" si="6"/>
        <v>133872.93178210899</v>
      </c>
      <c r="I16" s="5"/>
      <c r="K16" s="18">
        <v>1998</v>
      </c>
      <c r="L16" s="5">
        <v>58571</v>
      </c>
      <c r="M16" s="5">
        <v>33196</v>
      </c>
      <c r="N16" s="5">
        <v>496</v>
      </c>
      <c r="O16" s="5">
        <v>6396</v>
      </c>
      <c r="P16" s="5">
        <v>1017</v>
      </c>
      <c r="Q16" s="5">
        <v>371</v>
      </c>
      <c r="T16" s="18">
        <v>1998</v>
      </c>
      <c r="U16" s="5">
        <v>5981.4498351999991</v>
      </c>
      <c r="V16" s="5">
        <v>254.45493199999999</v>
      </c>
      <c r="W16" s="5">
        <v>8.0247440000000001</v>
      </c>
      <c r="X16" s="7">
        <v>0</v>
      </c>
      <c r="Y16" s="7">
        <v>13530.95025819</v>
      </c>
      <c r="Z16" s="7">
        <v>317.46239999999995</v>
      </c>
    </row>
    <row r="17" spans="1:36" x14ac:dyDescent="0.25">
      <c r="A17" s="1">
        <v>1998</v>
      </c>
      <c r="B17" s="5">
        <f t="shared" si="0"/>
        <v>64552.449835200001</v>
      </c>
      <c r="C17" s="5">
        <f t="shared" si="1"/>
        <v>33450.454932000001</v>
      </c>
      <c r="D17" s="5">
        <f t="shared" si="2"/>
        <v>504.024744</v>
      </c>
      <c r="E17" s="5">
        <f t="shared" si="3"/>
        <v>6396</v>
      </c>
      <c r="F17" s="5">
        <f t="shared" si="4"/>
        <v>14547.95025819</v>
      </c>
      <c r="G17" s="5">
        <f t="shared" si="5"/>
        <v>688.46239999999989</v>
      </c>
      <c r="H17" s="5">
        <f t="shared" si="6"/>
        <v>120139.34216939</v>
      </c>
      <c r="I17" s="5"/>
      <c r="K17" s="18">
        <v>1999</v>
      </c>
      <c r="L17" s="5">
        <v>16506</v>
      </c>
      <c r="M17" s="5">
        <v>30774</v>
      </c>
      <c r="N17" s="5">
        <v>2360</v>
      </c>
      <c r="O17" s="5">
        <v>9057</v>
      </c>
      <c r="P17" s="5">
        <v>1400</v>
      </c>
      <c r="Q17" s="5">
        <v>1200</v>
      </c>
      <c r="T17" s="18">
        <v>1999</v>
      </c>
      <c r="U17" s="5">
        <v>1634.6420213344004</v>
      </c>
      <c r="V17" s="5"/>
      <c r="W17" s="5">
        <v>0</v>
      </c>
      <c r="X17" s="7">
        <v>130.14681050999999</v>
      </c>
      <c r="Y17" s="7">
        <v>3162.6949109399998</v>
      </c>
      <c r="Z17" s="7">
        <v>123.27986080299999</v>
      </c>
    </row>
    <row r="18" spans="1:36" x14ac:dyDescent="0.25">
      <c r="A18" s="1">
        <v>1999</v>
      </c>
      <c r="B18" s="5">
        <f t="shared" si="0"/>
        <v>18140.642021334399</v>
      </c>
      <c r="C18" s="5">
        <f t="shared" si="1"/>
        <v>30774</v>
      </c>
      <c r="D18" s="5">
        <f t="shared" si="2"/>
        <v>2360</v>
      </c>
      <c r="E18" s="5">
        <f t="shared" si="3"/>
        <v>9187.1468105099993</v>
      </c>
      <c r="F18" s="5">
        <f t="shared" si="4"/>
        <v>4562.6949109399993</v>
      </c>
      <c r="G18" s="5">
        <f t="shared" si="5"/>
        <v>1323.279860803</v>
      </c>
      <c r="H18" s="5">
        <f t="shared" si="6"/>
        <v>66347.763603587402</v>
      </c>
      <c r="I18" s="5"/>
      <c r="J18">
        <v>1999</v>
      </c>
      <c r="K18" s="18">
        <v>2000</v>
      </c>
      <c r="L18" s="5">
        <v>69787</v>
      </c>
      <c r="M18" s="5">
        <v>45705</v>
      </c>
      <c r="N18" s="5">
        <v>1925</v>
      </c>
      <c r="O18" s="5">
        <v>18913</v>
      </c>
      <c r="P18" s="5">
        <v>630</v>
      </c>
      <c r="Q18" s="5">
        <v>1669</v>
      </c>
      <c r="T18" s="18">
        <v>2000</v>
      </c>
      <c r="U18" s="5">
        <v>5954.083445024</v>
      </c>
      <c r="V18" s="5">
        <v>919.79235186000005</v>
      </c>
      <c r="W18" s="5">
        <v>0</v>
      </c>
      <c r="X18" s="7">
        <v>0</v>
      </c>
      <c r="Y18" s="7">
        <v>12279.9078498</v>
      </c>
      <c r="Z18" s="7">
        <v>6399.7946306860003</v>
      </c>
    </row>
    <row r="19" spans="1:36" x14ac:dyDescent="0.25">
      <c r="A19" s="1">
        <v>2000</v>
      </c>
      <c r="B19" s="5">
        <f t="shared" si="0"/>
        <v>75741.083445024007</v>
      </c>
      <c r="C19" s="5">
        <f t="shared" si="1"/>
        <v>46624.79235186</v>
      </c>
      <c r="D19" s="5">
        <f t="shared" si="2"/>
        <v>1925</v>
      </c>
      <c r="E19" s="5">
        <f t="shared" si="3"/>
        <v>18913</v>
      </c>
      <c r="F19" s="5">
        <f t="shared" si="4"/>
        <v>12909.9078498</v>
      </c>
      <c r="G19" s="5">
        <f t="shared" si="5"/>
        <v>8068.7946306860003</v>
      </c>
      <c r="H19" s="5">
        <f t="shared" si="6"/>
        <v>164182.57827736999</v>
      </c>
      <c r="I19" s="5"/>
      <c r="J19">
        <v>2000</v>
      </c>
      <c r="K19" s="18">
        <v>2001</v>
      </c>
      <c r="L19" s="5">
        <v>40250</v>
      </c>
      <c r="M19" s="5">
        <v>37112</v>
      </c>
      <c r="N19" s="5">
        <v>2520</v>
      </c>
      <c r="O19" s="5">
        <v>10342</v>
      </c>
      <c r="P19" s="5">
        <v>1906</v>
      </c>
      <c r="Q19" s="5">
        <v>2631</v>
      </c>
      <c r="T19" s="18">
        <v>2001</v>
      </c>
      <c r="U19" s="5">
        <v>2050.6612873699996</v>
      </c>
      <c r="V19" s="5">
        <v>7704.0022565910003</v>
      </c>
      <c r="W19" s="5">
        <v>0</v>
      </c>
      <c r="X19" s="7">
        <v>8.0065579632000006</v>
      </c>
      <c r="Y19" s="7">
        <v>10557.209495130999</v>
      </c>
      <c r="Z19" s="7">
        <v>1034.1117219999999</v>
      </c>
    </row>
    <row r="20" spans="1:36" x14ac:dyDescent="0.25">
      <c r="A20" s="1">
        <v>2001</v>
      </c>
      <c r="B20" s="5">
        <f t="shared" si="0"/>
        <v>42300.66128737</v>
      </c>
      <c r="C20" s="5">
        <f t="shared" si="1"/>
        <v>44816.002256591004</v>
      </c>
      <c r="D20" s="5">
        <f t="shared" si="2"/>
        <v>2520</v>
      </c>
      <c r="E20" s="5">
        <f t="shared" si="3"/>
        <v>10350.006557963199</v>
      </c>
      <c r="F20" s="5">
        <f t="shared" si="4"/>
        <v>12463.209495130999</v>
      </c>
      <c r="G20" s="5">
        <f t="shared" si="5"/>
        <v>3665.1117219999996</v>
      </c>
      <c r="H20" s="5">
        <f t="shared" si="6"/>
        <v>116114.99131905522</v>
      </c>
      <c r="I20" s="5"/>
      <c r="J20">
        <v>2001</v>
      </c>
      <c r="K20" s="18">
        <v>2002</v>
      </c>
      <c r="L20" s="5">
        <v>48094</v>
      </c>
      <c r="M20" s="5">
        <v>29641</v>
      </c>
      <c r="N20" s="5">
        <v>3623</v>
      </c>
      <c r="O20" s="5">
        <v>7865</v>
      </c>
      <c r="P20" s="5">
        <v>1690</v>
      </c>
      <c r="Q20" s="5">
        <v>1571</v>
      </c>
      <c r="T20" s="18">
        <v>2002</v>
      </c>
      <c r="U20" s="5">
        <v>4380.4836495990003</v>
      </c>
      <c r="V20" s="5">
        <v>53.086767999999999</v>
      </c>
      <c r="W20" s="5">
        <v>0</v>
      </c>
      <c r="X20" s="7">
        <v>0</v>
      </c>
      <c r="Y20" s="7">
        <v>7970.7297276059999</v>
      </c>
      <c r="Z20" s="7">
        <v>224.34714001999998</v>
      </c>
    </row>
    <row r="21" spans="1:36" x14ac:dyDescent="0.25">
      <c r="A21" s="1">
        <v>2002</v>
      </c>
      <c r="B21" s="5">
        <f t="shared" si="0"/>
        <v>52474.483649599002</v>
      </c>
      <c r="C21" s="5">
        <f t="shared" si="1"/>
        <v>29694.086768000001</v>
      </c>
      <c r="D21" s="5">
        <f t="shared" si="2"/>
        <v>3623</v>
      </c>
      <c r="E21" s="5">
        <f t="shared" si="3"/>
        <v>7865</v>
      </c>
      <c r="F21" s="5">
        <f t="shared" si="4"/>
        <v>9660.7297276059999</v>
      </c>
      <c r="G21" s="5">
        <f t="shared" si="5"/>
        <v>1795.3471400200001</v>
      </c>
      <c r="H21" s="5">
        <f t="shared" si="6"/>
        <v>105112.647285225</v>
      </c>
      <c r="I21" s="5"/>
      <c r="J21">
        <v>2002</v>
      </c>
      <c r="K21" s="18">
        <v>2003</v>
      </c>
      <c r="L21" s="5">
        <v>20676</v>
      </c>
      <c r="M21" s="5">
        <v>19841</v>
      </c>
      <c r="N21" s="5">
        <v>1960</v>
      </c>
      <c r="O21" s="5">
        <v>3989</v>
      </c>
      <c r="P21" s="5">
        <v>975</v>
      </c>
      <c r="Q21" s="5">
        <v>1121</v>
      </c>
      <c r="T21" s="18">
        <v>2003</v>
      </c>
      <c r="U21" s="5">
        <v>16089.791052999999</v>
      </c>
      <c r="V21" s="5">
        <v>166.92074897999998</v>
      </c>
      <c r="W21" s="5">
        <v>0</v>
      </c>
      <c r="X21" s="7">
        <v>0</v>
      </c>
      <c r="Y21" s="7">
        <v>17373.142384959599</v>
      </c>
      <c r="Z21" s="7">
        <v>865.63619000000006</v>
      </c>
    </row>
    <row r="22" spans="1:36" x14ac:dyDescent="0.25">
      <c r="A22" s="1">
        <v>2003</v>
      </c>
      <c r="B22" s="5">
        <f t="shared" si="0"/>
        <v>36765.791053000001</v>
      </c>
      <c r="C22" s="5">
        <f t="shared" si="1"/>
        <v>20007.920748979999</v>
      </c>
      <c r="D22" s="5">
        <f t="shared" si="2"/>
        <v>1960</v>
      </c>
      <c r="E22" s="5">
        <f t="shared" si="3"/>
        <v>3989</v>
      </c>
      <c r="F22" s="5">
        <f t="shared" si="4"/>
        <v>18348.142384959599</v>
      </c>
      <c r="G22" s="5">
        <f t="shared" si="5"/>
        <v>1986.6361900000002</v>
      </c>
      <c r="H22" s="5">
        <f t="shared" si="6"/>
        <v>83057.490376939604</v>
      </c>
      <c r="I22" s="5"/>
      <c r="J22">
        <v>2003</v>
      </c>
      <c r="K22" s="18">
        <v>2004</v>
      </c>
      <c r="L22" s="5">
        <v>20163</v>
      </c>
      <c r="M22" s="5">
        <v>37379</v>
      </c>
      <c r="N22" s="5">
        <v>2863</v>
      </c>
      <c r="O22" s="5">
        <v>3608</v>
      </c>
      <c r="P22" s="5">
        <v>1276</v>
      </c>
      <c r="Q22" s="5">
        <v>1377</v>
      </c>
      <c r="T22" s="18">
        <v>2004</v>
      </c>
      <c r="U22" s="5">
        <v>4037.4659960400004</v>
      </c>
      <c r="V22" s="5">
        <v>86.001446000000016</v>
      </c>
      <c r="W22" s="5">
        <v>0</v>
      </c>
      <c r="X22" s="7">
        <v>0</v>
      </c>
      <c r="Y22" s="7">
        <v>11741.567559936</v>
      </c>
      <c r="Z22" s="7">
        <v>1225.5830568599999</v>
      </c>
    </row>
    <row r="23" spans="1:36" x14ac:dyDescent="0.25">
      <c r="A23" s="1">
        <v>2004</v>
      </c>
      <c r="B23" s="5">
        <f t="shared" si="0"/>
        <v>24200.465996040002</v>
      </c>
      <c r="C23" s="5">
        <f t="shared" si="1"/>
        <v>37465.001446000002</v>
      </c>
      <c r="D23" s="5">
        <f t="shared" si="2"/>
        <v>2863</v>
      </c>
      <c r="E23" s="5">
        <f t="shared" si="3"/>
        <v>3608</v>
      </c>
      <c r="F23" s="5">
        <f t="shared" si="4"/>
        <v>13017.567559936</v>
      </c>
      <c r="G23" s="5">
        <f t="shared" si="5"/>
        <v>2602.5830568599999</v>
      </c>
      <c r="H23" s="5">
        <f t="shared" si="6"/>
        <v>83756.618058836015</v>
      </c>
      <c r="I23" s="5"/>
      <c r="J23">
        <v>2004</v>
      </c>
      <c r="K23" s="18">
        <v>2005</v>
      </c>
      <c r="L23" s="5">
        <v>26226</v>
      </c>
      <c r="M23" s="5">
        <v>9393</v>
      </c>
      <c r="N23" s="5">
        <v>651</v>
      </c>
      <c r="O23" s="5">
        <v>6882</v>
      </c>
      <c r="P23" s="5">
        <v>5697</v>
      </c>
      <c r="Q23" s="5">
        <v>967</v>
      </c>
      <c r="T23" s="18">
        <v>2005</v>
      </c>
      <c r="U23" s="5">
        <v>3773.3448984000001</v>
      </c>
      <c r="V23" s="5">
        <v>84863.556095940003</v>
      </c>
      <c r="W23" s="5">
        <v>0</v>
      </c>
      <c r="X23" s="7">
        <v>2565.6342586999999</v>
      </c>
      <c r="Y23" s="7">
        <v>2981.6057833330001</v>
      </c>
      <c r="Z23" s="7">
        <v>336.02317016000001</v>
      </c>
      <c r="AB23" s="17"/>
      <c r="AC23" s="17"/>
      <c r="AD23" s="17"/>
      <c r="AE23" s="17"/>
      <c r="AF23" s="17"/>
      <c r="AG23" s="17"/>
      <c r="AH23" s="17"/>
      <c r="AI23" s="17"/>
      <c r="AJ23" s="17"/>
    </row>
    <row r="24" spans="1:36" x14ac:dyDescent="0.25">
      <c r="A24" s="1">
        <v>2005</v>
      </c>
      <c r="B24" s="5">
        <f t="shared" si="0"/>
        <v>29999.344898399999</v>
      </c>
      <c r="C24" s="5">
        <f t="shared" si="1"/>
        <v>94256.556095940003</v>
      </c>
      <c r="D24" s="5">
        <f t="shared" si="2"/>
        <v>651</v>
      </c>
      <c r="E24" s="5">
        <f t="shared" si="3"/>
        <v>9447.6342586999999</v>
      </c>
      <c r="F24" s="5">
        <f t="shared" si="4"/>
        <v>8678.6057833329996</v>
      </c>
      <c r="G24" s="5">
        <f t="shared" si="5"/>
        <v>1303.0231701600001</v>
      </c>
      <c r="H24" s="5">
        <f t="shared" si="6"/>
        <v>144336.16420653302</v>
      </c>
      <c r="I24" s="5"/>
      <c r="J24">
        <v>2005</v>
      </c>
      <c r="K24" s="18">
        <v>2006</v>
      </c>
      <c r="L24" s="5">
        <v>20302</v>
      </c>
      <c r="M24" s="5">
        <v>13695</v>
      </c>
      <c r="N24" s="5">
        <v>491</v>
      </c>
      <c r="O24" s="5">
        <v>3178</v>
      </c>
      <c r="P24" s="5">
        <v>2629</v>
      </c>
      <c r="Q24" s="5">
        <v>1911</v>
      </c>
      <c r="T24" s="18">
        <v>2006</v>
      </c>
      <c r="U24" s="5">
        <v>4344.0704490000007</v>
      </c>
      <c r="V24" s="5">
        <v>53.439503999999999</v>
      </c>
      <c r="W24" s="5">
        <v>0</v>
      </c>
      <c r="X24" s="7">
        <v>0</v>
      </c>
      <c r="Y24" s="7">
        <v>2112.22613563</v>
      </c>
      <c r="Z24" s="7">
        <v>763.5134329</v>
      </c>
      <c r="AA24" s="17"/>
      <c r="AB24" s="17"/>
      <c r="AC24" s="17"/>
      <c r="AD24" s="17"/>
      <c r="AE24" s="17"/>
      <c r="AF24" s="17"/>
      <c r="AG24" s="17"/>
      <c r="AH24" s="17"/>
      <c r="AI24" s="17"/>
      <c r="AJ24" s="17"/>
    </row>
    <row r="25" spans="1:36" x14ac:dyDescent="0.25">
      <c r="A25" s="1">
        <v>2006</v>
      </c>
      <c r="B25" s="5">
        <f t="shared" si="0"/>
        <v>24646.070448999999</v>
      </c>
      <c r="C25" s="5">
        <f t="shared" si="1"/>
        <v>13748.439504</v>
      </c>
      <c r="D25" s="5">
        <f t="shared" si="2"/>
        <v>491</v>
      </c>
      <c r="E25" s="5">
        <f t="shared" si="3"/>
        <v>3178</v>
      </c>
      <c r="F25" s="5">
        <f t="shared" si="4"/>
        <v>4741.2261356300005</v>
      </c>
      <c r="G25" s="5">
        <f t="shared" si="5"/>
        <v>2674.5134329000002</v>
      </c>
      <c r="H25" s="5">
        <f t="shared" si="6"/>
        <v>49479.24952153</v>
      </c>
      <c r="I25" s="5"/>
      <c r="J25">
        <v>2006</v>
      </c>
      <c r="K25" s="18">
        <v>2007</v>
      </c>
      <c r="L25" s="5">
        <v>11607</v>
      </c>
      <c r="M25" s="5">
        <v>20596</v>
      </c>
      <c r="N25" s="5">
        <v>4027</v>
      </c>
      <c r="O25" s="5">
        <v>7303</v>
      </c>
      <c r="P25" s="5">
        <v>1881</v>
      </c>
      <c r="Q25" s="5">
        <v>433</v>
      </c>
      <c r="R25" s="17"/>
      <c r="S25" s="17"/>
      <c r="T25" s="18">
        <v>2007</v>
      </c>
      <c r="U25" s="5">
        <v>5005.4863805349996</v>
      </c>
      <c r="V25" s="5"/>
      <c r="W25" s="5">
        <v>1.8342271999999999</v>
      </c>
      <c r="X25" s="7">
        <v>0</v>
      </c>
      <c r="Y25" s="7">
        <v>1547.3806108709996</v>
      </c>
      <c r="Z25" s="7">
        <v>11340.695949230003</v>
      </c>
      <c r="AA25" s="17"/>
    </row>
    <row r="26" spans="1:36" x14ac:dyDescent="0.25">
      <c r="A26" s="1">
        <v>2007</v>
      </c>
      <c r="B26" s="5">
        <f t="shared" si="0"/>
        <v>16612.486380535</v>
      </c>
      <c r="C26" s="5">
        <f t="shared" si="1"/>
        <v>20596</v>
      </c>
      <c r="D26" s="5">
        <f t="shared" si="2"/>
        <v>4028.8342272</v>
      </c>
      <c r="E26" s="5">
        <f t="shared" si="3"/>
        <v>7303</v>
      </c>
      <c r="F26" s="5">
        <f t="shared" si="4"/>
        <v>3428.3806108709996</v>
      </c>
      <c r="G26" s="5">
        <f t="shared" si="5"/>
        <v>11773.695949230003</v>
      </c>
      <c r="H26" s="5">
        <f t="shared" si="6"/>
        <v>63742.397167836003</v>
      </c>
      <c r="I26" s="5"/>
      <c r="J26">
        <v>2007</v>
      </c>
      <c r="K26" s="18">
        <v>2008</v>
      </c>
      <c r="L26" s="5">
        <v>13985</v>
      </c>
      <c r="M26" s="5">
        <v>22071</v>
      </c>
      <c r="N26" s="5">
        <v>1649</v>
      </c>
      <c r="O26" s="5">
        <v>4760</v>
      </c>
      <c r="P26" s="5">
        <v>443</v>
      </c>
      <c r="Q26" s="5">
        <v>131</v>
      </c>
      <c r="R26" s="17"/>
      <c r="S26" s="17"/>
      <c r="T26" s="18">
        <v>2008</v>
      </c>
      <c r="U26" s="5">
        <v>6952.5364152900001</v>
      </c>
      <c r="V26" s="5">
        <v>566.59013062999998</v>
      </c>
      <c r="W26" s="5">
        <v>0</v>
      </c>
      <c r="X26" s="7">
        <v>0</v>
      </c>
      <c r="Y26" s="7">
        <v>22159.137834854999</v>
      </c>
      <c r="Z26" s="7">
        <v>311.90565734200004</v>
      </c>
    </row>
    <row r="27" spans="1:36" x14ac:dyDescent="0.25">
      <c r="A27" s="1">
        <v>2008</v>
      </c>
      <c r="B27" s="5">
        <f t="shared" si="0"/>
        <v>20937.53641529</v>
      </c>
      <c r="C27" s="5">
        <f t="shared" si="1"/>
        <v>22637.59013063</v>
      </c>
      <c r="D27" s="5">
        <f t="shared" si="2"/>
        <v>1649</v>
      </c>
      <c r="E27" s="5">
        <f t="shared" si="3"/>
        <v>4760</v>
      </c>
      <c r="F27" s="5">
        <f t="shared" si="4"/>
        <v>22602.137834854999</v>
      </c>
      <c r="G27" s="5">
        <f t="shared" si="5"/>
        <v>442.90565734200004</v>
      </c>
      <c r="H27" s="5">
        <f t="shared" si="6"/>
        <v>73029.170038116994</v>
      </c>
      <c r="I27" s="5"/>
      <c r="K27" s="18">
        <v>2009</v>
      </c>
      <c r="L27" s="5">
        <v>9892</v>
      </c>
      <c r="M27" s="5">
        <v>27509</v>
      </c>
      <c r="N27" s="5">
        <v>2349</v>
      </c>
      <c r="O27" s="5">
        <v>1898</v>
      </c>
      <c r="P27" s="5">
        <v>377</v>
      </c>
      <c r="Q27" s="5">
        <v>640</v>
      </c>
      <c r="T27" s="18">
        <v>2009</v>
      </c>
      <c r="U27" s="5">
        <v>6258.7549074900035</v>
      </c>
      <c r="V27" s="5">
        <v>468.59243647</v>
      </c>
      <c r="W27" s="5">
        <v>0</v>
      </c>
      <c r="X27" s="7">
        <v>0</v>
      </c>
      <c r="Y27" s="7">
        <v>39422.697746029997</v>
      </c>
      <c r="Z27" s="7">
        <v>51.600867600000001</v>
      </c>
    </row>
    <row r="28" spans="1:36" x14ac:dyDescent="0.25">
      <c r="A28" s="1">
        <v>2009</v>
      </c>
      <c r="B28" s="5">
        <f t="shared" si="0"/>
        <v>16150.754907490003</v>
      </c>
      <c r="C28" s="5">
        <f t="shared" si="1"/>
        <v>27977.59243647</v>
      </c>
      <c r="D28" s="5">
        <f t="shared" si="2"/>
        <v>2349</v>
      </c>
      <c r="E28" s="5">
        <f t="shared" si="3"/>
        <v>1898</v>
      </c>
      <c r="F28" s="5">
        <f t="shared" si="4"/>
        <v>39799.697746029997</v>
      </c>
      <c r="G28" s="5">
        <f t="shared" si="5"/>
        <v>691.60086760000002</v>
      </c>
      <c r="H28" s="5">
        <f t="shared" si="6"/>
        <v>88866.645957590008</v>
      </c>
      <c r="I28" s="5"/>
      <c r="K28" s="18">
        <v>2010</v>
      </c>
      <c r="L28" s="5">
        <v>4454</v>
      </c>
      <c r="M28" s="5">
        <v>24436</v>
      </c>
      <c r="N28" s="5">
        <v>589</v>
      </c>
      <c r="O28" s="5">
        <v>5799</v>
      </c>
      <c r="P28" s="5">
        <v>539</v>
      </c>
      <c r="Q28" s="5">
        <v>325</v>
      </c>
      <c r="T28" s="18">
        <v>2010</v>
      </c>
      <c r="U28" s="5">
        <v>2225.5404443980005</v>
      </c>
      <c r="V28" s="5">
        <v>5826.5548224499998</v>
      </c>
      <c r="W28" s="5">
        <v>0</v>
      </c>
      <c r="X28" s="7">
        <v>11.059758735000001</v>
      </c>
      <c r="Y28" s="7">
        <v>1548.4201946359999</v>
      </c>
      <c r="Z28" s="7">
        <v>428.89158016699997</v>
      </c>
    </row>
    <row r="29" spans="1:36" x14ac:dyDescent="0.25">
      <c r="A29" s="1">
        <v>2010</v>
      </c>
      <c r="B29" s="5">
        <f t="shared" si="0"/>
        <v>6679.5404443980005</v>
      </c>
      <c r="C29" s="5">
        <f t="shared" si="1"/>
        <v>30262.554822450002</v>
      </c>
      <c r="D29" s="5">
        <f t="shared" si="2"/>
        <v>589</v>
      </c>
      <c r="E29" s="5">
        <f t="shared" si="3"/>
        <v>5810.0597587350003</v>
      </c>
      <c r="F29" s="5">
        <f t="shared" si="4"/>
        <v>2087.4201946359999</v>
      </c>
      <c r="G29" s="5">
        <f t="shared" si="5"/>
        <v>753.89158016700003</v>
      </c>
      <c r="H29" s="5">
        <f t="shared" si="6"/>
        <v>46182.466800385999</v>
      </c>
      <c r="I29" s="5"/>
      <c r="K29" s="18">
        <v>2011</v>
      </c>
      <c r="L29" s="5">
        <v>22755</v>
      </c>
      <c r="M29" s="5">
        <v>2260</v>
      </c>
      <c r="N29" s="5">
        <v>211</v>
      </c>
      <c r="O29" s="5">
        <v>5644</v>
      </c>
      <c r="P29" s="5">
        <v>838</v>
      </c>
      <c r="Q29" s="5">
        <v>6252</v>
      </c>
      <c r="T29" s="18">
        <v>2011</v>
      </c>
      <c r="U29" s="5">
        <v>5407.5954093</v>
      </c>
      <c r="V29" s="5">
        <v>9.8236975999999991</v>
      </c>
      <c r="W29" s="5">
        <v>0</v>
      </c>
      <c r="X29" s="7">
        <v>0</v>
      </c>
      <c r="Y29" s="7">
        <v>5432.2111536890006</v>
      </c>
      <c r="Z29" s="7">
        <v>28257.458215400002</v>
      </c>
    </row>
    <row r="30" spans="1:36" x14ac:dyDescent="0.25">
      <c r="A30" s="1">
        <v>2011</v>
      </c>
      <c r="B30" s="5">
        <f t="shared" si="0"/>
        <v>28162.5954093</v>
      </c>
      <c r="C30" s="5">
        <f t="shared" si="1"/>
        <v>2269.8236975999998</v>
      </c>
      <c r="D30" s="5">
        <f t="shared" si="2"/>
        <v>211</v>
      </c>
      <c r="E30" s="5">
        <f t="shared" si="3"/>
        <v>5644</v>
      </c>
      <c r="F30" s="5">
        <f t="shared" si="4"/>
        <v>6270.2111536890006</v>
      </c>
      <c r="G30" s="5">
        <f t="shared" si="5"/>
        <v>34509.458215400002</v>
      </c>
      <c r="H30" s="5">
        <f t="shared" si="6"/>
        <v>77067.088475989003</v>
      </c>
      <c r="I30" s="5"/>
      <c r="K30" s="18">
        <v>2012</v>
      </c>
      <c r="L30" s="5">
        <v>4375</v>
      </c>
      <c r="M30" s="5">
        <v>4123</v>
      </c>
      <c r="N30" s="5">
        <v>57</v>
      </c>
      <c r="O30" s="5">
        <v>482</v>
      </c>
      <c r="P30" s="5">
        <v>1632</v>
      </c>
      <c r="Q30" s="5">
        <v>417</v>
      </c>
      <c r="T30" s="18">
        <v>2012</v>
      </c>
      <c r="U30" s="5">
        <v>4318.0971096000003</v>
      </c>
      <c r="V30" s="5">
        <v>4.9118487999999996</v>
      </c>
      <c r="W30" s="5">
        <v>0</v>
      </c>
      <c r="X30" s="7">
        <v>0</v>
      </c>
      <c r="Y30" s="7">
        <v>4232.9524030000002</v>
      </c>
      <c r="Z30" s="7">
        <v>1926.4907573599999</v>
      </c>
    </row>
    <row r="31" spans="1:36" x14ac:dyDescent="0.25">
      <c r="A31" s="18">
        <v>2012</v>
      </c>
      <c r="B31" s="5">
        <f t="shared" si="0"/>
        <v>8693.0971095999994</v>
      </c>
      <c r="C31" s="5">
        <f t="shared" si="1"/>
        <v>4127.9118488000004</v>
      </c>
      <c r="D31" s="5">
        <f t="shared" si="2"/>
        <v>57</v>
      </c>
      <c r="E31" s="5">
        <f t="shared" si="3"/>
        <v>482</v>
      </c>
      <c r="F31" s="5">
        <f t="shared" si="4"/>
        <v>5864.9524030000002</v>
      </c>
      <c r="G31" s="5">
        <f t="shared" si="5"/>
        <v>2343.4907573599999</v>
      </c>
      <c r="H31" s="5">
        <f t="shared" si="6"/>
        <v>21568.45211876</v>
      </c>
      <c r="I31" s="5">
        <f t="shared" ref="I31:I36" si="7">SUM(B45:G45)</f>
        <v>116002.31737446101</v>
      </c>
      <c r="K31" s="18">
        <v>2013</v>
      </c>
      <c r="L31" s="5">
        <v>10002</v>
      </c>
      <c r="M31" s="5">
        <v>19765</v>
      </c>
      <c r="N31" s="5">
        <v>71</v>
      </c>
      <c r="O31" s="5">
        <v>1822</v>
      </c>
      <c r="P31" s="5">
        <v>1654</v>
      </c>
      <c r="Q31" s="5">
        <v>100</v>
      </c>
      <c r="T31" s="18">
        <v>2013</v>
      </c>
      <c r="U31" s="5">
        <v>1643.3952006719999</v>
      </c>
      <c r="V31" s="5">
        <v>1824.5455247899999</v>
      </c>
      <c r="W31" s="5">
        <v>0</v>
      </c>
      <c r="X31" s="7">
        <v>127.88223219999999</v>
      </c>
      <c r="Y31" s="7">
        <v>12781.426494050002</v>
      </c>
      <c r="Z31" s="7">
        <v>586.85853611100003</v>
      </c>
    </row>
    <row r="32" spans="1:36" x14ac:dyDescent="0.25">
      <c r="A32" s="18">
        <v>2013</v>
      </c>
      <c r="B32" s="5">
        <f t="shared" si="0"/>
        <v>11645.395200671999</v>
      </c>
      <c r="C32" s="5">
        <f t="shared" si="1"/>
        <v>21589.545524789999</v>
      </c>
      <c r="D32" s="5">
        <f t="shared" si="2"/>
        <v>71</v>
      </c>
      <c r="E32" s="5">
        <f t="shared" si="3"/>
        <v>1949.8822322000001</v>
      </c>
      <c r="F32" s="5">
        <f t="shared" si="4"/>
        <v>14435.426494050002</v>
      </c>
      <c r="G32" s="5">
        <f t="shared" si="5"/>
        <v>686.85853611100003</v>
      </c>
      <c r="H32" s="26">
        <f t="shared" si="6"/>
        <v>50378.107987823001</v>
      </c>
      <c r="I32" s="5">
        <f t="shared" si="7"/>
        <v>116002.31737446101</v>
      </c>
      <c r="K32" s="18">
        <v>2014</v>
      </c>
      <c r="L32" s="5">
        <v>6407</v>
      </c>
      <c r="M32" s="5">
        <v>38419</v>
      </c>
      <c r="N32" s="5">
        <v>153</v>
      </c>
      <c r="O32" s="5">
        <v>2229</v>
      </c>
      <c r="P32" s="5">
        <v>1212</v>
      </c>
      <c r="Q32" s="5">
        <v>195</v>
      </c>
      <c r="T32" s="18">
        <v>2014</v>
      </c>
      <c r="U32" s="5">
        <v>1243.3112812030004</v>
      </c>
      <c r="V32" s="5">
        <v>3365.8613252390005</v>
      </c>
      <c r="W32" s="5">
        <v>16.858576200000002</v>
      </c>
      <c r="X32" s="7">
        <v>1068.2697944000001</v>
      </c>
      <c r="Y32" s="7">
        <v>13674.377754707401</v>
      </c>
      <c r="Z32" s="7">
        <v>4627.2323217920002</v>
      </c>
    </row>
    <row r="33" spans="1:36" s="17" customFormat="1" x14ac:dyDescent="0.25">
      <c r="A33" s="18">
        <v>2014</v>
      </c>
      <c r="B33" s="5">
        <f t="shared" si="0"/>
        <v>7650.3112812030004</v>
      </c>
      <c r="C33" s="5">
        <f t="shared" si="1"/>
        <v>41784.861325238999</v>
      </c>
      <c r="D33" s="5">
        <f t="shared" si="2"/>
        <v>169.85857620000002</v>
      </c>
      <c r="E33" s="5">
        <f t="shared" si="3"/>
        <v>3297.2697944000001</v>
      </c>
      <c r="F33" s="5">
        <f t="shared" si="4"/>
        <v>14886.377754707401</v>
      </c>
      <c r="G33" s="5">
        <f t="shared" si="5"/>
        <v>4822.2323217920002</v>
      </c>
      <c r="H33" s="26">
        <f t="shared" si="6"/>
        <v>72610.911053541407</v>
      </c>
      <c r="I33" s="5">
        <f t="shared" si="7"/>
        <v>116002.31737446101</v>
      </c>
      <c r="K33" s="18">
        <v>2015</v>
      </c>
      <c r="L33" s="5">
        <v>11489</v>
      </c>
      <c r="M33" s="5">
        <v>58467</v>
      </c>
      <c r="N33" s="5">
        <v>0</v>
      </c>
      <c r="O33" s="5">
        <v>1138</v>
      </c>
      <c r="P33" s="5">
        <v>706</v>
      </c>
      <c r="Q33" s="5">
        <v>1192</v>
      </c>
      <c r="R33"/>
      <c r="S33"/>
      <c r="T33" s="18">
        <v>2015</v>
      </c>
      <c r="U33" s="5">
        <v>2587.4099579199997</v>
      </c>
      <c r="V33" s="5">
        <v>2906.0412832000002</v>
      </c>
      <c r="W33" s="5">
        <v>23.410647399999998</v>
      </c>
      <c r="X33" s="7">
        <v>3094.7359097999997</v>
      </c>
      <c r="Y33" s="7">
        <v>12156.479362300001</v>
      </c>
      <c r="Z33" s="7">
        <v>3539.9019694000003</v>
      </c>
      <c r="AA33"/>
      <c r="AB33"/>
      <c r="AC33"/>
      <c r="AD33"/>
      <c r="AE33"/>
      <c r="AF33"/>
      <c r="AG33"/>
      <c r="AH33"/>
      <c r="AI33"/>
      <c r="AJ33"/>
    </row>
    <row r="34" spans="1:36" s="17" customFormat="1" x14ac:dyDescent="0.25">
      <c r="A34" s="18">
        <v>2015</v>
      </c>
      <c r="B34" s="5">
        <f t="shared" si="0"/>
        <v>14076.409957919999</v>
      </c>
      <c r="C34" s="5">
        <f t="shared" si="1"/>
        <v>61373.0412832</v>
      </c>
      <c r="D34" s="5">
        <f t="shared" si="2"/>
        <v>23.410647399999998</v>
      </c>
      <c r="E34" s="5">
        <f t="shared" si="3"/>
        <v>4232.7359097999997</v>
      </c>
      <c r="F34" s="5">
        <f t="shared" si="4"/>
        <v>12862.479362300001</v>
      </c>
      <c r="G34" s="5">
        <f t="shared" si="5"/>
        <v>4731.9019693999999</v>
      </c>
      <c r="H34" s="26">
        <f t="shared" ref="H34:H36" si="8">SUM(B34:G34)</f>
        <v>97299.979130020001</v>
      </c>
      <c r="I34" s="5">
        <f t="shared" si="7"/>
        <v>232882.82127965681</v>
      </c>
      <c r="K34" s="18">
        <v>2016</v>
      </c>
      <c r="L34" s="5">
        <v>16630</v>
      </c>
      <c r="M34" s="5">
        <v>24084</v>
      </c>
      <c r="N34" s="5">
        <v>12</v>
      </c>
      <c r="O34" s="5">
        <v>2035</v>
      </c>
      <c r="P34" s="5">
        <v>675</v>
      </c>
      <c r="Q34" s="5">
        <v>310</v>
      </c>
      <c r="R34"/>
      <c r="S34"/>
      <c r="T34" s="18">
        <v>2016</v>
      </c>
      <c r="U34" s="5">
        <v>1858.1382915999998</v>
      </c>
      <c r="V34" s="5">
        <v>2075.0387735900003</v>
      </c>
      <c r="W34" s="5">
        <v>32.365732600000001</v>
      </c>
      <c r="X34" s="7">
        <v>8023.3308514</v>
      </c>
      <c r="Y34" s="7">
        <v>5000.0347851658998</v>
      </c>
      <c r="Z34" s="7">
        <v>3178.6036792</v>
      </c>
      <c r="AA34"/>
      <c r="AB34"/>
      <c r="AC34"/>
      <c r="AD34"/>
      <c r="AE34"/>
      <c r="AF34"/>
      <c r="AG34"/>
      <c r="AH34"/>
      <c r="AI34"/>
      <c r="AJ34"/>
    </row>
    <row r="35" spans="1:36" x14ac:dyDescent="0.25">
      <c r="A35" s="18">
        <v>2016</v>
      </c>
      <c r="B35" s="5">
        <f t="shared" si="0"/>
        <v>18488.1382916</v>
      </c>
      <c r="C35" s="5">
        <f t="shared" si="1"/>
        <v>26159.03877359</v>
      </c>
      <c r="D35" s="5">
        <f t="shared" si="2"/>
        <v>44.365732600000001</v>
      </c>
      <c r="E35" s="5">
        <f t="shared" si="3"/>
        <v>10058.3308514</v>
      </c>
      <c r="F35" s="5">
        <f t="shared" si="4"/>
        <v>5675.0347851658998</v>
      </c>
      <c r="G35" s="5">
        <f t="shared" si="5"/>
        <v>3488.6036792</v>
      </c>
      <c r="H35" s="26">
        <f t="shared" si="8"/>
        <v>63913.512113555909</v>
      </c>
      <c r="I35" s="5">
        <f t="shared" si="7"/>
        <v>232882.82127965681</v>
      </c>
      <c r="J35" s="17"/>
      <c r="K35" s="18">
        <v>2017</v>
      </c>
      <c r="L35" s="5">
        <v>11233</v>
      </c>
      <c r="M35" s="5">
        <v>28686</v>
      </c>
      <c r="N35" s="5">
        <v>26</v>
      </c>
      <c r="O35" s="5">
        <v>333</v>
      </c>
      <c r="P35" s="5">
        <v>799</v>
      </c>
      <c r="Q35" s="5">
        <v>89</v>
      </c>
      <c r="T35" s="18">
        <v>2017</v>
      </c>
      <c r="U35" s="5">
        <v>2709.5256663800001</v>
      </c>
      <c r="V35" s="5">
        <v>6720.6421301</v>
      </c>
      <c r="W35" s="5">
        <v>638.98950224999999</v>
      </c>
      <c r="X35" s="7">
        <v>4205.8895833999995</v>
      </c>
      <c r="Y35" s="7">
        <v>5392.0874240799985</v>
      </c>
      <c r="Z35" s="7">
        <v>2871.9743073999998</v>
      </c>
    </row>
    <row r="36" spans="1:36" x14ac:dyDescent="0.25">
      <c r="A36" s="18">
        <v>2017</v>
      </c>
      <c r="B36" s="5">
        <f t="shared" si="0"/>
        <v>13942.525666379999</v>
      </c>
      <c r="C36" s="5">
        <f t="shared" si="1"/>
        <v>35406.642130100001</v>
      </c>
      <c r="D36" s="5">
        <f t="shared" si="2"/>
        <v>664.98950224999999</v>
      </c>
      <c r="E36" s="5">
        <f t="shared" si="3"/>
        <v>4538.8895833999995</v>
      </c>
      <c r="F36" s="5">
        <f t="shared" si="4"/>
        <v>6191.0874240799985</v>
      </c>
      <c r="G36" s="5">
        <f t="shared" si="5"/>
        <v>2960.9743073999998</v>
      </c>
      <c r="H36" s="26">
        <f t="shared" si="8"/>
        <v>63705.108613609998</v>
      </c>
      <c r="I36" s="5">
        <f t="shared" si="7"/>
        <v>232882.82127965681</v>
      </c>
      <c r="K36" s="18"/>
      <c r="L36" s="5"/>
      <c r="M36" s="5"/>
      <c r="N36" s="5"/>
      <c r="O36" s="5"/>
      <c r="P36" s="5"/>
      <c r="Q36" s="5"/>
      <c r="R36" s="17"/>
      <c r="S36" s="17"/>
      <c r="T36" s="18"/>
      <c r="U36" s="5"/>
      <c r="V36" s="5"/>
      <c r="W36" s="5"/>
      <c r="X36" s="7"/>
      <c r="Y36" s="7"/>
      <c r="Z36" s="7"/>
      <c r="AH36" s="17"/>
      <c r="AI36" s="17"/>
      <c r="AJ36" s="17"/>
    </row>
    <row r="37" spans="1:36" x14ac:dyDescent="0.25">
      <c r="A37" s="18" t="s">
        <v>59</v>
      </c>
      <c r="B37" s="5">
        <f>AVERAGE(B18:B26)</f>
        <v>35653.447686700267</v>
      </c>
      <c r="C37" s="5">
        <f t="shared" ref="C37:G37" si="9">AVERAGE(C18:C26)</f>
        <v>37553.644352374562</v>
      </c>
      <c r="D37" s="5">
        <f t="shared" si="9"/>
        <v>2269.0926919111112</v>
      </c>
      <c r="E37" s="5">
        <f t="shared" si="9"/>
        <v>8204.5319585748002</v>
      </c>
      <c r="F37" s="5">
        <f t="shared" si="9"/>
        <v>9756.7182731340654</v>
      </c>
      <c r="G37" s="5">
        <f t="shared" si="9"/>
        <v>3910.3316836287777</v>
      </c>
      <c r="H37" s="5"/>
      <c r="I37" s="5"/>
      <c r="J37" s="17"/>
      <c r="K37" s="18"/>
      <c r="L37" s="5"/>
      <c r="M37" s="5"/>
      <c r="N37" s="5"/>
      <c r="O37" s="5"/>
      <c r="P37" s="5"/>
      <c r="Q37" s="5"/>
      <c r="R37" s="17"/>
      <c r="S37" s="17"/>
      <c r="T37" s="18"/>
      <c r="U37" s="5"/>
      <c r="V37" s="5"/>
      <c r="W37" s="5"/>
      <c r="X37" s="7"/>
      <c r="Y37" s="7"/>
      <c r="Z37" s="7"/>
      <c r="AH37" s="17"/>
      <c r="AI37" s="17"/>
      <c r="AJ37" s="17"/>
    </row>
    <row r="38" spans="1:36" x14ac:dyDescent="0.25">
      <c r="A38" s="18" t="s">
        <v>77</v>
      </c>
      <c r="B38" s="5">
        <f>AVERAGE(B31:B33)</f>
        <v>9329.6011971583339</v>
      </c>
      <c r="C38" s="5">
        <f>AVERAGE(C31:C33)</f>
        <v>22500.772899609667</v>
      </c>
      <c r="D38" s="5">
        <f t="shared" ref="D38:G38" si="10">AVERAGE(D31:D36)</f>
        <v>171.77074307500001</v>
      </c>
      <c r="E38" s="5">
        <f t="shared" si="10"/>
        <v>4093.1847285333333</v>
      </c>
      <c r="F38" s="5">
        <f t="shared" si="10"/>
        <v>9985.8930372172163</v>
      </c>
      <c r="G38" s="5">
        <f t="shared" si="10"/>
        <v>3172.3435952104996</v>
      </c>
      <c r="H38" s="5"/>
      <c r="I38" s="5"/>
      <c r="J38" s="17"/>
      <c r="K38" s="5"/>
      <c r="L38" s="5"/>
      <c r="M38" s="5"/>
      <c r="N38" s="17"/>
      <c r="O38" s="17"/>
      <c r="P38" s="18"/>
      <c r="Q38" s="5"/>
      <c r="R38" s="5"/>
      <c r="S38" s="5"/>
      <c r="T38" s="7"/>
      <c r="U38" s="7"/>
      <c r="V38" s="7"/>
      <c r="W38" s="17"/>
      <c r="X38" s="17"/>
    </row>
    <row r="39" spans="1:36" x14ac:dyDescent="0.25">
      <c r="A39" s="18" t="s">
        <v>70</v>
      </c>
      <c r="B39" s="69">
        <f>B38/B37</f>
        <v>0.26167458696115203</v>
      </c>
      <c r="C39" s="69">
        <f t="shared" ref="C39" si="11">C38/C37</f>
        <v>0.59916349764831589</v>
      </c>
      <c r="D39" s="69">
        <f t="shared" ref="D39" si="12">D38/D37</f>
        <v>7.5700187871271377E-2</v>
      </c>
      <c r="E39" s="69">
        <f t="shared" ref="E39" si="13">E38/E37</f>
        <v>0.49889314213170005</v>
      </c>
      <c r="F39" s="69">
        <f t="shared" ref="F39" si="14">F38/F37</f>
        <v>1.0234889188831251</v>
      </c>
      <c r="G39" s="69">
        <f t="shared" ref="G39" si="15">G38/G37</f>
        <v>0.8112722530653903</v>
      </c>
      <c r="H39" s="5"/>
      <c r="I39" s="5"/>
      <c r="J39" s="17"/>
      <c r="K39" s="5"/>
      <c r="L39" s="5"/>
      <c r="M39" s="5"/>
      <c r="N39" s="17"/>
      <c r="O39" s="17"/>
      <c r="P39" s="18"/>
      <c r="Q39" s="5"/>
      <c r="R39" s="5"/>
      <c r="S39" s="5"/>
      <c r="T39" s="7"/>
      <c r="U39" s="7"/>
      <c r="V39" s="7"/>
      <c r="W39" s="17"/>
      <c r="X39" s="17"/>
    </row>
    <row r="40" spans="1:36" x14ac:dyDescent="0.25">
      <c r="A40" s="18" t="s">
        <v>56</v>
      </c>
      <c r="B40" s="5">
        <f>AVERAGE(B34:B36)</f>
        <v>15502.357971966665</v>
      </c>
      <c r="C40" s="5">
        <f>AVERAGE(C34:C36)</f>
        <v>40979.574062296662</v>
      </c>
      <c r="D40" s="69"/>
      <c r="E40" s="69"/>
      <c r="F40" s="69"/>
      <c r="G40" s="69"/>
      <c r="H40" s="5"/>
      <c r="I40" s="5"/>
      <c r="K40" s="5"/>
      <c r="L40" s="5"/>
      <c r="M40" s="5"/>
      <c r="N40" s="17"/>
      <c r="O40" s="17"/>
      <c r="P40" s="18"/>
      <c r="Q40" s="5"/>
      <c r="R40" s="5"/>
      <c r="S40" s="5"/>
      <c r="T40" s="7"/>
      <c r="U40" s="7"/>
      <c r="V40" s="7"/>
    </row>
    <row r="41" spans="1:36" x14ac:dyDescent="0.25">
      <c r="A41" s="18" t="s">
        <v>292</v>
      </c>
      <c r="B41" s="69">
        <f>B40/B37</f>
        <v>0.43480670111321318</v>
      </c>
      <c r="C41" s="69">
        <f>C40/C37</f>
        <v>1.0912276230177771</v>
      </c>
      <c r="D41" s="69"/>
      <c r="E41" s="69"/>
      <c r="F41" s="69"/>
      <c r="G41" s="69"/>
      <c r="H41" s="5"/>
      <c r="I41" s="5"/>
      <c r="K41" s="5"/>
      <c r="L41" s="5"/>
      <c r="M41" s="5"/>
      <c r="N41" s="17"/>
      <c r="O41" s="17"/>
      <c r="P41" s="18"/>
      <c r="Q41" s="5"/>
      <c r="R41" s="5"/>
      <c r="S41" s="5"/>
      <c r="T41" s="7"/>
      <c r="U41" s="7"/>
      <c r="V41" s="7"/>
    </row>
    <row r="42" spans="1:36" x14ac:dyDescent="0.25">
      <c r="A42" s="18"/>
      <c r="B42" s="5"/>
      <c r="C42" s="5"/>
      <c r="D42" s="5"/>
      <c r="E42" s="5"/>
      <c r="F42" s="5"/>
      <c r="G42" s="5"/>
      <c r="H42" s="26"/>
      <c r="I42" s="5"/>
      <c r="J42" s="4"/>
      <c r="T42" s="25"/>
      <c r="U42" s="25"/>
      <c r="V42" s="25"/>
    </row>
    <row r="43" spans="1:36" x14ac:dyDescent="0.25">
      <c r="A43" s="18"/>
      <c r="B43" s="47" t="s">
        <v>16</v>
      </c>
      <c r="C43" s="47" t="s">
        <v>18</v>
      </c>
      <c r="D43" s="47" t="s">
        <v>25</v>
      </c>
      <c r="E43" s="47" t="s">
        <v>28</v>
      </c>
      <c r="F43" s="47" t="s">
        <v>30</v>
      </c>
      <c r="G43" s="47" t="s">
        <v>26</v>
      </c>
      <c r="H43" s="5"/>
      <c r="I43" s="5"/>
      <c r="J43" s="5"/>
      <c r="T43" s="25"/>
      <c r="U43" s="25"/>
      <c r="V43" s="25"/>
    </row>
    <row r="44" spans="1:36" x14ac:dyDescent="0.25">
      <c r="A44" s="33" t="s">
        <v>20</v>
      </c>
      <c r="B44" s="29" t="s">
        <v>290</v>
      </c>
      <c r="C44" s="94" t="s">
        <v>290</v>
      </c>
      <c r="D44" s="94" t="s">
        <v>290</v>
      </c>
      <c r="E44" s="94" t="s">
        <v>290</v>
      </c>
      <c r="F44" s="94" t="s">
        <v>290</v>
      </c>
      <c r="G44" s="94" t="s">
        <v>290</v>
      </c>
      <c r="H44" s="26"/>
      <c r="I44" s="5"/>
      <c r="J44" s="5"/>
    </row>
    <row r="45" spans="1:36" x14ac:dyDescent="0.25">
      <c r="A45" s="33">
        <v>2012</v>
      </c>
      <c r="B45" s="5">
        <f>VLOOKUP(VLOOKUP(3,A$138:$G$146,A$150,FALSE),$A$18:$G$26,A$149,FALSE)</f>
        <v>42300.66128737</v>
      </c>
      <c r="C45" s="5">
        <f>VLOOKUP(VLOOKUP(3,B$138:$G$146,B$150,FALSE),$A$18:$G$26,B$149,FALSE)</f>
        <v>44816.002256591004</v>
      </c>
      <c r="D45" s="5">
        <f>VLOOKUP(VLOOKUP(3,C$138:$G$146,C$150,FALSE),$A$18:$G$26,C$149,FALSE)</f>
        <v>2863</v>
      </c>
      <c r="E45" s="5">
        <f>VLOOKUP(VLOOKUP(3,D$138:$G$146,D$150,FALSE),$A$18:$G$26,D$149,FALSE)</f>
        <v>9447.6342586999999</v>
      </c>
      <c r="F45" s="5">
        <f>VLOOKUP(VLOOKUP(3,E$138:$G$146,E$150,FALSE),$A$18:$G$26,E$149,FALSE)</f>
        <v>12909.9078498</v>
      </c>
      <c r="G45" s="5">
        <f>VLOOKUP(VLOOKUP(3,F$138:$G$146,F$150,FALSE),$A$18:$G$26,F$149,FALSE)</f>
        <v>3665.1117219999996</v>
      </c>
      <c r="H45" s="5"/>
      <c r="I45" s="5"/>
      <c r="J45" s="5"/>
    </row>
    <row r="46" spans="1:36" s="17" customFormat="1" x14ac:dyDescent="0.25">
      <c r="A46" s="33">
        <v>2013</v>
      </c>
      <c r="B46" s="5">
        <f>VLOOKUP(VLOOKUP(3,A$138:$G$146,A$150,FALSE),$A$18:$G$26,A$149,FALSE)</f>
        <v>42300.66128737</v>
      </c>
      <c r="C46" s="5">
        <f>VLOOKUP(VLOOKUP(3,B$138:$G$146,B$150,FALSE),$A$18:$G$26,B$149,FALSE)</f>
        <v>44816.002256591004</v>
      </c>
      <c r="D46" s="5">
        <f>VLOOKUP(VLOOKUP(3,C$138:$G$146,C$150,FALSE),$A$18:$G$26,C$149,FALSE)</f>
        <v>2863</v>
      </c>
      <c r="E46" s="5">
        <f>VLOOKUP(VLOOKUP(3,D$138:$G$146,D$150,FALSE),$A$18:$G$26,D$149,FALSE)</f>
        <v>9447.6342586999999</v>
      </c>
      <c r="F46" s="5">
        <f>VLOOKUP(VLOOKUP(3,E$138:$G$146,E$150,FALSE),$A$18:$G$26,E$149,FALSE)</f>
        <v>12909.9078498</v>
      </c>
      <c r="G46" s="5">
        <f>VLOOKUP(VLOOKUP(3,F$138:$G$146,F$150,FALSE),$A$18:$G$26,F$149,FALSE)</f>
        <v>3665.1117219999996</v>
      </c>
      <c r="H46" s="26"/>
      <c r="I46" s="5"/>
      <c r="J46" s="5"/>
      <c r="K46"/>
      <c r="L46"/>
      <c r="M46"/>
      <c r="N46"/>
      <c r="O46"/>
      <c r="P46"/>
      <c r="Q46"/>
      <c r="R46"/>
      <c r="S46"/>
      <c r="T46"/>
      <c r="U46"/>
      <c r="V46"/>
      <c r="W46"/>
      <c r="X46"/>
      <c r="Y46"/>
      <c r="Z46"/>
      <c r="AA46"/>
      <c r="AB46"/>
      <c r="AC46"/>
      <c r="AD46"/>
      <c r="AE46"/>
      <c r="AF46"/>
      <c r="AG46"/>
      <c r="AH46"/>
      <c r="AI46"/>
      <c r="AJ46"/>
    </row>
    <row r="47" spans="1:36" s="17" customFormat="1" x14ac:dyDescent="0.25">
      <c r="A47" s="33">
        <v>2014</v>
      </c>
      <c r="B47" s="5">
        <f>VLOOKUP(VLOOKUP(3,A$138:$G$146,A$150,FALSE),$A$18:$G$26,A$149,FALSE)</f>
        <v>42300.66128737</v>
      </c>
      <c r="C47" s="5">
        <f>VLOOKUP(VLOOKUP(3,B$138:$G$146,B$150,FALSE),$A$18:$G$26,B$149,FALSE)</f>
        <v>44816.002256591004</v>
      </c>
      <c r="D47" s="5">
        <f>VLOOKUP(VLOOKUP(3,C$138:$G$146,C$150,FALSE),$A$18:$G$26,C$149,FALSE)</f>
        <v>2863</v>
      </c>
      <c r="E47" s="5">
        <f>VLOOKUP(VLOOKUP(3,D$138:$G$146,D$150,FALSE),$A$18:$G$26,D$149,FALSE)</f>
        <v>9447.6342586999999</v>
      </c>
      <c r="F47" s="5">
        <f>VLOOKUP(VLOOKUP(3,E$138:$G$146,E$150,FALSE),$A$18:$G$26,E$149,FALSE)</f>
        <v>12909.9078498</v>
      </c>
      <c r="G47" s="5">
        <f>VLOOKUP(VLOOKUP(3,F$138:$G$146,F$150,FALSE),$A$18:$G$26,F$149,FALSE)</f>
        <v>3665.1117219999996</v>
      </c>
      <c r="H47" s="5"/>
      <c r="I47" s="5"/>
      <c r="J47" s="5"/>
      <c r="K47"/>
      <c r="L47"/>
      <c r="M47"/>
      <c r="N47"/>
      <c r="O47"/>
      <c r="P47"/>
      <c r="Q47"/>
      <c r="R47"/>
      <c r="S47"/>
      <c r="T47"/>
      <c r="U47"/>
      <c r="V47"/>
      <c r="W47"/>
      <c r="X47"/>
      <c r="Y47"/>
      <c r="Z47"/>
      <c r="AA47"/>
      <c r="AB47"/>
      <c r="AC47"/>
      <c r="AD47"/>
      <c r="AE47"/>
      <c r="AF47"/>
      <c r="AG47"/>
      <c r="AH47"/>
      <c r="AI47"/>
      <c r="AJ47"/>
    </row>
    <row r="48" spans="1:36" x14ac:dyDescent="0.25">
      <c r="A48" s="33">
        <v>2015</v>
      </c>
      <c r="B48" s="5">
        <f>$B$60</f>
        <v>90889.300134028817</v>
      </c>
      <c r="C48" s="5">
        <f>$C$60</f>
        <v>113107.86731512801</v>
      </c>
      <c r="D48" s="5">
        <f>VLOOKUP(VLOOKUP(3,C$138:$G$146,C$150,FALSE),$A$18:$G$26,C$149,FALSE)</f>
        <v>2863</v>
      </c>
      <c r="E48" s="5">
        <f>VLOOKUP(VLOOKUP(3,D$138:$G$146,D$150,FALSE),$A$18:$G$26,D$149,FALSE)</f>
        <v>9447.6342586999999</v>
      </c>
      <c r="F48" s="5">
        <f>VLOOKUP(VLOOKUP(3,E$138:$G$146,E$150,FALSE),$A$18:$G$26,E$149,FALSE)</f>
        <v>12909.9078498</v>
      </c>
      <c r="G48" s="5">
        <f>VLOOKUP(VLOOKUP(3,F$138:$G$146,F$150,FALSE),$A$18:$G$26,F$149,FALSE)</f>
        <v>3665.1117219999996</v>
      </c>
      <c r="H48" s="26"/>
      <c r="I48" s="5"/>
      <c r="J48" s="5"/>
    </row>
    <row r="49" spans="1:10" x14ac:dyDescent="0.25">
      <c r="A49" s="33">
        <v>2016</v>
      </c>
      <c r="B49" s="5">
        <f t="shared" ref="B49:B50" si="16">$B$60</f>
        <v>90889.300134028817</v>
      </c>
      <c r="C49" s="5">
        <f t="shared" ref="C49:C50" si="17">$C$60</f>
        <v>113107.86731512801</v>
      </c>
      <c r="D49" s="5">
        <f>VLOOKUP(VLOOKUP(3,C$138:$G$146,C$150,FALSE),$A$18:$G$26,C$149,FALSE)</f>
        <v>2863</v>
      </c>
      <c r="E49" s="5">
        <f>VLOOKUP(VLOOKUP(3,D$138:$G$146,D$150,FALSE),$A$18:$G$26,D$149,FALSE)</f>
        <v>9447.6342586999999</v>
      </c>
      <c r="F49" s="5">
        <f>VLOOKUP(VLOOKUP(3,E$138:$G$146,E$150,FALSE),$A$18:$G$26,E$149,FALSE)</f>
        <v>12909.9078498</v>
      </c>
      <c r="G49" s="5">
        <f>VLOOKUP(VLOOKUP(3,F$138:$G$146,F$150,FALSE),$A$18:$G$26,F$149,FALSE)</f>
        <v>3665.1117219999996</v>
      </c>
      <c r="J49" s="5"/>
    </row>
    <row r="50" spans="1:10" x14ac:dyDescent="0.25">
      <c r="A50" s="33">
        <v>2017</v>
      </c>
      <c r="B50" s="5">
        <f t="shared" si="16"/>
        <v>90889.300134028817</v>
      </c>
      <c r="C50" s="5">
        <f t="shared" si="17"/>
        <v>113107.86731512801</v>
      </c>
      <c r="D50" s="5">
        <f>VLOOKUP(VLOOKUP(3,C$138:$G$146,C$150,FALSE),$A$18:$G$26,C$149,FALSE)</f>
        <v>2863</v>
      </c>
      <c r="E50" s="5">
        <f>VLOOKUP(VLOOKUP(3,D$138:$G$146,D$150,FALSE),$A$18:$G$26,D$149,FALSE)</f>
        <v>9447.6342586999999</v>
      </c>
      <c r="F50" s="5">
        <f>VLOOKUP(VLOOKUP(3,E$138:$G$146,E$150,FALSE),$A$18:$G$26,E$149,FALSE)</f>
        <v>12909.9078498</v>
      </c>
      <c r="G50" s="5">
        <f>VLOOKUP(VLOOKUP(3,F$138:$G$146,F$150,FALSE),$A$18:$G$26,F$149,FALSE)</f>
        <v>3665.1117219999996</v>
      </c>
      <c r="J50" s="5"/>
    </row>
    <row r="51" spans="1:10" x14ac:dyDescent="0.25">
      <c r="A51" s="33"/>
      <c r="B51" s="5"/>
      <c r="C51" s="5"/>
      <c r="D51" s="5"/>
      <c r="E51" s="5"/>
      <c r="F51" s="5"/>
      <c r="G51" s="5"/>
      <c r="H51" s="17"/>
      <c r="I51" s="17"/>
      <c r="J51" s="5"/>
    </row>
    <row r="52" spans="1:10" x14ac:dyDescent="0.25">
      <c r="A52" s="291" t="s">
        <v>62</v>
      </c>
      <c r="B52" s="294"/>
      <c r="C52" s="292"/>
      <c r="D52" s="7"/>
      <c r="E52" s="7"/>
      <c r="F52" s="7"/>
      <c r="G52" s="7"/>
      <c r="H52" s="17"/>
      <c r="I52" s="17"/>
      <c r="J52" s="5"/>
    </row>
    <row r="53" spans="1:10" x14ac:dyDescent="0.25">
      <c r="A53" s="70" t="s">
        <v>50</v>
      </c>
      <c r="B53" s="49" t="s">
        <v>16</v>
      </c>
      <c r="C53" s="49" t="s">
        <v>18</v>
      </c>
      <c r="D53" s="27"/>
      <c r="E53" s="27"/>
      <c r="F53" s="27"/>
      <c r="G53" s="27"/>
      <c r="H53" s="17"/>
      <c r="I53" s="17"/>
      <c r="J53" s="5"/>
    </row>
    <row r="54" spans="1:10" x14ac:dyDescent="0.25">
      <c r="A54" s="46" t="s">
        <v>65</v>
      </c>
      <c r="B54" s="46" t="s">
        <v>64</v>
      </c>
      <c r="C54" s="46" t="s">
        <v>64</v>
      </c>
      <c r="H54" s="17"/>
      <c r="I54" s="17"/>
      <c r="J54" s="5"/>
    </row>
    <row r="55" spans="1:10" x14ac:dyDescent="0.25">
      <c r="A55" s="46" t="s">
        <v>66</v>
      </c>
      <c r="B55" s="46">
        <f>VLOOKUP(B54,'ORCS Categories'!$A$5:$C$9,2,FALSE)</f>
        <v>1.5</v>
      </c>
      <c r="C55" s="46">
        <f>VLOOKUP(C54,'ORCS Categories'!$A$5:$C$9,2,FALSE)</f>
        <v>1.5</v>
      </c>
      <c r="E55" s="60"/>
      <c r="H55" s="17"/>
      <c r="I55" s="17"/>
      <c r="J55" s="5"/>
    </row>
    <row r="56" spans="1:10" x14ac:dyDescent="0.25">
      <c r="A56" s="46" t="s">
        <v>67</v>
      </c>
      <c r="B56" s="46" t="s">
        <v>48</v>
      </c>
      <c r="C56" s="46" t="s">
        <v>48</v>
      </c>
      <c r="E56" s="60"/>
      <c r="H56" s="17"/>
      <c r="I56" s="17"/>
      <c r="J56" s="5"/>
    </row>
    <row r="57" spans="1:10" x14ac:dyDescent="0.25">
      <c r="A57" s="46" t="s">
        <v>68</v>
      </c>
      <c r="B57" s="46">
        <f>VLOOKUP(MAX(B18:B26),B18:$J$26,9,FALSE)</f>
        <v>2000</v>
      </c>
      <c r="C57" s="46">
        <f>VLOOKUP(MAX(C18:C26),C18:$J$26,8,FALSE)</f>
        <v>2005</v>
      </c>
      <c r="E57" s="60"/>
      <c r="H57" s="17"/>
      <c r="I57" s="17"/>
      <c r="J57" s="5"/>
    </row>
    <row r="58" spans="1:10" x14ac:dyDescent="0.25">
      <c r="A58" s="46" t="s">
        <v>69</v>
      </c>
      <c r="B58" s="24">
        <f>MAX(B18:B26)</f>
        <v>75741.083445024007</v>
      </c>
      <c r="C58" s="24">
        <f>MAX(C18:C26)</f>
        <v>94256.556095940003</v>
      </c>
      <c r="E58" s="37"/>
      <c r="H58" s="17"/>
      <c r="I58" s="17"/>
      <c r="J58" s="5"/>
    </row>
    <row r="59" spans="1:10" x14ac:dyDescent="0.25">
      <c r="A59" s="46" t="s">
        <v>53</v>
      </c>
      <c r="B59" s="46">
        <f>VLOOKUP(B54,'ORCS Categories'!$A$5:$C$9,3,FALSE)</f>
        <v>0.8</v>
      </c>
      <c r="C59" s="46">
        <f>VLOOKUP(C54,'ORCS Categories'!$A$5:$C$9,3,FALSE)</f>
        <v>0.8</v>
      </c>
      <c r="E59" s="60"/>
    </row>
    <row r="60" spans="1:10" x14ac:dyDescent="0.25">
      <c r="A60" s="46" t="s">
        <v>40</v>
      </c>
      <c r="B60" s="24">
        <f>B58*B55*B59</f>
        <v>90889.300134028817</v>
      </c>
      <c r="C60" s="24">
        <f>C58*C55*C59</f>
        <v>113107.86731512801</v>
      </c>
    </row>
    <row r="61" spans="1:10" x14ac:dyDescent="0.25">
      <c r="A61" s="25"/>
      <c r="B61" s="7"/>
      <c r="C61" s="7"/>
    </row>
    <row r="62" spans="1:10" x14ac:dyDescent="0.25">
      <c r="B62" s="27"/>
      <c r="C62" s="27"/>
    </row>
    <row r="78" spans="4:9" x14ac:dyDescent="0.25">
      <c r="I78" s="4"/>
    </row>
    <row r="79" spans="4:9" x14ac:dyDescent="0.25">
      <c r="I79" s="5"/>
    </row>
    <row r="80" spans="4:9" x14ac:dyDescent="0.25">
      <c r="D80" s="6"/>
      <c r="E80" s="6"/>
      <c r="F80" s="6"/>
      <c r="G80" s="6"/>
      <c r="I80" s="5"/>
    </row>
    <row r="81" spans="2:9" x14ac:dyDescent="0.25">
      <c r="D81" s="6"/>
      <c r="E81" s="6"/>
      <c r="F81" s="6"/>
      <c r="G81" s="6"/>
      <c r="I81" s="5"/>
    </row>
    <row r="82" spans="2:9" x14ac:dyDescent="0.25">
      <c r="D82" s="6"/>
      <c r="E82" s="6"/>
      <c r="F82" s="6"/>
      <c r="G82" s="6"/>
      <c r="I82" s="5"/>
    </row>
    <row r="83" spans="2:9" x14ac:dyDescent="0.25">
      <c r="D83" s="6"/>
      <c r="E83" s="6"/>
      <c r="F83" s="6"/>
      <c r="G83" s="6"/>
      <c r="I83" s="5"/>
    </row>
    <row r="84" spans="2:9" x14ac:dyDescent="0.25">
      <c r="D84" s="6"/>
      <c r="E84" s="6"/>
      <c r="F84" s="6"/>
      <c r="G84" s="6"/>
      <c r="I84" s="5"/>
    </row>
    <row r="85" spans="2:9" x14ac:dyDescent="0.25">
      <c r="D85" s="6"/>
      <c r="E85" s="6"/>
      <c r="F85" s="6"/>
      <c r="G85" s="6"/>
      <c r="I85" s="5"/>
    </row>
    <row r="86" spans="2:9" x14ac:dyDescent="0.25">
      <c r="D86" s="6"/>
      <c r="E86" s="6"/>
      <c r="F86" s="6"/>
      <c r="G86" s="6"/>
      <c r="I86" s="5"/>
    </row>
    <row r="87" spans="2:9" x14ac:dyDescent="0.25">
      <c r="D87" s="6"/>
      <c r="E87" s="6"/>
      <c r="F87" s="6"/>
      <c r="G87" s="6"/>
      <c r="I87" s="5"/>
    </row>
    <row r="88" spans="2:9" x14ac:dyDescent="0.25">
      <c r="D88" s="6"/>
      <c r="E88" s="6"/>
      <c r="F88" s="6"/>
      <c r="G88" s="6"/>
      <c r="H88" s="6"/>
    </row>
    <row r="89" spans="2:9" x14ac:dyDescent="0.25">
      <c r="B89" s="6"/>
      <c r="C89" s="6"/>
      <c r="D89" s="6"/>
      <c r="E89" s="6"/>
      <c r="F89" s="6"/>
      <c r="G89" s="6"/>
      <c r="H89" s="6"/>
    </row>
    <row r="90" spans="2:9" x14ac:dyDescent="0.25">
      <c r="B90" s="6"/>
      <c r="C90" s="6"/>
      <c r="D90" s="6"/>
      <c r="E90" s="6"/>
      <c r="F90" s="6"/>
      <c r="G90" s="6"/>
      <c r="H90" s="6"/>
    </row>
    <row r="91" spans="2:9" x14ac:dyDescent="0.25">
      <c r="B91" s="6"/>
      <c r="C91" s="6"/>
      <c r="H91" s="6"/>
    </row>
    <row r="92" spans="2:9" x14ac:dyDescent="0.25">
      <c r="B92" s="6"/>
      <c r="C92" s="6"/>
      <c r="H92" s="6"/>
    </row>
    <row r="93" spans="2:9" x14ac:dyDescent="0.25">
      <c r="B93" s="6"/>
      <c r="C93" s="6"/>
      <c r="H93" s="6"/>
    </row>
    <row r="94" spans="2:9" x14ac:dyDescent="0.25">
      <c r="B94" s="6"/>
      <c r="C94" s="6"/>
      <c r="H94" s="6"/>
    </row>
    <row r="95" spans="2:9" x14ac:dyDescent="0.25">
      <c r="B95" s="6"/>
      <c r="C95" s="6"/>
      <c r="H95" s="6"/>
    </row>
    <row r="96" spans="2:9" x14ac:dyDescent="0.25">
      <c r="B96" s="6"/>
      <c r="C96" s="6"/>
      <c r="H96" s="6"/>
    </row>
    <row r="97" spans="2:8" x14ac:dyDescent="0.25">
      <c r="B97" s="6"/>
      <c r="C97" s="6"/>
      <c r="H97" s="6"/>
    </row>
    <row r="98" spans="2:8" x14ac:dyDescent="0.25">
      <c r="B98" s="6"/>
      <c r="C98" s="6"/>
      <c r="H98" s="6"/>
    </row>
    <row r="99" spans="2:8" x14ac:dyDescent="0.25">
      <c r="B99" s="6"/>
      <c r="C99" s="6"/>
    </row>
    <row r="119" spans="1:7" x14ac:dyDescent="0.25">
      <c r="A119" s="293"/>
      <c r="B119" s="293"/>
      <c r="C119" s="293"/>
      <c r="D119" s="293"/>
      <c r="E119" s="293"/>
      <c r="F119" s="293"/>
      <c r="G119" s="293"/>
    </row>
    <row r="120" spans="1:7" x14ac:dyDescent="0.25">
      <c r="A120" s="56"/>
      <c r="B120" s="56"/>
      <c r="C120" s="56"/>
      <c r="D120" s="56"/>
      <c r="E120" s="56"/>
      <c r="F120" s="56"/>
      <c r="G120" s="56"/>
    </row>
    <row r="121" spans="1:7" x14ac:dyDescent="0.25">
      <c r="A121" s="5"/>
      <c r="B121" s="5"/>
      <c r="C121" s="5"/>
      <c r="D121" s="5"/>
      <c r="E121" s="5"/>
      <c r="F121" s="5"/>
      <c r="G121" s="54"/>
    </row>
    <row r="122" spans="1:7" x14ac:dyDescent="0.25">
      <c r="A122" s="5"/>
      <c r="B122" s="5"/>
      <c r="C122" s="5"/>
      <c r="D122" s="5"/>
      <c r="E122" s="5"/>
      <c r="F122" s="5"/>
      <c r="G122" s="54"/>
    </row>
    <row r="123" spans="1:7" x14ac:dyDescent="0.25">
      <c r="A123" s="5"/>
      <c r="B123" s="5"/>
      <c r="C123" s="5"/>
      <c r="D123" s="5"/>
      <c r="E123" s="5"/>
      <c r="F123" s="5"/>
      <c r="G123" s="54"/>
    </row>
    <row r="124" spans="1:7" x14ac:dyDescent="0.25">
      <c r="A124" s="5"/>
      <c r="B124" s="5"/>
      <c r="C124" s="5"/>
      <c r="D124" s="5"/>
      <c r="E124" s="5"/>
      <c r="F124" s="5"/>
      <c r="G124" s="54"/>
    </row>
    <row r="125" spans="1:7" x14ac:dyDescent="0.25">
      <c r="A125" s="5"/>
      <c r="B125" s="5"/>
      <c r="C125" s="5"/>
      <c r="D125" s="5"/>
      <c r="E125" s="5"/>
      <c r="F125" s="5"/>
      <c r="G125" s="54"/>
    </row>
    <row r="126" spans="1:7" x14ac:dyDescent="0.25">
      <c r="A126" s="5"/>
      <c r="B126" s="5"/>
      <c r="C126" s="5"/>
      <c r="D126" s="5"/>
      <c r="E126" s="5"/>
      <c r="F126" s="5"/>
      <c r="G126" s="54"/>
    </row>
    <row r="127" spans="1:7" x14ac:dyDescent="0.25">
      <c r="A127" s="5"/>
      <c r="B127" s="5"/>
      <c r="C127" s="5"/>
      <c r="D127" s="5"/>
      <c r="E127" s="5"/>
      <c r="F127" s="5"/>
      <c r="G127" s="54"/>
    </row>
    <row r="128" spans="1:7" x14ac:dyDescent="0.25">
      <c r="A128" s="5"/>
      <c r="B128" s="5"/>
      <c r="C128" s="5"/>
      <c r="D128" s="5"/>
      <c r="E128" s="5"/>
      <c r="F128" s="5"/>
      <c r="G128" s="54"/>
    </row>
    <row r="129" spans="1:7" x14ac:dyDescent="0.25">
      <c r="A129" s="5"/>
      <c r="B129" s="5"/>
      <c r="C129" s="5"/>
      <c r="D129" s="5"/>
      <c r="E129" s="5"/>
      <c r="F129" s="5"/>
      <c r="G129" s="54"/>
    </row>
    <row r="130" spans="1:7" x14ac:dyDescent="0.25">
      <c r="A130" s="5"/>
      <c r="B130" s="5"/>
      <c r="C130" s="5"/>
      <c r="D130" s="5"/>
      <c r="E130" s="5"/>
      <c r="F130" s="5"/>
      <c r="G130" s="54"/>
    </row>
    <row r="131" spans="1:7" x14ac:dyDescent="0.25">
      <c r="A131" s="17"/>
      <c r="B131" s="17"/>
      <c r="C131" s="17"/>
      <c r="D131" s="17"/>
      <c r="E131" s="17"/>
      <c r="F131" s="17"/>
      <c r="G131" s="17"/>
    </row>
    <row r="132" spans="1:7" x14ac:dyDescent="0.25">
      <c r="A132" s="17"/>
      <c r="B132" s="17"/>
      <c r="C132" s="17"/>
      <c r="D132" s="17"/>
      <c r="E132" s="17"/>
      <c r="F132" s="17"/>
      <c r="G132" s="17"/>
    </row>
    <row r="133" spans="1:7" x14ac:dyDescent="0.25">
      <c r="A133" s="17"/>
      <c r="B133" s="17"/>
      <c r="C133" s="17"/>
      <c r="D133" s="17"/>
      <c r="E133" s="17"/>
      <c r="F133" s="17"/>
      <c r="G133" s="17"/>
    </row>
    <row r="136" spans="1:7" x14ac:dyDescent="0.25">
      <c r="A136" s="293" t="s">
        <v>280</v>
      </c>
      <c r="B136" s="293"/>
      <c r="C136" s="293"/>
      <c r="D136" s="293"/>
      <c r="E136" s="293"/>
      <c r="F136" s="293"/>
      <c r="G136" s="293"/>
    </row>
    <row r="137" spans="1:7" x14ac:dyDescent="0.25">
      <c r="A137" s="280" t="s">
        <v>16</v>
      </c>
      <c r="B137" s="280" t="s">
        <v>18</v>
      </c>
      <c r="C137" s="280" t="s">
        <v>25</v>
      </c>
      <c r="D137" s="280" t="s">
        <v>28</v>
      </c>
      <c r="E137" s="280" t="s">
        <v>30</v>
      </c>
      <c r="F137" s="280" t="s">
        <v>26</v>
      </c>
      <c r="G137" s="280" t="s">
        <v>20</v>
      </c>
    </row>
    <row r="138" spans="1:7" x14ac:dyDescent="0.25">
      <c r="A138" s="94">
        <f>_xlfn.RANK.AVG(B18,B$18:B$26,0)</f>
        <v>8</v>
      </c>
      <c r="B138" s="94">
        <f t="shared" ref="B138:F138" si="18">_xlfn.RANK.AVG(C18,C$18:C$26,0)</f>
        <v>5</v>
      </c>
      <c r="C138" s="94">
        <f t="shared" si="18"/>
        <v>5</v>
      </c>
      <c r="D138" s="94">
        <f t="shared" si="18"/>
        <v>4</v>
      </c>
      <c r="E138" s="94">
        <f t="shared" si="18"/>
        <v>8</v>
      </c>
      <c r="F138" s="94">
        <f t="shared" si="18"/>
        <v>8</v>
      </c>
      <c r="G138" s="94">
        <v>1999</v>
      </c>
    </row>
    <row r="139" spans="1:7" x14ac:dyDescent="0.25">
      <c r="A139" s="94">
        <f t="shared" ref="A139:F146" si="19">_xlfn.RANK.AVG(B19,B$18:B$26,0)</f>
        <v>1</v>
      </c>
      <c r="B139" s="94">
        <f t="shared" si="19"/>
        <v>2</v>
      </c>
      <c r="C139" s="94">
        <f t="shared" si="19"/>
        <v>7</v>
      </c>
      <c r="D139" s="94">
        <f t="shared" si="19"/>
        <v>1</v>
      </c>
      <c r="E139" s="94">
        <f t="shared" si="19"/>
        <v>3</v>
      </c>
      <c r="F139" s="94">
        <f t="shared" si="19"/>
        <v>2</v>
      </c>
      <c r="G139" s="94">
        <v>2000</v>
      </c>
    </row>
    <row r="140" spans="1:7" x14ac:dyDescent="0.25">
      <c r="A140" s="94">
        <f t="shared" si="19"/>
        <v>3</v>
      </c>
      <c r="B140" s="94">
        <f t="shared" si="19"/>
        <v>3</v>
      </c>
      <c r="C140" s="94">
        <f t="shared" si="19"/>
        <v>4</v>
      </c>
      <c r="D140" s="94">
        <f t="shared" si="19"/>
        <v>2</v>
      </c>
      <c r="E140" s="94">
        <f t="shared" si="19"/>
        <v>4</v>
      </c>
      <c r="F140" s="94">
        <f t="shared" si="19"/>
        <v>3</v>
      </c>
      <c r="G140" s="94">
        <v>2001</v>
      </c>
    </row>
    <row r="141" spans="1:7" x14ac:dyDescent="0.25">
      <c r="A141" s="94">
        <f t="shared" si="19"/>
        <v>2</v>
      </c>
      <c r="B141" s="94">
        <f t="shared" si="19"/>
        <v>6</v>
      </c>
      <c r="C141" s="94">
        <f t="shared" si="19"/>
        <v>2</v>
      </c>
      <c r="D141" s="94">
        <f t="shared" si="19"/>
        <v>5</v>
      </c>
      <c r="E141" s="94">
        <f t="shared" si="19"/>
        <v>5</v>
      </c>
      <c r="F141" s="94">
        <f t="shared" si="19"/>
        <v>7</v>
      </c>
      <c r="G141" s="94">
        <v>2002</v>
      </c>
    </row>
    <row r="142" spans="1:7" x14ac:dyDescent="0.25">
      <c r="A142" s="94">
        <f t="shared" si="19"/>
        <v>4</v>
      </c>
      <c r="B142" s="94">
        <f t="shared" si="19"/>
        <v>8</v>
      </c>
      <c r="C142" s="94">
        <f t="shared" si="19"/>
        <v>6</v>
      </c>
      <c r="D142" s="94">
        <f t="shared" si="19"/>
        <v>7</v>
      </c>
      <c r="E142" s="94">
        <f t="shared" si="19"/>
        <v>1</v>
      </c>
      <c r="F142" s="94">
        <f t="shared" si="19"/>
        <v>6</v>
      </c>
      <c r="G142" s="94">
        <v>2003</v>
      </c>
    </row>
    <row r="143" spans="1:7" x14ac:dyDescent="0.25">
      <c r="A143" s="94">
        <f t="shared" si="19"/>
        <v>7</v>
      </c>
      <c r="B143" s="94">
        <f t="shared" si="19"/>
        <v>4</v>
      </c>
      <c r="C143" s="94">
        <f t="shared" si="19"/>
        <v>3</v>
      </c>
      <c r="D143" s="94">
        <f t="shared" si="19"/>
        <v>8</v>
      </c>
      <c r="E143" s="94">
        <f t="shared" si="19"/>
        <v>2</v>
      </c>
      <c r="F143" s="94">
        <f t="shared" si="19"/>
        <v>5</v>
      </c>
      <c r="G143" s="94">
        <v>2004</v>
      </c>
    </row>
    <row r="144" spans="1:7" x14ac:dyDescent="0.25">
      <c r="A144" s="94">
        <f t="shared" si="19"/>
        <v>5</v>
      </c>
      <c r="B144" s="94">
        <f t="shared" si="19"/>
        <v>1</v>
      </c>
      <c r="C144" s="94">
        <f t="shared" si="19"/>
        <v>8</v>
      </c>
      <c r="D144" s="94">
        <f t="shared" si="19"/>
        <v>3</v>
      </c>
      <c r="E144" s="94">
        <f t="shared" si="19"/>
        <v>6</v>
      </c>
      <c r="F144" s="94">
        <f t="shared" si="19"/>
        <v>9</v>
      </c>
      <c r="G144" s="94">
        <v>2005</v>
      </c>
    </row>
    <row r="145" spans="1:7" x14ac:dyDescent="0.25">
      <c r="A145" s="94">
        <f t="shared" si="19"/>
        <v>6</v>
      </c>
      <c r="B145" s="94">
        <f t="shared" si="19"/>
        <v>9</v>
      </c>
      <c r="C145" s="94">
        <f t="shared" si="19"/>
        <v>9</v>
      </c>
      <c r="D145" s="94">
        <f t="shared" si="19"/>
        <v>9</v>
      </c>
      <c r="E145" s="94">
        <f t="shared" si="19"/>
        <v>7</v>
      </c>
      <c r="F145" s="94">
        <f t="shared" si="19"/>
        <v>4</v>
      </c>
      <c r="G145" s="94">
        <v>2006</v>
      </c>
    </row>
    <row r="146" spans="1:7" x14ac:dyDescent="0.25">
      <c r="A146" s="94">
        <f t="shared" si="19"/>
        <v>9</v>
      </c>
      <c r="B146" s="94">
        <f t="shared" si="19"/>
        <v>7</v>
      </c>
      <c r="C146" s="94">
        <f t="shared" si="19"/>
        <v>1</v>
      </c>
      <c r="D146" s="94">
        <f t="shared" si="19"/>
        <v>6</v>
      </c>
      <c r="E146" s="94">
        <f t="shared" si="19"/>
        <v>9</v>
      </c>
      <c r="F146" s="94">
        <f t="shared" si="19"/>
        <v>1</v>
      </c>
      <c r="G146" s="94">
        <v>2007</v>
      </c>
    </row>
    <row r="149" spans="1:7" x14ac:dyDescent="0.25">
      <c r="A149" s="17">
        <v>2</v>
      </c>
      <c r="B149" s="17">
        <v>3</v>
      </c>
      <c r="C149" s="17">
        <v>4</v>
      </c>
      <c r="D149" s="17">
        <v>5</v>
      </c>
      <c r="E149" s="17">
        <v>6</v>
      </c>
      <c r="F149" s="17">
        <v>7</v>
      </c>
    </row>
    <row r="150" spans="1:7" x14ac:dyDescent="0.25">
      <c r="A150" s="17">
        <v>7</v>
      </c>
      <c r="B150" s="17">
        <v>6</v>
      </c>
      <c r="C150" s="17">
        <v>5</v>
      </c>
      <c r="D150" s="17">
        <v>4</v>
      </c>
      <c r="E150" s="17">
        <v>3</v>
      </c>
      <c r="F150" s="17">
        <v>2</v>
      </c>
    </row>
  </sheetData>
  <mergeCells count="3">
    <mergeCell ref="A119:G119"/>
    <mergeCell ref="A52:C52"/>
    <mergeCell ref="A136:G136"/>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U105"/>
  <sheetViews>
    <sheetView workbookViewId="0">
      <selection activeCell="J46" sqref="J46"/>
    </sheetView>
  </sheetViews>
  <sheetFormatPr defaultRowHeight="15" x14ac:dyDescent="0.25"/>
  <cols>
    <col min="1" max="1" width="10.42578125" customWidth="1"/>
    <col min="2" max="2" width="11.5703125" bestFit="1" customWidth="1"/>
    <col min="3" max="3" width="17.28515625" bestFit="1" customWidth="1"/>
    <col min="4" max="4" width="16.5703125" bestFit="1" customWidth="1"/>
    <col min="5" max="5" width="16.5703125" style="6" customWidth="1"/>
    <col min="6" max="6" width="13.28515625" bestFit="1" customWidth="1"/>
    <col min="8" max="8" width="10.5703125" customWidth="1"/>
    <col min="9" max="9" width="12.7109375" bestFit="1" customWidth="1"/>
    <col min="10" max="10" width="17.28515625" bestFit="1" customWidth="1"/>
    <col min="11" max="11" width="16.5703125" bestFit="1" customWidth="1"/>
    <col min="13" max="13" width="12.7109375" bestFit="1" customWidth="1"/>
    <col min="14" max="14" width="12.7109375" customWidth="1"/>
    <col min="15" max="15" width="11.28515625" customWidth="1"/>
    <col min="16" max="16" width="10.7109375" bestFit="1" customWidth="1"/>
    <col min="17" max="17" width="16.7109375" bestFit="1" customWidth="1"/>
    <col min="18" max="18" width="15.28515625" bestFit="1" customWidth="1"/>
    <col min="22" max="22" width="11.5703125" bestFit="1" customWidth="1"/>
    <col min="23" max="23" width="18.140625" bestFit="1" customWidth="1"/>
    <col min="24" max="24" width="16.5703125" bestFit="1" customWidth="1"/>
    <col min="28" max="28" width="16.42578125" customWidth="1"/>
    <col min="29" max="29" width="18.140625" bestFit="1" customWidth="1"/>
    <col min="30" max="30" width="16.42578125" customWidth="1"/>
    <col min="31" max="31" width="9.85546875" customWidth="1"/>
    <col min="32" max="32" width="11.7109375" customWidth="1"/>
    <col min="34" max="34" width="11.28515625" bestFit="1" customWidth="1"/>
    <col min="35" max="35" width="17.28515625" bestFit="1" customWidth="1"/>
    <col min="36" max="36" width="15.7109375" bestFit="1" customWidth="1"/>
    <col min="40" max="40" width="10.28515625" bestFit="1" customWidth="1"/>
    <col min="45" max="45" width="10.85546875" bestFit="1" customWidth="1"/>
    <col min="46" max="46" width="10" bestFit="1" customWidth="1"/>
    <col min="73" max="73" width="9.140625" style="17"/>
  </cols>
  <sheetData>
    <row r="1" spans="1:73" x14ac:dyDescent="0.25">
      <c r="A1" t="s">
        <v>33</v>
      </c>
      <c r="B1" s="25"/>
      <c r="C1" s="25"/>
      <c r="D1" s="25"/>
      <c r="G1" s="17"/>
      <c r="H1" t="s">
        <v>44</v>
      </c>
      <c r="M1" t="s">
        <v>291</v>
      </c>
      <c r="Q1" s="17"/>
      <c r="BG1" s="17"/>
      <c r="BN1" t="s">
        <v>247</v>
      </c>
      <c r="BO1" t="s">
        <v>246</v>
      </c>
      <c r="BP1" s="17" t="s">
        <v>248</v>
      </c>
      <c r="BQ1" t="s">
        <v>249</v>
      </c>
      <c r="BU1"/>
    </row>
    <row r="2" spans="1:73" s="17" customFormat="1" x14ac:dyDescent="0.25">
      <c r="B2" s="49" t="s">
        <v>0</v>
      </c>
      <c r="C2" s="49" t="s">
        <v>3</v>
      </c>
      <c r="D2" s="49" t="s">
        <v>11</v>
      </c>
      <c r="H2"/>
      <c r="I2" s="30" t="s">
        <v>0</v>
      </c>
      <c r="J2" s="30" t="s">
        <v>3</v>
      </c>
      <c r="K2" s="30" t="s">
        <v>11</v>
      </c>
      <c r="L2"/>
      <c r="M2"/>
      <c r="N2" s="30" t="s">
        <v>0</v>
      </c>
      <c r="O2" s="30" t="s">
        <v>3</v>
      </c>
      <c r="P2" s="30" t="s">
        <v>11</v>
      </c>
      <c r="R2"/>
      <c r="S2"/>
      <c r="T2"/>
      <c r="U2"/>
      <c r="V2"/>
      <c r="W2"/>
      <c r="X2"/>
      <c r="Y2"/>
      <c r="Z2"/>
      <c r="BN2" s="17">
        <v>1990</v>
      </c>
      <c r="BO2" s="17">
        <v>2</v>
      </c>
      <c r="BP2" s="71">
        <v>313</v>
      </c>
      <c r="BQ2" s="17">
        <f>BO2/BP2</f>
        <v>6.3897763578274758E-3</v>
      </c>
    </row>
    <row r="3" spans="1:73" x14ac:dyDescent="0.25">
      <c r="A3" s="13" t="s">
        <v>20</v>
      </c>
      <c r="B3" s="49" t="s">
        <v>89</v>
      </c>
      <c r="C3" s="49" t="s">
        <v>89</v>
      </c>
      <c r="D3" s="49" t="s">
        <v>89</v>
      </c>
      <c r="E3" s="13" t="s">
        <v>5</v>
      </c>
      <c r="F3" s="4" t="s">
        <v>290</v>
      </c>
      <c r="G3" s="287" t="s">
        <v>293</v>
      </c>
      <c r="H3" s="30" t="s">
        <v>20</v>
      </c>
      <c r="I3" s="30" t="s">
        <v>1</v>
      </c>
      <c r="J3" s="30" t="s">
        <v>1</v>
      </c>
      <c r="K3" s="30" t="s">
        <v>1</v>
      </c>
      <c r="L3" s="17"/>
      <c r="M3" s="30" t="s">
        <v>20</v>
      </c>
      <c r="N3" s="30" t="s">
        <v>289</v>
      </c>
      <c r="O3" s="287" t="s">
        <v>289</v>
      </c>
      <c r="P3" s="287" t="s">
        <v>289</v>
      </c>
      <c r="Q3" s="17"/>
      <c r="BG3" s="17"/>
      <c r="BN3">
        <v>1991</v>
      </c>
      <c r="BP3" s="71"/>
      <c r="BQ3" s="17"/>
      <c r="BU3"/>
    </row>
    <row r="4" spans="1:73" x14ac:dyDescent="0.25">
      <c r="A4" s="14">
        <v>1986</v>
      </c>
      <c r="B4" s="48">
        <f t="shared" ref="B4:B35" si="0">I4+N4</f>
        <v>4910.2592833999979</v>
      </c>
      <c r="C4" s="48">
        <f t="shared" ref="C4:C35" si="1">J4+O4</f>
        <v>1010433.7497615999</v>
      </c>
      <c r="D4" s="48">
        <f t="shared" ref="D4:D35" si="2">K4+P4</f>
        <v>0</v>
      </c>
      <c r="E4" s="11">
        <f>SUM(B4:D4)</f>
        <v>1015344.009045</v>
      </c>
      <c r="F4" s="5"/>
      <c r="G4" s="5"/>
      <c r="H4" s="41">
        <v>1986</v>
      </c>
      <c r="I4" s="5">
        <v>0</v>
      </c>
      <c r="J4" s="5">
        <v>0</v>
      </c>
      <c r="K4" s="5">
        <v>0</v>
      </c>
      <c r="M4" s="41">
        <v>1986</v>
      </c>
      <c r="N4" s="5">
        <v>4910.2592833999979</v>
      </c>
      <c r="O4" s="5">
        <v>1010433.7497615999</v>
      </c>
      <c r="P4" s="5">
        <v>0</v>
      </c>
      <c r="Q4" s="17"/>
      <c r="BG4" s="17"/>
      <c r="BN4" s="17">
        <v>1992</v>
      </c>
      <c r="BO4">
        <v>1</v>
      </c>
      <c r="BP4" s="71">
        <v>288</v>
      </c>
      <c r="BQ4" s="17">
        <f t="shared" ref="BQ4:BQ30" si="3">BO4/BP4</f>
        <v>3.472222222222222E-3</v>
      </c>
      <c r="BU4"/>
    </row>
    <row r="5" spans="1:73" x14ac:dyDescent="0.25">
      <c r="A5" s="14">
        <v>1987</v>
      </c>
      <c r="B5" s="48">
        <f t="shared" si="0"/>
        <v>11655.751020930002</v>
      </c>
      <c r="C5" s="48">
        <f t="shared" si="1"/>
        <v>3810.3751809999999</v>
      </c>
      <c r="D5" s="48">
        <f t="shared" si="2"/>
        <v>185.98063436000001</v>
      </c>
      <c r="E5" s="11">
        <f t="shared" ref="E5:E27" si="4">SUM(B5:D5)</f>
        <v>15652.106836290001</v>
      </c>
      <c r="F5" s="5"/>
      <c r="G5" s="5"/>
      <c r="H5" s="41">
        <v>1987</v>
      </c>
      <c r="I5" s="5">
        <v>0</v>
      </c>
      <c r="J5" s="5">
        <v>0</v>
      </c>
      <c r="K5" s="5">
        <v>0</v>
      </c>
      <c r="M5" s="41">
        <v>1987</v>
      </c>
      <c r="N5" s="5">
        <v>11655.751020930002</v>
      </c>
      <c r="O5" s="5">
        <v>3810.3751809999999</v>
      </c>
      <c r="P5" s="5">
        <v>185.98063436000001</v>
      </c>
      <c r="Q5" s="17"/>
      <c r="BG5" s="17"/>
      <c r="BN5" s="17">
        <v>1993</v>
      </c>
      <c r="BP5" s="71"/>
      <c r="BQ5" s="17"/>
      <c r="BU5"/>
    </row>
    <row r="6" spans="1:73" x14ac:dyDescent="0.25">
      <c r="A6" s="14">
        <v>1988</v>
      </c>
      <c r="B6" s="11">
        <f t="shared" si="0"/>
        <v>13922.531807399999</v>
      </c>
      <c r="C6" s="11">
        <f t="shared" si="1"/>
        <v>1581581.8541400002</v>
      </c>
      <c r="D6" s="11">
        <f t="shared" si="2"/>
        <v>534.67352212000003</v>
      </c>
      <c r="E6" s="11">
        <f t="shared" si="4"/>
        <v>1596039.0594695203</v>
      </c>
      <c r="F6" s="5"/>
      <c r="G6" s="5"/>
      <c r="H6" s="41">
        <v>1988</v>
      </c>
      <c r="I6" s="5">
        <v>0</v>
      </c>
      <c r="J6" s="5">
        <v>0</v>
      </c>
      <c r="K6" s="5">
        <v>0</v>
      </c>
      <c r="M6" s="41">
        <v>1988</v>
      </c>
      <c r="N6" s="5">
        <v>13922.531807399999</v>
      </c>
      <c r="O6" s="5">
        <v>1581581.8541400002</v>
      </c>
      <c r="P6" s="5">
        <v>534.67352212000003</v>
      </c>
      <c r="Q6" s="17"/>
      <c r="BG6" s="17"/>
      <c r="BN6" s="17">
        <v>1994</v>
      </c>
      <c r="BO6">
        <v>6</v>
      </c>
      <c r="BP6" s="71">
        <v>387</v>
      </c>
      <c r="BQ6" s="17">
        <f t="shared" si="3"/>
        <v>1.5503875968992248E-2</v>
      </c>
      <c r="BU6"/>
    </row>
    <row r="7" spans="1:73" x14ac:dyDescent="0.25">
      <c r="A7" s="14">
        <v>1989</v>
      </c>
      <c r="B7" s="11">
        <f t="shared" si="0"/>
        <v>3818.0276915999993</v>
      </c>
      <c r="C7" s="11">
        <f t="shared" si="1"/>
        <v>218.7315936</v>
      </c>
      <c r="D7" s="11">
        <f t="shared" si="2"/>
        <v>0</v>
      </c>
      <c r="E7" s="11">
        <f t="shared" si="4"/>
        <v>4036.7592851999993</v>
      </c>
      <c r="F7" s="5"/>
      <c r="G7" s="5"/>
      <c r="H7" s="41">
        <v>1989</v>
      </c>
      <c r="I7" s="5">
        <v>0</v>
      </c>
      <c r="J7" s="5">
        <v>0</v>
      </c>
      <c r="K7" s="5">
        <v>0</v>
      </c>
      <c r="M7" s="41">
        <v>1989</v>
      </c>
      <c r="N7" s="5">
        <v>3818.0276915999993</v>
      </c>
      <c r="O7" s="5">
        <v>218.7315936</v>
      </c>
      <c r="P7" s="5">
        <v>0</v>
      </c>
      <c r="Q7" s="17"/>
      <c r="BG7" s="17"/>
      <c r="BN7" s="17">
        <v>1995</v>
      </c>
      <c r="BO7">
        <v>4</v>
      </c>
      <c r="BP7" s="71">
        <v>361</v>
      </c>
      <c r="BQ7" s="17">
        <f t="shared" si="3"/>
        <v>1.1080332409972299E-2</v>
      </c>
      <c r="BU7"/>
    </row>
    <row r="8" spans="1:73" x14ac:dyDescent="0.25">
      <c r="A8" s="14">
        <v>1990</v>
      </c>
      <c r="B8" s="11">
        <f t="shared" si="0"/>
        <v>2767.4343800000001</v>
      </c>
      <c r="C8" s="11">
        <f t="shared" si="1"/>
        <v>59.568292</v>
      </c>
      <c r="D8" s="11">
        <f t="shared" si="2"/>
        <v>0</v>
      </c>
      <c r="E8" s="11">
        <f t="shared" si="4"/>
        <v>2827.0026720000001</v>
      </c>
      <c r="F8" s="5"/>
      <c r="G8" s="5"/>
      <c r="H8" s="41">
        <v>1990</v>
      </c>
      <c r="I8" s="5">
        <v>0</v>
      </c>
      <c r="J8" s="5">
        <v>0</v>
      </c>
      <c r="K8" s="5">
        <v>0</v>
      </c>
      <c r="M8" s="41">
        <v>1990</v>
      </c>
      <c r="N8" s="5">
        <v>2767.4343800000001</v>
      </c>
      <c r="O8" s="5">
        <v>59.568292</v>
      </c>
      <c r="P8" s="5">
        <v>0</v>
      </c>
      <c r="Q8" s="17"/>
      <c r="BG8" s="17"/>
      <c r="BN8" s="17">
        <v>1996</v>
      </c>
      <c r="BO8">
        <v>1</v>
      </c>
      <c r="BP8" s="71">
        <v>361</v>
      </c>
      <c r="BQ8" s="17">
        <f t="shared" si="3"/>
        <v>2.7700831024930748E-3</v>
      </c>
      <c r="BU8"/>
    </row>
    <row r="9" spans="1:73" x14ac:dyDescent="0.25">
      <c r="A9" s="14">
        <v>1991</v>
      </c>
      <c r="B9" s="11">
        <f t="shared" si="0"/>
        <v>19987.737095999997</v>
      </c>
      <c r="C9" s="11">
        <f t="shared" si="1"/>
        <v>196.431738</v>
      </c>
      <c r="D9" s="11">
        <f t="shared" si="2"/>
        <v>7382.7143560000004</v>
      </c>
      <c r="E9" s="11">
        <f t="shared" si="4"/>
        <v>27566.883189999997</v>
      </c>
      <c r="F9" s="5"/>
      <c r="G9" s="5"/>
      <c r="H9" s="41">
        <v>1991</v>
      </c>
      <c r="I9" s="5">
        <v>2799</v>
      </c>
      <c r="J9" s="5">
        <v>117</v>
      </c>
      <c r="K9" s="5">
        <v>7372</v>
      </c>
      <c r="M9" s="41">
        <v>1991</v>
      </c>
      <c r="N9" s="5">
        <v>17188.737095999997</v>
      </c>
      <c r="O9" s="5">
        <v>79.431737999999996</v>
      </c>
      <c r="P9" s="5">
        <v>10.714355999999999</v>
      </c>
      <c r="Q9" s="17"/>
      <c r="BG9" s="17"/>
      <c r="BN9" s="17">
        <v>1997</v>
      </c>
      <c r="BO9">
        <v>2</v>
      </c>
      <c r="BP9" s="71">
        <v>400</v>
      </c>
      <c r="BQ9" s="17">
        <f t="shared" si="3"/>
        <v>5.0000000000000001E-3</v>
      </c>
      <c r="BU9"/>
    </row>
    <row r="10" spans="1:73" x14ac:dyDescent="0.25">
      <c r="A10" s="14">
        <v>1992</v>
      </c>
      <c r="B10" s="11">
        <f t="shared" si="0"/>
        <v>67740.989946469985</v>
      </c>
      <c r="C10" s="11">
        <f t="shared" si="1"/>
        <v>9298.0478839999996</v>
      </c>
      <c r="D10" s="11">
        <f t="shared" si="2"/>
        <v>21029.809057499999</v>
      </c>
      <c r="E10" s="11">
        <f t="shared" si="4"/>
        <v>98068.846887969979</v>
      </c>
      <c r="F10" s="5"/>
      <c r="G10" s="5"/>
      <c r="H10" s="41">
        <v>1992</v>
      </c>
      <c r="I10" s="5">
        <v>1703</v>
      </c>
      <c r="J10" s="5">
        <v>4956</v>
      </c>
      <c r="K10" s="5">
        <v>13649</v>
      </c>
      <c r="M10" s="41">
        <v>1992</v>
      </c>
      <c r="N10" s="5">
        <v>66037.989946469985</v>
      </c>
      <c r="O10" s="5">
        <v>4342.0478839999996</v>
      </c>
      <c r="P10" s="5">
        <v>7380.8090574999997</v>
      </c>
      <c r="Q10" s="17"/>
      <c r="BG10" s="17"/>
      <c r="BN10" s="17">
        <v>1998</v>
      </c>
      <c r="BO10">
        <v>3</v>
      </c>
      <c r="BP10" s="71">
        <v>426</v>
      </c>
      <c r="BQ10" s="17">
        <f t="shared" si="3"/>
        <v>7.0422535211267607E-3</v>
      </c>
      <c r="BU10"/>
    </row>
    <row r="11" spans="1:73" x14ac:dyDescent="0.25">
      <c r="A11" s="14">
        <v>1993</v>
      </c>
      <c r="B11" s="11">
        <f t="shared" si="0"/>
        <v>54252.492221</v>
      </c>
      <c r="C11" s="11">
        <f t="shared" si="1"/>
        <v>32068.247145400001</v>
      </c>
      <c r="D11" s="11">
        <f t="shared" si="2"/>
        <v>14162.182699610001</v>
      </c>
      <c r="E11" s="11">
        <f t="shared" si="4"/>
        <v>100482.92206601</v>
      </c>
      <c r="F11" s="5"/>
      <c r="G11" s="5"/>
      <c r="H11" s="41">
        <v>1993</v>
      </c>
      <c r="I11" s="5">
        <v>16930</v>
      </c>
      <c r="J11" s="5">
        <v>1215</v>
      </c>
      <c r="K11" s="5">
        <v>3850</v>
      </c>
      <c r="M11" s="41">
        <v>1993</v>
      </c>
      <c r="N11" s="5">
        <v>37322.492221</v>
      </c>
      <c r="O11" s="5">
        <v>30853.247145400001</v>
      </c>
      <c r="P11" s="5">
        <v>10312.182699610001</v>
      </c>
      <c r="Q11" s="17"/>
      <c r="BG11" s="17"/>
      <c r="BN11" s="17">
        <v>1999</v>
      </c>
      <c r="BP11" s="71"/>
      <c r="BQ11" s="17"/>
      <c r="BU11"/>
    </row>
    <row r="12" spans="1:73" x14ac:dyDescent="0.25">
      <c r="A12" s="14">
        <v>1994</v>
      </c>
      <c r="B12" s="11">
        <f t="shared" si="0"/>
        <v>72971.712214150029</v>
      </c>
      <c r="C12" s="11">
        <f t="shared" si="1"/>
        <v>26232.48285</v>
      </c>
      <c r="D12" s="11">
        <f t="shared" si="2"/>
        <v>6706.3010829699997</v>
      </c>
      <c r="E12" s="11">
        <f t="shared" si="4"/>
        <v>105910.49614712002</v>
      </c>
      <c r="F12" s="5"/>
      <c r="G12" s="5"/>
      <c r="H12" s="41">
        <v>1994</v>
      </c>
      <c r="I12" s="5">
        <v>21009</v>
      </c>
      <c r="J12" s="5">
        <v>4650</v>
      </c>
      <c r="K12" s="5">
        <v>6108</v>
      </c>
      <c r="M12" s="41">
        <v>1994</v>
      </c>
      <c r="N12" s="5">
        <v>51962.712214150022</v>
      </c>
      <c r="O12" s="5">
        <v>21582.48285</v>
      </c>
      <c r="P12" s="5">
        <v>598.30108296999992</v>
      </c>
      <c r="Q12" s="17"/>
      <c r="BG12" s="17"/>
      <c r="BN12" s="17">
        <v>2000</v>
      </c>
      <c r="BO12">
        <v>4</v>
      </c>
      <c r="BP12" s="71">
        <v>298</v>
      </c>
      <c r="BQ12" s="17">
        <f t="shared" si="3"/>
        <v>1.3422818791946308E-2</v>
      </c>
      <c r="BU12"/>
    </row>
    <row r="13" spans="1:73" x14ac:dyDescent="0.25">
      <c r="A13" s="14">
        <v>1995</v>
      </c>
      <c r="B13" s="11">
        <f t="shared" si="0"/>
        <v>91469.476540639982</v>
      </c>
      <c r="C13" s="11">
        <f t="shared" si="1"/>
        <v>39849.74274680001</v>
      </c>
      <c r="D13" s="11">
        <f t="shared" si="2"/>
        <v>5111.1200680000002</v>
      </c>
      <c r="E13" s="11">
        <f t="shared" si="4"/>
        <v>136430.33935544</v>
      </c>
      <c r="F13" s="5"/>
      <c r="G13" s="5"/>
      <c r="H13" s="41">
        <v>1995</v>
      </c>
      <c r="I13" s="5">
        <v>20761</v>
      </c>
      <c r="J13" s="5">
        <v>4394</v>
      </c>
      <c r="K13" s="5">
        <v>5090</v>
      </c>
      <c r="M13" s="41">
        <v>1995</v>
      </c>
      <c r="N13" s="5">
        <v>70708.476540639982</v>
      </c>
      <c r="O13" s="5">
        <v>35455.74274680001</v>
      </c>
      <c r="P13" s="5">
        <v>21.120068</v>
      </c>
      <c r="Q13" s="17"/>
      <c r="BG13" s="17"/>
      <c r="BN13" s="17">
        <v>2001</v>
      </c>
      <c r="BP13" s="71"/>
      <c r="BQ13" s="17"/>
      <c r="BU13"/>
    </row>
    <row r="14" spans="1:73" x14ac:dyDescent="0.25">
      <c r="A14" s="14">
        <v>1996</v>
      </c>
      <c r="B14" s="11">
        <f t="shared" si="0"/>
        <v>52637.781049999998</v>
      </c>
      <c r="C14" s="11">
        <f t="shared" si="1"/>
        <v>34745.757200980006</v>
      </c>
      <c r="D14" s="11">
        <f t="shared" si="2"/>
        <v>9125.7387600000002</v>
      </c>
      <c r="E14" s="11">
        <f t="shared" si="4"/>
        <v>96509.277010980004</v>
      </c>
      <c r="F14" s="5"/>
      <c r="G14" s="5"/>
      <c r="H14" s="41">
        <v>1996</v>
      </c>
      <c r="I14" s="5">
        <v>16247</v>
      </c>
      <c r="J14" s="5">
        <v>9727</v>
      </c>
      <c r="K14" s="5">
        <v>6651</v>
      </c>
      <c r="M14" s="41">
        <v>1996</v>
      </c>
      <c r="N14" s="5">
        <v>36390.781049999998</v>
      </c>
      <c r="O14" s="5">
        <v>25018.757200980002</v>
      </c>
      <c r="P14" s="5">
        <v>2474.7387600000002</v>
      </c>
      <c r="Q14" s="17"/>
      <c r="BG14" s="17"/>
      <c r="BN14" s="17">
        <v>2002</v>
      </c>
      <c r="BP14" s="71"/>
      <c r="BQ14" s="17"/>
      <c r="BU14"/>
    </row>
    <row r="15" spans="1:73" x14ac:dyDescent="0.25">
      <c r="A15" s="14">
        <v>1997</v>
      </c>
      <c r="B15" s="11">
        <f t="shared" si="0"/>
        <v>61877.662079299989</v>
      </c>
      <c r="C15" s="11">
        <f t="shared" si="1"/>
        <v>103756.14253889999</v>
      </c>
      <c r="D15" s="11">
        <f t="shared" si="2"/>
        <v>18382.780137999998</v>
      </c>
      <c r="E15" s="11">
        <f t="shared" si="4"/>
        <v>184016.5847562</v>
      </c>
      <c r="F15" s="5"/>
      <c r="G15" s="5"/>
      <c r="H15" s="41">
        <v>1997</v>
      </c>
      <c r="I15" s="5">
        <v>26057</v>
      </c>
      <c r="J15" s="5">
        <v>47610</v>
      </c>
      <c r="K15" s="5">
        <v>17082</v>
      </c>
      <c r="M15" s="41">
        <v>1997</v>
      </c>
      <c r="N15" s="5">
        <v>35820.662079299989</v>
      </c>
      <c r="O15" s="5">
        <v>56146.1425389</v>
      </c>
      <c r="P15" s="5">
        <v>1300.7801379999999</v>
      </c>
      <c r="Q15" s="17"/>
      <c r="BG15" s="17"/>
      <c r="BN15" s="17">
        <v>2003</v>
      </c>
      <c r="BP15" s="71"/>
      <c r="BQ15" s="17"/>
      <c r="BU15"/>
    </row>
    <row r="16" spans="1:73" x14ac:dyDescent="0.25">
      <c r="A16" s="14">
        <v>1998</v>
      </c>
      <c r="B16" s="11">
        <f t="shared" si="0"/>
        <v>58730.393129659999</v>
      </c>
      <c r="C16" s="11">
        <f t="shared" si="1"/>
        <v>76030.74733469999</v>
      </c>
      <c r="D16" s="11">
        <f t="shared" si="2"/>
        <v>9652.1365986000001</v>
      </c>
      <c r="E16" s="11">
        <f t="shared" si="4"/>
        <v>144413.27706295997</v>
      </c>
      <c r="F16" s="5"/>
      <c r="G16" s="5"/>
      <c r="H16" s="41">
        <v>1998</v>
      </c>
      <c r="I16" s="5">
        <v>23429</v>
      </c>
      <c r="J16" s="5">
        <v>35434</v>
      </c>
      <c r="K16" s="5">
        <v>4858</v>
      </c>
      <c r="M16" s="41">
        <v>1998</v>
      </c>
      <c r="N16" s="5">
        <v>35301.393129659999</v>
      </c>
      <c r="O16" s="5">
        <v>40596.747334699998</v>
      </c>
      <c r="P16" s="5">
        <v>4794.1365986000001</v>
      </c>
      <c r="Q16" s="17"/>
      <c r="BG16" s="17"/>
      <c r="BN16" s="17">
        <v>2004</v>
      </c>
      <c r="BO16">
        <v>1</v>
      </c>
      <c r="BP16" s="71">
        <v>282</v>
      </c>
      <c r="BQ16" s="17">
        <f t="shared" si="3"/>
        <v>3.5460992907801418E-3</v>
      </c>
      <c r="BU16"/>
    </row>
    <row r="17" spans="1:73" x14ac:dyDescent="0.25">
      <c r="A17" s="14">
        <v>1999</v>
      </c>
      <c r="B17" s="11">
        <f t="shared" si="0"/>
        <v>305984.33297713008</v>
      </c>
      <c r="C17" s="11">
        <f t="shared" si="1"/>
        <v>133402.39054950001</v>
      </c>
      <c r="D17" s="11">
        <f t="shared" si="2"/>
        <v>12395.831431909999</v>
      </c>
      <c r="E17" s="11">
        <f t="shared" si="4"/>
        <v>451782.55495854007</v>
      </c>
      <c r="F17" s="5"/>
      <c r="G17" s="5"/>
      <c r="H17" s="41">
        <v>1999</v>
      </c>
      <c r="I17" s="5">
        <v>77347</v>
      </c>
      <c r="J17" s="5">
        <v>52160</v>
      </c>
      <c r="K17" s="5">
        <v>10121</v>
      </c>
      <c r="M17" s="41">
        <v>1999</v>
      </c>
      <c r="N17" s="5">
        <v>228637.33297713008</v>
      </c>
      <c r="O17" s="5">
        <v>81242.390549499993</v>
      </c>
      <c r="P17" s="5">
        <v>2274.83143191</v>
      </c>
      <c r="Q17" s="17"/>
      <c r="BG17" s="17"/>
      <c r="BN17" s="17">
        <v>2005</v>
      </c>
      <c r="BO17">
        <v>2</v>
      </c>
      <c r="BP17" s="71">
        <v>303</v>
      </c>
      <c r="BQ17" s="17">
        <f t="shared" si="3"/>
        <v>6.6006600660066007E-3</v>
      </c>
      <c r="BU17"/>
    </row>
    <row r="18" spans="1:73" x14ac:dyDescent="0.25">
      <c r="A18" s="14">
        <v>2000</v>
      </c>
      <c r="B18" s="11">
        <f t="shared" si="0"/>
        <v>173017.21479511302</v>
      </c>
      <c r="C18" s="11">
        <f t="shared" si="1"/>
        <v>295776.59317440994</v>
      </c>
      <c r="D18" s="11">
        <f t="shared" si="2"/>
        <v>11032.27285288</v>
      </c>
      <c r="E18" s="11">
        <f t="shared" si="4"/>
        <v>479826.08082240296</v>
      </c>
      <c r="F18" s="5"/>
      <c r="G18" s="5"/>
      <c r="H18" s="41">
        <v>2000</v>
      </c>
      <c r="I18" s="5">
        <v>62100</v>
      </c>
      <c r="J18" s="5">
        <v>58915</v>
      </c>
      <c r="K18" s="5">
        <v>5772</v>
      </c>
      <c r="M18" s="41">
        <v>2000</v>
      </c>
      <c r="N18" s="5">
        <v>110917.21479511302</v>
      </c>
      <c r="O18" s="5">
        <v>236861.59317440997</v>
      </c>
      <c r="P18" s="5">
        <v>5260.2728528800008</v>
      </c>
      <c r="Q18" s="17"/>
      <c r="BG18" s="17"/>
      <c r="BN18" s="17">
        <v>2006</v>
      </c>
      <c r="BP18" s="71"/>
      <c r="BQ18" s="17"/>
      <c r="BU18"/>
    </row>
    <row r="19" spans="1:73" x14ac:dyDescent="0.25">
      <c r="A19" s="14">
        <v>2001</v>
      </c>
      <c r="B19" s="11">
        <f t="shared" si="0"/>
        <v>252699.09471690794</v>
      </c>
      <c r="C19" s="11">
        <f t="shared" si="1"/>
        <v>162263.89107779998</v>
      </c>
      <c r="D19" s="11">
        <f t="shared" si="2"/>
        <v>9173.3699815</v>
      </c>
      <c r="E19" s="11">
        <f t="shared" si="4"/>
        <v>424136.35577620787</v>
      </c>
      <c r="F19" s="5"/>
      <c r="G19" s="5"/>
      <c r="H19" s="41">
        <v>2001</v>
      </c>
      <c r="I19" s="5">
        <v>93084</v>
      </c>
      <c r="J19" s="5">
        <v>26412</v>
      </c>
      <c r="K19" s="5">
        <v>4412</v>
      </c>
      <c r="M19" s="41">
        <v>2001</v>
      </c>
      <c r="N19" s="5">
        <v>159615.09471690794</v>
      </c>
      <c r="O19" s="5">
        <v>135851.89107779998</v>
      </c>
      <c r="P19" s="5">
        <v>4761.3699815</v>
      </c>
      <c r="Q19" s="17"/>
      <c r="BG19" s="17"/>
      <c r="BN19" s="17">
        <v>2007</v>
      </c>
      <c r="BO19">
        <v>3</v>
      </c>
      <c r="BP19" s="71">
        <v>337</v>
      </c>
      <c r="BQ19" s="17">
        <f t="shared" si="3"/>
        <v>8.9020771513353119E-3</v>
      </c>
      <c r="BU19"/>
    </row>
    <row r="20" spans="1:73" x14ac:dyDescent="0.25">
      <c r="A20" s="14">
        <v>2002</v>
      </c>
      <c r="B20" s="11">
        <f t="shared" si="0"/>
        <v>162774.09759270403</v>
      </c>
      <c r="C20" s="11">
        <f t="shared" si="1"/>
        <v>90556.606891939984</v>
      </c>
      <c r="D20" s="11">
        <f t="shared" si="2"/>
        <v>8154.8759167100006</v>
      </c>
      <c r="E20" s="11">
        <f t="shared" si="4"/>
        <v>261485.580401354</v>
      </c>
      <c r="F20" s="5"/>
      <c r="G20" s="5"/>
      <c r="H20" s="41">
        <v>2002</v>
      </c>
      <c r="I20" s="5">
        <v>87094</v>
      </c>
      <c r="J20" s="5">
        <v>20657</v>
      </c>
      <c r="K20" s="5">
        <v>4044</v>
      </c>
      <c r="M20" s="41">
        <v>2002</v>
      </c>
      <c r="N20" s="5">
        <v>75680.097592704027</v>
      </c>
      <c r="O20" s="5">
        <v>69899.606891939984</v>
      </c>
      <c r="P20" s="5">
        <v>4110.8759167100006</v>
      </c>
      <c r="Q20" s="17"/>
      <c r="BG20" s="17"/>
      <c r="BN20" s="17">
        <v>2008</v>
      </c>
      <c r="BO20">
        <v>2</v>
      </c>
      <c r="BP20" s="71">
        <v>303</v>
      </c>
      <c r="BQ20" s="17">
        <f t="shared" si="3"/>
        <v>6.6006600660066007E-3</v>
      </c>
      <c r="BU20"/>
    </row>
    <row r="21" spans="1:73" x14ac:dyDescent="0.25">
      <c r="A21" s="14">
        <v>2003</v>
      </c>
      <c r="B21" s="11">
        <f t="shared" si="0"/>
        <v>379224.98115082015</v>
      </c>
      <c r="C21" s="11">
        <f t="shared" si="1"/>
        <v>103370.86836383997</v>
      </c>
      <c r="D21" s="11">
        <f t="shared" si="2"/>
        <v>3574.7696511250001</v>
      </c>
      <c r="E21" s="11">
        <f t="shared" si="4"/>
        <v>486170.61916578515</v>
      </c>
      <c r="F21" s="5"/>
      <c r="G21" s="5"/>
      <c r="H21" s="41">
        <v>2003</v>
      </c>
      <c r="I21" s="5">
        <v>78598</v>
      </c>
      <c r="J21" s="5">
        <v>17073</v>
      </c>
      <c r="K21" s="5">
        <v>3507</v>
      </c>
      <c r="M21" s="41">
        <v>2003</v>
      </c>
      <c r="N21" s="5">
        <v>300626.98115082015</v>
      </c>
      <c r="O21" s="5">
        <v>86297.868363839967</v>
      </c>
      <c r="P21" s="5">
        <v>67.769651124999996</v>
      </c>
      <c r="Q21" s="17"/>
      <c r="BG21" s="17"/>
      <c r="BN21" s="17">
        <v>2009</v>
      </c>
      <c r="BO21">
        <v>11</v>
      </c>
      <c r="BP21" s="71">
        <v>404</v>
      </c>
      <c r="BQ21" s="17">
        <f t="shared" si="3"/>
        <v>2.7227722772277228E-2</v>
      </c>
      <c r="BU21"/>
    </row>
    <row r="22" spans="1:73" x14ac:dyDescent="0.25">
      <c r="A22" s="14">
        <v>2004</v>
      </c>
      <c r="B22" s="11">
        <f t="shared" si="0"/>
        <v>325876.34495488001</v>
      </c>
      <c r="C22" s="11">
        <f t="shared" si="1"/>
        <v>212376.58476906482</v>
      </c>
      <c r="D22" s="11">
        <f t="shared" si="2"/>
        <v>3824.3443985000004</v>
      </c>
      <c r="E22" s="11">
        <f t="shared" si="4"/>
        <v>542077.27412244491</v>
      </c>
      <c r="F22" s="5"/>
      <c r="G22" s="5"/>
      <c r="H22" s="41">
        <v>2004</v>
      </c>
      <c r="I22" s="5">
        <v>137658</v>
      </c>
      <c r="J22" s="5">
        <v>32067</v>
      </c>
      <c r="K22" s="5">
        <v>2209</v>
      </c>
      <c r="M22" s="41">
        <v>2004</v>
      </c>
      <c r="N22" s="5">
        <v>188218.34495488001</v>
      </c>
      <c r="O22" s="5">
        <v>180309.58476906482</v>
      </c>
      <c r="P22" s="5">
        <v>1615.3443985000001</v>
      </c>
      <c r="Q22" s="17"/>
      <c r="R22" s="17"/>
      <c r="S22" s="17"/>
      <c r="T22" s="17"/>
      <c r="U22" s="17"/>
      <c r="V22" s="17"/>
      <c r="W22" s="17"/>
      <c r="X22" s="17"/>
      <c r="Y22" s="17"/>
      <c r="Z22" s="17"/>
      <c r="BG22" s="17"/>
      <c r="BN22" s="17">
        <v>2010</v>
      </c>
      <c r="BO22">
        <v>3</v>
      </c>
      <c r="BP22" s="71">
        <v>725</v>
      </c>
      <c r="BQ22" s="17">
        <f t="shared" si="3"/>
        <v>4.1379310344827587E-3</v>
      </c>
      <c r="BU22"/>
    </row>
    <row r="23" spans="1:73" x14ac:dyDescent="0.25">
      <c r="A23" s="14">
        <v>2005</v>
      </c>
      <c r="B23" s="11">
        <f t="shared" si="0"/>
        <v>161364.61824419998</v>
      </c>
      <c r="C23" s="11">
        <f t="shared" si="1"/>
        <v>97062.405047552005</v>
      </c>
      <c r="D23" s="11">
        <f t="shared" si="2"/>
        <v>9454.2367319000004</v>
      </c>
      <c r="E23" s="11">
        <f t="shared" si="4"/>
        <v>267881.26002365199</v>
      </c>
      <c r="F23" s="5"/>
      <c r="G23" s="5"/>
      <c r="H23" s="41">
        <v>2005</v>
      </c>
      <c r="I23" s="5">
        <v>90973</v>
      </c>
      <c r="J23" s="5">
        <v>35699</v>
      </c>
      <c r="K23" s="5">
        <v>8140</v>
      </c>
      <c r="L23" s="17"/>
      <c r="M23" s="41">
        <v>2005</v>
      </c>
      <c r="N23" s="5">
        <v>70391.618244199984</v>
      </c>
      <c r="O23" s="5">
        <v>61363.405047552005</v>
      </c>
      <c r="P23" s="5">
        <v>1314.2367319</v>
      </c>
      <c r="Q23" s="17"/>
      <c r="R23" s="17"/>
      <c r="S23" s="17"/>
      <c r="T23" s="17"/>
      <c r="U23" s="17"/>
      <c r="V23" s="17"/>
      <c r="W23" s="17"/>
      <c r="X23" s="17"/>
      <c r="Y23" s="17"/>
      <c r="Z23" s="17"/>
      <c r="BG23" s="17"/>
      <c r="BN23" s="17">
        <v>2011</v>
      </c>
      <c r="BP23" s="71"/>
      <c r="BQ23" s="17"/>
      <c r="BU23"/>
    </row>
    <row r="24" spans="1:73" x14ac:dyDescent="0.25">
      <c r="A24" s="14">
        <v>2006</v>
      </c>
      <c r="B24" s="11">
        <f t="shared" si="0"/>
        <v>458447.62384110992</v>
      </c>
      <c r="C24" s="11">
        <f t="shared" si="1"/>
        <v>157926.15939475596</v>
      </c>
      <c r="D24" s="11">
        <f t="shared" si="2"/>
        <v>7714.4509024999998</v>
      </c>
      <c r="E24" s="11">
        <f t="shared" si="4"/>
        <v>624088.23413836583</v>
      </c>
      <c r="F24" s="5"/>
      <c r="G24" s="5"/>
      <c r="H24" s="41">
        <v>2006</v>
      </c>
      <c r="I24" s="5">
        <v>112330</v>
      </c>
      <c r="J24" s="5">
        <v>31894</v>
      </c>
      <c r="K24" s="5">
        <v>3603</v>
      </c>
      <c r="L24" s="17"/>
      <c r="M24" s="41">
        <v>2006</v>
      </c>
      <c r="N24" s="5">
        <v>346117.62384110992</v>
      </c>
      <c r="O24" s="5">
        <v>126032.15939475594</v>
      </c>
      <c r="P24" s="5">
        <v>4111.4509024999998</v>
      </c>
      <c r="Q24" s="17"/>
      <c r="R24" s="17"/>
      <c r="S24" s="17"/>
      <c r="T24" s="17"/>
      <c r="U24" s="17"/>
      <c r="V24" s="17"/>
      <c r="W24" s="17"/>
      <c r="X24" s="17"/>
      <c r="Y24" s="17"/>
      <c r="Z24" s="17"/>
      <c r="BG24" s="17"/>
      <c r="BN24" s="17">
        <v>2012</v>
      </c>
      <c r="BO24">
        <v>16</v>
      </c>
      <c r="BP24" s="19">
        <v>1167</v>
      </c>
      <c r="BQ24" s="17">
        <f t="shared" si="3"/>
        <v>1.3710368466152529E-2</v>
      </c>
      <c r="BU24"/>
    </row>
    <row r="25" spans="1:73" x14ac:dyDescent="0.25">
      <c r="A25" s="14">
        <v>2007</v>
      </c>
      <c r="B25" s="11">
        <f t="shared" si="0"/>
        <v>482803.56306899013</v>
      </c>
      <c r="C25" s="11">
        <f t="shared" si="1"/>
        <v>152869.63219524402</v>
      </c>
      <c r="D25" s="11">
        <f t="shared" si="2"/>
        <v>19495.775312000002</v>
      </c>
      <c r="E25" s="11">
        <f t="shared" si="4"/>
        <v>655168.97057623416</v>
      </c>
      <c r="F25" s="5"/>
      <c r="G25" s="5"/>
      <c r="H25" s="41">
        <v>2007</v>
      </c>
      <c r="I25" s="5">
        <v>163098</v>
      </c>
      <c r="J25" s="5">
        <v>29905</v>
      </c>
      <c r="K25" s="5">
        <v>4547</v>
      </c>
      <c r="L25" s="17"/>
      <c r="M25" s="41">
        <v>2007</v>
      </c>
      <c r="N25" s="5">
        <v>319705.56306899013</v>
      </c>
      <c r="O25" s="5">
        <v>122964.63219524403</v>
      </c>
      <c r="P25" s="5">
        <v>14948.775312000002</v>
      </c>
      <c r="Q25" s="17"/>
      <c r="BG25" s="17"/>
      <c r="BN25" s="17">
        <v>2013</v>
      </c>
      <c r="BO25">
        <v>23</v>
      </c>
      <c r="BP25" s="19">
        <v>1349</v>
      </c>
      <c r="BQ25" s="17">
        <f t="shared" si="3"/>
        <v>1.704966641957005E-2</v>
      </c>
      <c r="BU25"/>
    </row>
    <row r="26" spans="1:73" x14ac:dyDescent="0.25">
      <c r="A26" s="14">
        <v>2008</v>
      </c>
      <c r="B26" s="11">
        <f t="shared" si="0"/>
        <v>307606.38645881991</v>
      </c>
      <c r="C26" s="11">
        <f t="shared" si="1"/>
        <v>110773.07815302</v>
      </c>
      <c r="D26" s="11">
        <f t="shared" si="2"/>
        <v>4605.2610334000001</v>
      </c>
      <c r="E26" s="11">
        <f t="shared" si="4"/>
        <v>422984.72564523993</v>
      </c>
      <c r="F26" s="5"/>
      <c r="G26" s="5"/>
      <c r="H26" s="41">
        <v>2008</v>
      </c>
      <c r="I26" s="5">
        <v>174522</v>
      </c>
      <c r="J26" s="5">
        <v>27310</v>
      </c>
      <c r="K26" s="5">
        <v>934</v>
      </c>
      <c r="M26" s="41">
        <v>2008</v>
      </c>
      <c r="N26" s="5">
        <v>133084.38645881991</v>
      </c>
      <c r="O26" s="5">
        <v>83463.078153020004</v>
      </c>
      <c r="P26" s="5">
        <v>3671.2610333999996</v>
      </c>
      <c r="Q26" s="17"/>
      <c r="BG26" s="17"/>
      <c r="BN26" s="17">
        <v>2014</v>
      </c>
      <c r="BO26">
        <v>12</v>
      </c>
      <c r="BP26" s="19">
        <v>1471</v>
      </c>
      <c r="BQ26" s="17">
        <f t="shared" si="3"/>
        <v>8.1577158395649222E-3</v>
      </c>
      <c r="BU26"/>
    </row>
    <row r="27" spans="1:73" x14ac:dyDescent="0.25">
      <c r="A27" s="14">
        <v>2009</v>
      </c>
      <c r="B27" s="11">
        <f t="shared" si="0"/>
        <v>310699.45814230794</v>
      </c>
      <c r="C27" s="11">
        <f t="shared" si="1"/>
        <v>139826.46484351903</v>
      </c>
      <c r="D27" s="11">
        <f t="shared" si="2"/>
        <v>8481.2025238000006</v>
      </c>
      <c r="E27" s="11">
        <f t="shared" si="4"/>
        <v>459007.12550962699</v>
      </c>
      <c r="F27" s="5"/>
      <c r="G27" s="5"/>
      <c r="H27" s="41">
        <v>2009</v>
      </c>
      <c r="I27" s="5">
        <v>171499</v>
      </c>
      <c r="J27" s="5">
        <v>52686</v>
      </c>
      <c r="K27" s="5">
        <v>8325</v>
      </c>
      <c r="M27" s="41">
        <v>2009</v>
      </c>
      <c r="N27" s="5">
        <v>139200.45814230794</v>
      </c>
      <c r="O27" s="5">
        <v>87140.464843519017</v>
      </c>
      <c r="P27" s="5">
        <v>156.20252379999999</v>
      </c>
      <c r="Q27" s="17"/>
      <c r="BG27" s="17"/>
      <c r="BN27" s="17">
        <v>2015</v>
      </c>
      <c r="BO27">
        <v>30</v>
      </c>
      <c r="BP27" s="19">
        <v>1457</v>
      </c>
      <c r="BQ27" s="17">
        <f t="shared" si="3"/>
        <v>2.0590253946465339E-2</v>
      </c>
      <c r="BU27"/>
    </row>
    <row r="28" spans="1:73" x14ac:dyDescent="0.25">
      <c r="A28" s="14">
        <v>2010</v>
      </c>
      <c r="B28" s="11">
        <f t="shared" si="0"/>
        <v>261249.41253571899</v>
      </c>
      <c r="C28" s="11">
        <f t="shared" si="1"/>
        <v>191816.47018039995</v>
      </c>
      <c r="D28" s="11">
        <f t="shared" si="2"/>
        <v>13857.8293902</v>
      </c>
      <c r="E28" s="11">
        <f>SUM(B28:D28)</f>
        <v>466923.71210631891</v>
      </c>
      <c r="F28" s="5"/>
      <c r="G28" s="5"/>
      <c r="H28" s="41">
        <v>2010</v>
      </c>
      <c r="I28" s="5">
        <v>217053</v>
      </c>
      <c r="J28" s="5">
        <v>43911</v>
      </c>
      <c r="K28" s="5">
        <v>13854</v>
      </c>
      <c r="M28" s="41">
        <v>2010</v>
      </c>
      <c r="N28" s="5">
        <v>44196.412535718991</v>
      </c>
      <c r="O28" s="5">
        <v>147905.47018039995</v>
      </c>
      <c r="P28" s="5">
        <v>3.8293902000000002</v>
      </c>
      <c r="Q28" s="17"/>
      <c r="BG28" s="17"/>
      <c r="BN28" s="17">
        <v>2016</v>
      </c>
      <c r="BO28">
        <v>43</v>
      </c>
      <c r="BP28" s="19">
        <v>1489</v>
      </c>
      <c r="BQ28" s="17">
        <f t="shared" si="3"/>
        <v>2.8878441907320349E-2</v>
      </c>
      <c r="BU28"/>
    </row>
    <row r="29" spans="1:73" x14ac:dyDescent="0.25">
      <c r="A29" s="14">
        <v>2011</v>
      </c>
      <c r="B29" s="11">
        <f t="shared" si="0"/>
        <v>320657.76791126002</v>
      </c>
      <c r="C29" s="11">
        <f t="shared" si="1"/>
        <v>252472.14793553294</v>
      </c>
      <c r="D29" s="11">
        <f t="shared" si="2"/>
        <v>48753.768953699</v>
      </c>
      <c r="E29" s="11">
        <f>SUM(B29:D29)</f>
        <v>621883.68480049202</v>
      </c>
      <c r="F29" s="5"/>
      <c r="G29" s="5"/>
      <c r="H29" s="41">
        <v>2011</v>
      </c>
      <c r="I29" s="5">
        <v>228420</v>
      </c>
      <c r="J29" s="5">
        <v>99648</v>
      </c>
      <c r="K29" s="5">
        <v>48356</v>
      </c>
      <c r="M29" s="41">
        <v>2011</v>
      </c>
      <c r="N29" s="5">
        <v>92237.767911260031</v>
      </c>
      <c r="O29" s="5">
        <v>152824.14793553294</v>
      </c>
      <c r="P29" s="5">
        <v>397.76895369899995</v>
      </c>
      <c r="Q29" s="17"/>
      <c r="BG29" s="17"/>
      <c r="BN29" s="17">
        <v>2017</v>
      </c>
      <c r="BO29">
        <v>43</v>
      </c>
      <c r="BP29" s="19">
        <v>1411</v>
      </c>
      <c r="BQ29" s="17">
        <f t="shared" si="3"/>
        <v>3.0474840538625089E-2</v>
      </c>
      <c r="BU29"/>
    </row>
    <row r="30" spans="1:73" x14ac:dyDescent="0.25">
      <c r="A30" s="14">
        <v>2012</v>
      </c>
      <c r="B30" s="24">
        <f t="shared" si="0"/>
        <v>407679.67012939195</v>
      </c>
      <c r="C30" s="24">
        <f t="shared" si="1"/>
        <v>258461.19805012204</v>
      </c>
      <c r="D30" s="24">
        <f t="shared" si="2"/>
        <v>14217.074363199999</v>
      </c>
      <c r="E30" s="24">
        <f t="shared" ref="E30" si="5">SUM(B30:D30)</f>
        <v>680357.94254271395</v>
      </c>
      <c r="F30" s="5">
        <f t="shared" ref="F30:F35" si="6">SUM(B42:D42)</f>
        <v>552521.14508150006</v>
      </c>
      <c r="G30" s="5">
        <f>C42+D42+$F$48</f>
        <v>752660.43961346825</v>
      </c>
      <c r="H30" s="41">
        <v>2012</v>
      </c>
      <c r="I30" s="5">
        <v>240211</v>
      </c>
      <c r="J30" s="5">
        <v>80825</v>
      </c>
      <c r="K30" s="5">
        <v>14173</v>
      </c>
      <c r="M30" s="41">
        <v>2012</v>
      </c>
      <c r="N30" s="5">
        <v>167468.67012939192</v>
      </c>
      <c r="O30" s="5">
        <v>177636.19805012204</v>
      </c>
      <c r="P30" s="5">
        <v>44.074363200000001</v>
      </c>
      <c r="Q30" s="17"/>
      <c r="BG30" s="17"/>
      <c r="BN30" s="17">
        <v>2018</v>
      </c>
      <c r="BO30">
        <v>60</v>
      </c>
      <c r="BP30" s="19">
        <v>1664</v>
      </c>
      <c r="BQ30" s="17">
        <f t="shared" si="3"/>
        <v>3.6057692307692304E-2</v>
      </c>
      <c r="BU30"/>
    </row>
    <row r="31" spans="1:73" x14ac:dyDescent="0.25">
      <c r="A31" s="14">
        <v>2013</v>
      </c>
      <c r="B31" s="24">
        <f t="shared" si="0"/>
        <v>275897.01360892103</v>
      </c>
      <c r="C31" s="24">
        <f t="shared" si="1"/>
        <v>151314.41489412897</v>
      </c>
      <c r="D31" s="24">
        <f t="shared" si="2"/>
        <v>7888.5992544999999</v>
      </c>
      <c r="E31" s="24">
        <f t="shared" ref="E31:E32" si="7">SUM(B31:D31)</f>
        <v>435100.02775755001</v>
      </c>
      <c r="F31" s="5">
        <f t="shared" si="6"/>
        <v>552521.14508150006</v>
      </c>
      <c r="G31" s="5">
        <f t="shared" ref="G31:G35" si="8">C43+D43+$F$48</f>
        <v>752660.43961346825</v>
      </c>
      <c r="H31" s="41">
        <v>2013</v>
      </c>
      <c r="I31" s="5">
        <v>139662</v>
      </c>
      <c r="J31" s="5">
        <v>64925</v>
      </c>
      <c r="K31" s="5">
        <v>2162</v>
      </c>
      <c r="M31" s="41">
        <v>2013</v>
      </c>
      <c r="N31" s="5">
        <v>136235.01360892103</v>
      </c>
      <c r="O31" s="5">
        <v>86389.414894128975</v>
      </c>
      <c r="P31" s="5">
        <v>5726.5992544999999</v>
      </c>
      <c r="Q31" s="17"/>
      <c r="BG31" s="17"/>
      <c r="BU31"/>
    </row>
    <row r="32" spans="1:73" x14ac:dyDescent="0.25">
      <c r="A32" s="14">
        <v>2014</v>
      </c>
      <c r="B32" s="24">
        <f t="shared" si="0"/>
        <v>388310.36440179998</v>
      </c>
      <c r="C32" s="24">
        <f t="shared" si="1"/>
        <v>188326.36796587694</v>
      </c>
      <c r="D32" s="24">
        <f t="shared" si="2"/>
        <v>9469.5758325850002</v>
      </c>
      <c r="E32" s="24">
        <f t="shared" si="7"/>
        <v>586106.3082002619</v>
      </c>
      <c r="F32" s="5">
        <f t="shared" si="6"/>
        <v>552521.14508150006</v>
      </c>
      <c r="G32" s="5">
        <f t="shared" si="8"/>
        <v>752660.43961346825</v>
      </c>
      <c r="H32" s="41">
        <v>2014</v>
      </c>
      <c r="I32" s="5">
        <v>180117</v>
      </c>
      <c r="J32" s="5">
        <v>53198</v>
      </c>
      <c r="K32" s="5">
        <v>3142</v>
      </c>
      <c r="M32" s="41">
        <v>2014</v>
      </c>
      <c r="N32" s="5">
        <v>208193.36440179998</v>
      </c>
      <c r="O32" s="5">
        <v>135128.36796587694</v>
      </c>
      <c r="P32" s="5">
        <v>6327.5758325850002</v>
      </c>
      <c r="Q32" s="17"/>
      <c r="BG32" s="17"/>
      <c r="BU32"/>
    </row>
    <row r="33" spans="1:73" s="17" customFormat="1" x14ac:dyDescent="0.25">
      <c r="A33" s="14">
        <v>2015</v>
      </c>
      <c r="B33" s="24">
        <f t="shared" si="0"/>
        <v>416581.94583269209</v>
      </c>
      <c r="C33" s="24">
        <f t="shared" si="1"/>
        <v>122721.31588139596</v>
      </c>
      <c r="D33" s="24">
        <f t="shared" si="2"/>
        <v>4561.55985719</v>
      </c>
      <c r="E33" s="24">
        <f t="shared" ref="E33" si="9">SUM(B33:D33)</f>
        <v>543864.82157127804</v>
      </c>
      <c r="F33" s="5">
        <f t="shared" si="6"/>
        <v>552521.14508150006</v>
      </c>
      <c r="G33" s="5">
        <f t="shared" si="8"/>
        <v>752660.43961346825</v>
      </c>
      <c r="H33" s="41">
        <v>2015</v>
      </c>
      <c r="I33" s="5">
        <v>122089</v>
      </c>
      <c r="J33" s="5">
        <v>62182</v>
      </c>
      <c r="K33" s="5">
        <v>2919</v>
      </c>
      <c r="L33"/>
      <c r="M33" s="41">
        <v>2015</v>
      </c>
      <c r="N33" s="5">
        <v>294492.94583269209</v>
      </c>
      <c r="O33" s="5">
        <v>60539.31588139596</v>
      </c>
      <c r="P33" s="5">
        <v>1642.55985719</v>
      </c>
      <c r="R33"/>
      <c r="S33"/>
      <c r="T33"/>
      <c r="U33"/>
      <c r="V33"/>
      <c r="W33"/>
      <c r="X33"/>
      <c r="Y33"/>
      <c r="Z33"/>
    </row>
    <row r="34" spans="1:73" s="17" customFormat="1" x14ac:dyDescent="0.25">
      <c r="A34" s="14">
        <v>2016</v>
      </c>
      <c r="B34" s="24">
        <f t="shared" si="0"/>
        <v>602195.73248229793</v>
      </c>
      <c r="C34" s="24">
        <f t="shared" si="1"/>
        <v>109055.50340376998</v>
      </c>
      <c r="D34" s="24">
        <f t="shared" si="2"/>
        <v>12915.493920630001</v>
      </c>
      <c r="E34" s="24">
        <f t="shared" ref="E34:E35" si="10">SUM(B34:D34)</f>
        <v>724166.72980669781</v>
      </c>
      <c r="F34" s="5">
        <f t="shared" si="6"/>
        <v>552521.14508150006</v>
      </c>
      <c r="G34" s="5">
        <f t="shared" si="8"/>
        <v>752660.43961346825</v>
      </c>
      <c r="H34" s="41">
        <v>2016</v>
      </c>
      <c r="I34" s="5">
        <v>139907</v>
      </c>
      <c r="J34" s="5">
        <v>51127</v>
      </c>
      <c r="K34" s="5">
        <v>12018</v>
      </c>
      <c r="L34"/>
      <c r="M34" s="41">
        <v>2016</v>
      </c>
      <c r="N34" s="5">
        <v>462288.73248229793</v>
      </c>
      <c r="O34" s="5">
        <v>57928.503403769988</v>
      </c>
      <c r="P34" s="5">
        <v>897.49392063000016</v>
      </c>
    </row>
    <row r="35" spans="1:73" s="17" customFormat="1" x14ac:dyDescent="0.25">
      <c r="A35" s="14">
        <v>2017</v>
      </c>
      <c r="B35" s="24">
        <f t="shared" si="0"/>
        <v>462371.26199735003</v>
      </c>
      <c r="C35" s="24">
        <f t="shared" si="1"/>
        <v>131354.535936745</v>
      </c>
      <c r="D35" s="24">
        <f t="shared" si="2"/>
        <v>16108.016151</v>
      </c>
      <c r="E35" s="24">
        <f t="shared" si="10"/>
        <v>609833.81408509507</v>
      </c>
      <c r="F35" s="5">
        <f t="shared" si="6"/>
        <v>552521.14508150006</v>
      </c>
      <c r="G35" s="5">
        <f t="shared" si="8"/>
        <v>752660.43961346825</v>
      </c>
      <c r="H35" s="41">
        <v>2017</v>
      </c>
      <c r="I35" s="5">
        <v>102345</v>
      </c>
      <c r="J35" s="5">
        <v>19955</v>
      </c>
      <c r="K35" s="5">
        <v>15864</v>
      </c>
      <c r="L35"/>
      <c r="M35" s="41">
        <v>2017</v>
      </c>
      <c r="N35" s="5">
        <v>360026.26199735003</v>
      </c>
      <c r="O35" s="5">
        <v>111399.53593674501</v>
      </c>
      <c r="P35" s="5">
        <v>244.01615099999998</v>
      </c>
      <c r="Q35"/>
      <c r="R35"/>
      <c r="S35"/>
      <c r="T35"/>
      <c r="V35"/>
      <c r="W35"/>
      <c r="X35"/>
      <c r="Y35"/>
      <c r="Z35"/>
      <c r="AA35"/>
    </row>
    <row r="36" spans="1:73" x14ac:dyDescent="0.25">
      <c r="A36" s="18" t="s">
        <v>59</v>
      </c>
      <c r="B36" s="5">
        <f>AVERAGE(B17:B25)</f>
        <v>300243.54126020614</v>
      </c>
      <c r="C36" s="5">
        <f t="shared" ref="C36:D36" si="11">AVERAGE(C17:C25)</f>
        <v>156178.3479404563</v>
      </c>
      <c r="D36" s="5">
        <f t="shared" si="11"/>
        <v>9424.4363532250009</v>
      </c>
      <c r="E36" s="37"/>
      <c r="F36" s="5"/>
      <c r="G36" s="5"/>
      <c r="H36" s="18"/>
      <c r="I36" s="5"/>
      <c r="J36" s="5"/>
      <c r="K36" s="5"/>
      <c r="U36" s="17"/>
      <c r="BG36" s="17"/>
      <c r="BU36"/>
    </row>
    <row r="37" spans="1:73" x14ac:dyDescent="0.25">
      <c r="A37" s="18" t="s">
        <v>58</v>
      </c>
      <c r="B37" s="5">
        <f>AVERAGE(B30:B35)</f>
        <v>425505.9980754088</v>
      </c>
      <c r="C37" s="5">
        <f t="shared" ref="C37:D37" si="12">AVERAGE(C30:C35)</f>
        <v>160205.55602200649</v>
      </c>
      <c r="D37" s="5">
        <f t="shared" si="12"/>
        <v>10860.053229850833</v>
      </c>
      <c r="E37" s="37"/>
      <c r="F37" s="5"/>
      <c r="G37" s="5"/>
      <c r="H37" s="18"/>
      <c r="I37" s="5"/>
      <c r="J37" s="5"/>
      <c r="K37" s="5"/>
      <c r="P37" s="17"/>
      <c r="Q37" s="5"/>
      <c r="U37" s="17"/>
      <c r="BG37" s="17"/>
      <c r="BU37"/>
    </row>
    <row r="38" spans="1:73" x14ac:dyDescent="0.25">
      <c r="A38" s="18" t="s">
        <v>70</v>
      </c>
      <c r="B38" s="69">
        <f>B37/B36</f>
        <v>1.4172028357027802</v>
      </c>
      <c r="C38" s="69">
        <f t="shared" ref="C38:D38" si="13">C37/C36</f>
        <v>1.0257859564700069</v>
      </c>
      <c r="D38" s="69">
        <f t="shared" si="13"/>
        <v>1.152329202810582</v>
      </c>
      <c r="E38" s="37"/>
      <c r="F38" s="5"/>
      <c r="G38" s="5"/>
      <c r="H38" s="18"/>
      <c r="I38" s="5"/>
      <c r="P38" s="17"/>
      <c r="AA38" s="17"/>
      <c r="BM38" s="17"/>
      <c r="BU38"/>
    </row>
    <row r="39" spans="1:73" x14ac:dyDescent="0.25">
      <c r="G39" s="17"/>
      <c r="P39" s="17"/>
      <c r="AA39" s="17"/>
      <c r="BM39" s="17"/>
      <c r="BU39"/>
    </row>
    <row r="40" spans="1:73" x14ac:dyDescent="0.25">
      <c r="B40" s="47" t="s">
        <v>0</v>
      </c>
      <c r="C40" s="47" t="s">
        <v>3</v>
      </c>
      <c r="D40" s="47" t="s">
        <v>11</v>
      </c>
      <c r="E40" s="295" t="s">
        <v>62</v>
      </c>
      <c r="F40" s="295"/>
      <c r="G40" s="88"/>
      <c r="P40" s="17"/>
      <c r="AA40" s="17"/>
      <c r="BM40" s="17"/>
      <c r="BU40"/>
    </row>
    <row r="41" spans="1:73" x14ac:dyDescent="0.25">
      <c r="A41" s="30" t="s">
        <v>20</v>
      </c>
      <c r="B41" s="30" t="s">
        <v>290</v>
      </c>
      <c r="C41" s="287" t="s">
        <v>290</v>
      </c>
      <c r="D41" s="287" t="s">
        <v>290</v>
      </c>
      <c r="E41" s="70" t="s">
        <v>50</v>
      </c>
      <c r="F41" s="49" t="s">
        <v>0</v>
      </c>
      <c r="G41" s="90"/>
      <c r="P41" s="17"/>
      <c r="AA41" s="17"/>
      <c r="BM41" s="17"/>
      <c r="BU41"/>
    </row>
    <row r="42" spans="1:73" x14ac:dyDescent="0.25">
      <c r="A42" s="31">
        <v>2012</v>
      </c>
      <c r="B42" s="5">
        <f>VLOOKUP(VLOOKUP(3,$B$87:$E$95,4,FALSE),$A$17:$D$25,2,FALSE)</f>
        <v>379224.98115082015</v>
      </c>
      <c r="C42" s="5">
        <f t="shared" ref="C42:C47" si="14">VLOOKUP(VLOOKUP(3,$C$87:$E$95,3,FALSE),$A$17:$D$25,3,FALSE)</f>
        <v>162263.89107779998</v>
      </c>
      <c r="D42" s="5">
        <f t="shared" ref="D42:D47" si="15">VLOOKUP(VLOOKUP(3,$D$87:$E$95,2,FALSE),$A$17:$D$25,4,FALSE)</f>
        <v>11032.27285288</v>
      </c>
      <c r="E42" s="46" t="s">
        <v>65</v>
      </c>
      <c r="F42" s="46" t="s">
        <v>64</v>
      </c>
      <c r="G42" s="60"/>
      <c r="P42" s="17"/>
      <c r="AA42" s="17"/>
      <c r="BM42" s="17"/>
      <c r="BU42"/>
    </row>
    <row r="43" spans="1:73" x14ac:dyDescent="0.25">
      <c r="A43" s="31">
        <v>2013</v>
      </c>
      <c r="B43" s="5">
        <f>VLOOKUP(VLOOKUP(3,$B$87:$E$95,4,FALSE),$A$17:$D$25,2,FALSE)</f>
        <v>379224.98115082015</v>
      </c>
      <c r="C43" s="5">
        <f t="shared" si="14"/>
        <v>162263.89107779998</v>
      </c>
      <c r="D43" s="5">
        <f t="shared" si="15"/>
        <v>11032.27285288</v>
      </c>
      <c r="E43" s="46" t="s">
        <v>66</v>
      </c>
      <c r="F43" s="46">
        <f>VLOOKUP(F42,'ORCS Categories'!$A$5:$C$9,2,FALSE)</f>
        <v>1.5</v>
      </c>
      <c r="G43" s="60"/>
      <c r="P43" s="17"/>
      <c r="AA43" s="17"/>
      <c r="BM43" s="17"/>
      <c r="BU43"/>
    </row>
    <row r="44" spans="1:73" x14ac:dyDescent="0.25">
      <c r="A44" s="31">
        <v>2014</v>
      </c>
      <c r="B44" s="5">
        <f>VLOOKUP(VLOOKUP(3,$B$87:$E$95,4,FALSE),$A$17:$D$25,2,FALSE)</f>
        <v>379224.98115082015</v>
      </c>
      <c r="C44" s="5">
        <f t="shared" si="14"/>
        <v>162263.89107779998</v>
      </c>
      <c r="D44" s="5">
        <f t="shared" si="15"/>
        <v>11032.27285288</v>
      </c>
      <c r="E44" s="46" t="s">
        <v>67</v>
      </c>
      <c r="F44" s="46" t="s">
        <v>48</v>
      </c>
      <c r="G44" s="60"/>
      <c r="P44" s="17"/>
      <c r="AA44" s="17"/>
      <c r="BM44" s="17"/>
      <c r="BU44"/>
    </row>
    <row r="45" spans="1:73" s="17" customFormat="1" x14ac:dyDescent="0.25">
      <c r="A45" s="31">
        <v>2015</v>
      </c>
      <c r="B45" s="5">
        <f t="shared" ref="B45:B47" si="16">VLOOKUP(VLOOKUP(3,$B$87:$E$95,4,FALSE),$A$17:$D$25,2,FALSE)</f>
        <v>379224.98115082015</v>
      </c>
      <c r="C45" s="5">
        <f t="shared" si="14"/>
        <v>162263.89107779998</v>
      </c>
      <c r="D45" s="5">
        <f t="shared" si="15"/>
        <v>11032.27285288</v>
      </c>
      <c r="E45" s="46" t="s">
        <v>68</v>
      </c>
      <c r="F45" s="46">
        <f>VLOOKUP(1,B87:$E$95,4,FALSE)</f>
        <v>2007</v>
      </c>
      <c r="G45" s="60"/>
      <c r="H45"/>
      <c r="I45"/>
      <c r="J45"/>
      <c r="K45"/>
      <c r="L45"/>
      <c r="M45"/>
      <c r="N45"/>
      <c r="O45"/>
      <c r="Q45"/>
      <c r="R45"/>
      <c r="S45"/>
      <c r="T45"/>
      <c r="U45"/>
      <c r="V45"/>
      <c r="W45"/>
      <c r="X45"/>
      <c r="Y45"/>
      <c r="Z45"/>
      <c r="AB45"/>
      <c r="AC45"/>
      <c r="AD45"/>
    </row>
    <row r="46" spans="1:73" x14ac:dyDescent="0.25">
      <c r="A46" s="31">
        <v>2016</v>
      </c>
      <c r="B46" s="5">
        <f t="shared" si="16"/>
        <v>379224.98115082015</v>
      </c>
      <c r="C46" s="5">
        <f t="shared" si="14"/>
        <v>162263.89107779998</v>
      </c>
      <c r="D46" s="5">
        <f t="shared" si="15"/>
        <v>11032.27285288</v>
      </c>
      <c r="E46" s="46" t="s">
        <v>69</v>
      </c>
      <c r="F46" s="24">
        <f>MAX(B17:B25)</f>
        <v>482803.56306899013</v>
      </c>
      <c r="G46" s="37"/>
      <c r="P46" s="17"/>
      <c r="AA46" s="17"/>
      <c r="BM46" s="17"/>
      <c r="BU46"/>
    </row>
    <row r="47" spans="1:73" x14ac:dyDescent="0.25">
      <c r="A47" s="31">
        <v>2017</v>
      </c>
      <c r="B47" s="5">
        <f t="shared" si="16"/>
        <v>379224.98115082015</v>
      </c>
      <c r="C47" s="5">
        <f t="shared" si="14"/>
        <v>162263.89107779998</v>
      </c>
      <c r="D47" s="5">
        <f t="shared" si="15"/>
        <v>11032.27285288</v>
      </c>
      <c r="E47" s="46" t="s">
        <v>53</v>
      </c>
      <c r="F47" s="46">
        <f>VLOOKUP(F42,'ORCS Categories'!$A$5:$C$9,3,FALSE)</f>
        <v>0.8</v>
      </c>
      <c r="G47" s="60"/>
      <c r="P47" s="17"/>
      <c r="AA47" s="17"/>
      <c r="BM47" s="17"/>
      <c r="BU47"/>
    </row>
    <row r="48" spans="1:73" x14ac:dyDescent="0.25">
      <c r="A48" s="17"/>
      <c r="B48" s="17"/>
      <c r="C48" s="17"/>
      <c r="D48" s="17"/>
      <c r="E48" s="46" t="s">
        <v>40</v>
      </c>
      <c r="F48" s="24">
        <f>F46*F43*F47</f>
        <v>579364.27568278823</v>
      </c>
      <c r="G48" s="37"/>
      <c r="P48" s="17"/>
      <c r="AA48" s="17"/>
      <c r="BM48" s="17"/>
      <c r="BU48"/>
    </row>
    <row r="49" spans="15:73" x14ac:dyDescent="0.25">
      <c r="O49" s="17"/>
      <c r="Z49" s="17"/>
      <c r="BL49" s="17"/>
      <c r="BU49"/>
    </row>
    <row r="50" spans="15:73" x14ac:dyDescent="0.25">
      <c r="X50" s="17"/>
      <c r="AI50" s="17"/>
    </row>
    <row r="51" spans="15:73" x14ac:dyDescent="0.25">
      <c r="X51" s="17"/>
      <c r="AI51" s="17"/>
    </row>
    <row r="52" spans="15:73" x14ac:dyDescent="0.25">
      <c r="X52" s="17"/>
      <c r="AI52" s="17"/>
    </row>
    <row r="53" spans="15:73" x14ac:dyDescent="0.25">
      <c r="X53" s="17"/>
      <c r="AI53" s="17"/>
    </row>
    <row r="54" spans="15:73" x14ac:dyDescent="0.25">
      <c r="X54" s="17"/>
      <c r="AI54" s="17"/>
    </row>
    <row r="55" spans="15:73" x14ac:dyDescent="0.25">
      <c r="X55" s="17"/>
      <c r="AI55" s="17"/>
    </row>
    <row r="56" spans="15:73" x14ac:dyDescent="0.25">
      <c r="X56" s="17"/>
      <c r="AI56" s="17"/>
    </row>
    <row r="57" spans="15:73" x14ac:dyDescent="0.25">
      <c r="X57" s="17"/>
      <c r="AI57" s="17"/>
    </row>
    <row r="58" spans="15:73" x14ac:dyDescent="0.25">
      <c r="X58" s="17"/>
      <c r="AI58" s="17"/>
    </row>
    <row r="59" spans="15:73" x14ac:dyDescent="0.25">
      <c r="X59" s="17"/>
      <c r="AI59" s="17"/>
    </row>
    <row r="60" spans="15:73" x14ac:dyDescent="0.25">
      <c r="X60" s="17"/>
      <c r="AI60" s="17"/>
    </row>
    <row r="61" spans="15:73" x14ac:dyDescent="0.25">
      <c r="X61" s="17"/>
      <c r="AI61" s="17"/>
    </row>
    <row r="62" spans="15:73" x14ac:dyDescent="0.25">
      <c r="X62" s="17"/>
      <c r="AI62" s="17"/>
    </row>
    <row r="63" spans="15:73" x14ac:dyDescent="0.25">
      <c r="X63" s="17"/>
      <c r="AI63" s="17"/>
    </row>
    <row r="64" spans="15:73" x14ac:dyDescent="0.25">
      <c r="R64" s="17"/>
      <c r="S64" s="17"/>
      <c r="X64" s="17"/>
      <c r="AI64" s="17"/>
    </row>
    <row r="65" spans="12:35" x14ac:dyDescent="0.25">
      <c r="Q65" s="19"/>
      <c r="X65" s="17"/>
      <c r="AI65" s="17"/>
    </row>
    <row r="66" spans="12:35" x14ac:dyDescent="0.25">
      <c r="P66" s="19"/>
    </row>
    <row r="67" spans="12:35" x14ac:dyDescent="0.25">
      <c r="L67" s="17"/>
      <c r="M67" s="17"/>
      <c r="N67" s="17"/>
      <c r="P67" s="19"/>
    </row>
    <row r="68" spans="12:35" x14ac:dyDescent="0.25">
      <c r="L68" s="17"/>
      <c r="M68" s="17"/>
      <c r="N68" s="17"/>
      <c r="P68" s="19"/>
    </row>
    <row r="69" spans="12:35" x14ac:dyDescent="0.25">
      <c r="L69" s="17"/>
      <c r="M69" s="17"/>
      <c r="N69" s="17"/>
      <c r="P69" s="19"/>
    </row>
    <row r="70" spans="12:35" x14ac:dyDescent="0.25">
      <c r="L70" s="17"/>
      <c r="M70" s="17"/>
      <c r="N70" s="17"/>
      <c r="P70" s="19"/>
    </row>
    <row r="71" spans="12:35" x14ac:dyDescent="0.25">
      <c r="L71" s="17"/>
      <c r="M71" s="17"/>
      <c r="N71" s="17"/>
      <c r="P71" s="19"/>
    </row>
    <row r="72" spans="12:35" x14ac:dyDescent="0.25">
      <c r="L72" s="17"/>
      <c r="M72" s="17"/>
      <c r="N72" s="17"/>
      <c r="P72" s="19"/>
    </row>
    <row r="73" spans="12:35" x14ac:dyDescent="0.25">
      <c r="L73" s="17"/>
      <c r="M73" s="17"/>
      <c r="N73" s="17"/>
      <c r="P73" s="19"/>
    </row>
    <row r="74" spans="12:35" x14ac:dyDescent="0.25">
      <c r="L74" s="17"/>
      <c r="M74" s="17"/>
      <c r="N74" s="17"/>
      <c r="P74" s="19"/>
    </row>
    <row r="75" spans="12:35" x14ac:dyDescent="0.25">
      <c r="P75" s="19"/>
    </row>
    <row r="76" spans="12:35" x14ac:dyDescent="0.25">
      <c r="P76" s="19"/>
    </row>
    <row r="77" spans="12:35" x14ac:dyDescent="0.25">
      <c r="P77" s="19"/>
    </row>
    <row r="78" spans="12:35" x14ac:dyDescent="0.25">
      <c r="P78" s="19"/>
    </row>
    <row r="79" spans="12:35" x14ac:dyDescent="0.25">
      <c r="P79" s="19"/>
    </row>
    <row r="80" spans="12:35" x14ac:dyDescent="0.25">
      <c r="P80" s="19"/>
    </row>
    <row r="81" spans="2:73" x14ac:dyDescent="0.25">
      <c r="P81" s="19"/>
    </row>
    <row r="82" spans="2:73" x14ac:dyDescent="0.25">
      <c r="P82" s="19"/>
    </row>
    <row r="83" spans="2:73" x14ac:dyDescent="0.25">
      <c r="P83" s="19"/>
    </row>
    <row r="84" spans="2:73" x14ac:dyDescent="0.25">
      <c r="P84" s="19"/>
    </row>
    <row r="85" spans="2:73" x14ac:dyDescent="0.25">
      <c r="B85" s="293" t="s">
        <v>55</v>
      </c>
      <c r="C85" s="293"/>
      <c r="D85" s="293"/>
      <c r="E85" s="293"/>
      <c r="L85" s="19"/>
      <c r="BQ85" s="17"/>
      <c r="BU85"/>
    </row>
    <row r="86" spans="2:73" x14ac:dyDescent="0.25">
      <c r="B86" s="280" t="s">
        <v>0</v>
      </c>
      <c r="C86" s="280" t="s">
        <v>3</v>
      </c>
      <c r="D86" s="280" t="s">
        <v>11</v>
      </c>
      <c r="E86" s="280" t="s">
        <v>20</v>
      </c>
      <c r="L86" s="19"/>
      <c r="BQ86" s="17"/>
      <c r="BU86"/>
    </row>
    <row r="87" spans="2:73" x14ac:dyDescent="0.25">
      <c r="B87" s="5">
        <f>_xlfn.RANK.AVG(B17,B$17:B$25,0)</f>
        <v>5</v>
      </c>
      <c r="C87" s="5">
        <f>_xlfn.RANK.AVG(C17,C$17:C$25,0)</f>
        <v>6</v>
      </c>
      <c r="D87" s="5">
        <f>_xlfn.RANK.AVG(D17,D$17:D$25,0)</f>
        <v>2</v>
      </c>
      <c r="E87" s="94">
        <v>1999</v>
      </c>
      <c r="L87" s="19"/>
      <c r="BQ87" s="17"/>
      <c r="BU87"/>
    </row>
    <row r="88" spans="2:73" x14ac:dyDescent="0.25">
      <c r="B88" s="5">
        <f t="shared" ref="B88:D88" si="17">_xlfn.RANK.AVG(B18,B$17:B$25,0)</f>
        <v>7</v>
      </c>
      <c r="C88" s="5">
        <f t="shared" si="17"/>
        <v>1</v>
      </c>
      <c r="D88" s="5">
        <f t="shared" si="17"/>
        <v>3</v>
      </c>
      <c r="E88" s="94">
        <v>2000</v>
      </c>
      <c r="L88" s="19"/>
      <c r="BQ88" s="17"/>
      <c r="BU88"/>
    </row>
    <row r="89" spans="2:73" x14ac:dyDescent="0.25">
      <c r="B89" s="5">
        <f t="shared" ref="B89:D89" si="18">_xlfn.RANK.AVG(B19,B$17:B$25,0)</f>
        <v>6</v>
      </c>
      <c r="C89" s="5">
        <f t="shared" si="18"/>
        <v>3</v>
      </c>
      <c r="D89" s="5">
        <f t="shared" si="18"/>
        <v>5</v>
      </c>
      <c r="E89" s="94">
        <v>2001</v>
      </c>
      <c r="L89" s="19"/>
      <c r="BQ89" s="17"/>
      <c r="BU89"/>
    </row>
    <row r="90" spans="2:73" x14ac:dyDescent="0.25">
      <c r="B90" s="5">
        <f t="shared" ref="B90:D90" si="19">_xlfn.RANK.AVG(B20,B$17:B$25,0)</f>
        <v>8</v>
      </c>
      <c r="C90" s="5">
        <f t="shared" si="19"/>
        <v>9</v>
      </c>
      <c r="D90" s="5">
        <f t="shared" si="19"/>
        <v>6</v>
      </c>
      <c r="E90" s="94">
        <v>2002</v>
      </c>
      <c r="L90" s="19"/>
      <c r="BQ90" s="17"/>
      <c r="BU90"/>
    </row>
    <row r="91" spans="2:73" x14ac:dyDescent="0.25">
      <c r="B91" s="5">
        <f t="shared" ref="B91:D91" si="20">_xlfn.RANK.AVG(B21,B$17:B$25,0)</f>
        <v>3</v>
      </c>
      <c r="C91" s="5">
        <f t="shared" si="20"/>
        <v>7</v>
      </c>
      <c r="D91" s="5">
        <f t="shared" si="20"/>
        <v>9</v>
      </c>
      <c r="E91" s="94">
        <v>2003</v>
      </c>
      <c r="L91" s="19"/>
      <c r="BQ91" s="17"/>
      <c r="BU91"/>
    </row>
    <row r="92" spans="2:73" x14ac:dyDescent="0.25">
      <c r="B92" s="5">
        <f t="shared" ref="B92:D92" si="21">_xlfn.RANK.AVG(B22,B$17:B$25,0)</f>
        <v>4</v>
      </c>
      <c r="C92" s="5">
        <f t="shared" si="21"/>
        <v>2</v>
      </c>
      <c r="D92" s="5">
        <f t="shared" si="21"/>
        <v>8</v>
      </c>
      <c r="E92" s="94">
        <v>2004</v>
      </c>
      <c r="L92" s="19"/>
      <c r="BQ92" s="17"/>
      <c r="BU92"/>
    </row>
    <row r="93" spans="2:73" x14ac:dyDescent="0.25">
      <c r="B93" s="5">
        <f t="shared" ref="B93:D93" si="22">_xlfn.RANK.AVG(B23,B$17:B$25,0)</f>
        <v>9</v>
      </c>
      <c r="C93" s="5">
        <f t="shared" si="22"/>
        <v>8</v>
      </c>
      <c r="D93" s="5">
        <f t="shared" si="22"/>
        <v>4</v>
      </c>
      <c r="E93" s="94">
        <v>2005</v>
      </c>
      <c r="BQ93" s="17"/>
      <c r="BU93"/>
    </row>
    <row r="94" spans="2:73" x14ac:dyDescent="0.25">
      <c r="B94" s="5">
        <f t="shared" ref="B94:D94" si="23">_xlfn.RANK.AVG(B24,B$17:B$25,0)</f>
        <v>2</v>
      </c>
      <c r="C94" s="5">
        <f t="shared" si="23"/>
        <v>4</v>
      </c>
      <c r="D94" s="5">
        <f t="shared" si="23"/>
        <v>7</v>
      </c>
      <c r="E94" s="94">
        <v>2006</v>
      </c>
      <c r="BQ94" s="17"/>
      <c r="BU94"/>
    </row>
    <row r="95" spans="2:73" x14ac:dyDescent="0.25">
      <c r="B95" s="5">
        <f t="shared" ref="B95:D95" si="24">_xlfn.RANK.AVG(B25,B$17:B$25,0)</f>
        <v>1</v>
      </c>
      <c r="C95" s="5">
        <f t="shared" si="24"/>
        <v>5</v>
      </c>
      <c r="D95" s="5">
        <f t="shared" si="24"/>
        <v>1</v>
      </c>
      <c r="E95" s="94">
        <v>2007</v>
      </c>
      <c r="BQ95" s="17"/>
      <c r="BU95"/>
    </row>
    <row r="96" spans="2:73" x14ac:dyDescent="0.25">
      <c r="I96" s="5"/>
      <c r="J96" s="5"/>
      <c r="K96" s="5"/>
      <c r="L96" s="51"/>
    </row>
    <row r="97" spans="9:11" x14ac:dyDescent="0.25">
      <c r="I97" s="19"/>
      <c r="J97" s="19"/>
      <c r="K97" s="19"/>
    </row>
    <row r="98" spans="9:11" x14ac:dyDescent="0.25">
      <c r="I98" s="19"/>
      <c r="J98" s="19"/>
      <c r="K98" s="19"/>
    </row>
    <row r="99" spans="9:11" x14ac:dyDescent="0.25">
      <c r="I99" s="19"/>
      <c r="J99" s="19"/>
      <c r="K99" s="19"/>
    </row>
    <row r="100" spans="9:11" x14ac:dyDescent="0.25">
      <c r="I100" s="19"/>
      <c r="J100" s="19"/>
      <c r="K100" s="19"/>
    </row>
    <row r="101" spans="9:11" x14ac:dyDescent="0.25">
      <c r="I101" s="19"/>
      <c r="J101" s="19"/>
      <c r="K101" s="19"/>
    </row>
    <row r="102" spans="9:11" x14ac:dyDescent="0.25">
      <c r="I102" s="19"/>
      <c r="J102" s="19"/>
      <c r="K102" s="19"/>
    </row>
    <row r="103" spans="9:11" x14ac:dyDescent="0.25">
      <c r="I103" s="19"/>
      <c r="J103" s="19"/>
      <c r="K103" s="19"/>
    </row>
    <row r="104" spans="9:11" x14ac:dyDescent="0.25">
      <c r="I104" s="19"/>
      <c r="J104" s="19"/>
      <c r="K104" s="19"/>
    </row>
    <row r="105" spans="9:11" x14ac:dyDescent="0.25">
      <c r="I105" s="19"/>
      <c r="J105" s="19"/>
      <c r="K105" s="19"/>
    </row>
  </sheetData>
  <mergeCells count="2">
    <mergeCell ref="B85:E85"/>
    <mergeCell ref="E40:F40"/>
  </mergeCells>
  <pageMargins left="0.7" right="0.7" top="0.75" bottom="0.75" header="0.3" footer="0.3"/>
  <pageSetup orientation="portrait"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Info</vt:lpstr>
      <vt:lpstr>A Spadefish</vt:lpstr>
      <vt:lpstr>Bar Jack</vt:lpstr>
      <vt:lpstr>Black Grouper</vt:lpstr>
      <vt:lpstr>Gray Triggerfish</vt:lpstr>
      <vt:lpstr>GA-NC Hogfish</vt:lpstr>
      <vt:lpstr>Scamp</vt:lpstr>
      <vt:lpstr>Deepwater Complex</vt:lpstr>
      <vt:lpstr>Jacks Complex</vt:lpstr>
      <vt:lpstr>Snappers Complex</vt:lpstr>
      <vt:lpstr>Grunts Complex</vt:lpstr>
      <vt:lpstr>Shallow-Water Complex</vt:lpstr>
      <vt:lpstr>Porgy Complex</vt:lpstr>
      <vt:lpstr>Dolphin</vt:lpstr>
      <vt:lpstr>Wahoo</vt:lpstr>
      <vt:lpstr>ORCS Categories</vt:lpstr>
      <vt:lpstr>Rec Closures</vt:lpstr>
      <vt:lpstr>Comm Closures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Errigo</dc:creator>
  <cp:lastModifiedBy>Mike Errigo</cp:lastModifiedBy>
  <dcterms:created xsi:type="dcterms:W3CDTF">2011-02-22T17:53:06Z</dcterms:created>
  <dcterms:modified xsi:type="dcterms:W3CDTF">2020-09-29T22:03:15Z</dcterms:modified>
</cp:coreProperties>
</file>