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My Stuff\Marine Fisheries Research\SEDAR\SEDAR Updates\2010 Spiny Lobster\"/>
    </mc:Choice>
  </mc:AlternateContent>
  <bookViews>
    <workbookView xWindow="120" yWindow="108" windowWidth="19020" windowHeight="11892"/>
  </bookViews>
  <sheets>
    <sheet name="Tagging_eggs" sheetId="1" r:id="rId1"/>
  </sheets>
  <externalReferences>
    <externalReference r:id="rId2"/>
  </externalReferences>
  <definedNames>
    <definedName name="solver_adj" localSheetId="0" hidden="1">Tagging_eggs!$H$38</definedName>
    <definedName name="solver_cvg" localSheetId="0" hidden="1">0.0001</definedName>
    <definedName name="solver_drv" localSheetId="0" hidden="1">1</definedName>
    <definedName name="solver_est" localSheetId="0" hidden="1">1</definedName>
    <definedName name="solver_itr" localSheetId="0" hidden="1">100</definedName>
    <definedName name="solver_lin" localSheetId="0" hidden="1">2</definedName>
    <definedName name="solver_neg" localSheetId="0" hidden="1">1</definedName>
    <definedName name="solver_num" localSheetId="0" hidden="1">0</definedName>
    <definedName name="solver_nwt" localSheetId="0" hidden="1">1</definedName>
    <definedName name="solver_opt" localSheetId="0" hidden="1">Tagging_eggs!$X$27</definedName>
    <definedName name="solver_pre" localSheetId="0" hidden="1">0.000001</definedName>
    <definedName name="solver_scl" localSheetId="0" hidden="1">1</definedName>
    <definedName name="solver_sho" localSheetId="0" hidden="1">2</definedName>
    <definedName name="solver_tim" localSheetId="0" hidden="1">100</definedName>
    <definedName name="solver_tol" localSheetId="0" hidden="1">0.05</definedName>
    <definedName name="solver_typ" localSheetId="0" hidden="1">2</definedName>
    <definedName name="solver_val" localSheetId="0" hidden="1">1</definedName>
  </definedNames>
  <calcPr calcId="152511"/>
</workbook>
</file>

<file path=xl/calcChain.xml><?xml version="1.0" encoding="utf-8"?>
<calcChain xmlns="http://schemas.openxmlformats.org/spreadsheetml/2006/main">
  <c r="L172" i="1" l="1"/>
  <c r="L171" i="1"/>
  <c r="L170" i="1"/>
  <c r="L169" i="1"/>
  <c r="L168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54" i="1"/>
  <c r="L153" i="1"/>
  <c r="L152" i="1"/>
  <c r="L151" i="1"/>
  <c r="L150" i="1"/>
  <c r="L149" i="1"/>
  <c r="L148" i="1"/>
  <c r="H133" i="1"/>
  <c r="J140" i="1" s="1"/>
  <c r="H127" i="1"/>
  <c r="M119" i="1"/>
  <c r="L119" i="1"/>
  <c r="M118" i="1"/>
  <c r="L118" i="1"/>
  <c r="M117" i="1"/>
  <c r="L117" i="1"/>
  <c r="M116" i="1"/>
  <c r="L116" i="1"/>
  <c r="M115" i="1"/>
  <c r="L115" i="1"/>
  <c r="M114" i="1"/>
  <c r="L114" i="1"/>
  <c r="M113" i="1"/>
  <c r="L113" i="1"/>
  <c r="M112" i="1"/>
  <c r="L112" i="1"/>
  <c r="M111" i="1"/>
  <c r="L111" i="1"/>
  <c r="M110" i="1"/>
  <c r="L110" i="1"/>
  <c r="M109" i="1"/>
  <c r="L109" i="1"/>
  <c r="M108" i="1"/>
  <c r="L108" i="1"/>
  <c r="M107" i="1"/>
  <c r="L107" i="1"/>
  <c r="M106" i="1"/>
  <c r="L106" i="1"/>
  <c r="M105" i="1"/>
  <c r="L105" i="1"/>
  <c r="M104" i="1"/>
  <c r="L104" i="1"/>
  <c r="M103" i="1"/>
  <c r="L103" i="1"/>
  <c r="M102" i="1"/>
  <c r="L102" i="1"/>
  <c r="M101" i="1"/>
  <c r="L101" i="1"/>
  <c r="M100" i="1"/>
  <c r="L100" i="1"/>
  <c r="M99" i="1"/>
  <c r="L99" i="1"/>
  <c r="M98" i="1"/>
  <c r="L98" i="1"/>
  <c r="M97" i="1"/>
  <c r="L97" i="1"/>
  <c r="M96" i="1"/>
  <c r="L96" i="1"/>
  <c r="M95" i="1"/>
  <c r="L95" i="1"/>
  <c r="O94" i="1"/>
  <c r="O93" i="1"/>
  <c r="O92" i="1"/>
  <c r="O91" i="1"/>
  <c r="O90" i="1"/>
  <c r="O89" i="1"/>
  <c r="O88" i="1"/>
  <c r="O87" i="1"/>
  <c r="O86" i="1"/>
  <c r="O85" i="1"/>
  <c r="O84" i="1"/>
  <c r="O83" i="1"/>
  <c r="O82" i="1"/>
  <c r="O81" i="1"/>
  <c r="O80" i="1"/>
  <c r="O79" i="1"/>
  <c r="O78" i="1"/>
  <c r="O77" i="1"/>
  <c r="O76" i="1"/>
  <c r="O75" i="1"/>
  <c r="O74" i="1"/>
  <c r="O73" i="1"/>
  <c r="O72" i="1"/>
  <c r="O71" i="1"/>
  <c r="O70" i="1"/>
  <c r="Q69" i="1"/>
  <c r="O69" i="1"/>
  <c r="Q68" i="1"/>
  <c r="O68" i="1"/>
  <c r="Q67" i="1"/>
  <c r="O67" i="1"/>
  <c r="Q66" i="1"/>
  <c r="O66" i="1"/>
  <c r="Q65" i="1"/>
  <c r="O65" i="1"/>
  <c r="Q64" i="1"/>
  <c r="O64" i="1"/>
  <c r="Q63" i="1"/>
  <c r="O63" i="1"/>
  <c r="Q62" i="1"/>
  <c r="O62" i="1"/>
  <c r="Q61" i="1"/>
  <c r="O61" i="1"/>
  <c r="Q60" i="1"/>
  <c r="O60" i="1"/>
  <c r="Q59" i="1"/>
  <c r="O59" i="1"/>
  <c r="Q58" i="1"/>
  <c r="O58" i="1"/>
  <c r="W57" i="1"/>
  <c r="Q57" i="1"/>
  <c r="R57" i="1" s="1"/>
  <c r="O57" i="1"/>
  <c r="Q56" i="1"/>
  <c r="O56" i="1"/>
  <c r="Q55" i="1"/>
  <c r="O55" i="1"/>
  <c r="X54" i="1"/>
  <c r="W54" i="1"/>
  <c r="W51" i="1" s="1"/>
  <c r="U54" i="1"/>
  <c r="Q54" i="1"/>
  <c r="O54" i="1"/>
  <c r="X53" i="1"/>
  <c r="W53" i="1"/>
  <c r="U53" i="1"/>
  <c r="Q53" i="1"/>
  <c r="O53" i="1"/>
  <c r="Q52" i="1"/>
  <c r="O52" i="1"/>
  <c r="Q51" i="1"/>
  <c r="O51" i="1"/>
  <c r="P51" i="1" s="1"/>
  <c r="Q50" i="1"/>
  <c r="O50" i="1"/>
  <c r="W49" i="1"/>
  <c r="Q49" i="1"/>
  <c r="O49" i="1"/>
  <c r="Q48" i="1"/>
  <c r="O48" i="1"/>
  <c r="Q47" i="1"/>
  <c r="O47" i="1"/>
  <c r="Q46" i="1"/>
  <c r="O46" i="1"/>
  <c r="Q45" i="1"/>
  <c r="O45" i="1"/>
  <c r="Q44" i="1"/>
  <c r="O44" i="1"/>
  <c r="Q43" i="1"/>
  <c r="O43" i="1"/>
  <c r="Q42" i="1"/>
  <c r="O42" i="1"/>
  <c r="Q41" i="1"/>
  <c r="O41" i="1"/>
  <c r="Q40" i="1"/>
  <c r="O40" i="1"/>
  <c r="Q39" i="1"/>
  <c r="O39" i="1"/>
  <c r="H37" i="1"/>
  <c r="I33" i="1"/>
  <c r="I31" i="1" s="1"/>
  <c r="L30" i="1" s="1"/>
  <c r="Z22" i="1"/>
  <c r="Y22" i="1"/>
  <c r="C18" i="1"/>
  <c r="C19" i="1" s="1"/>
  <c r="J17" i="1"/>
  <c r="T17" i="1" s="1"/>
  <c r="U17" i="1" s="1"/>
  <c r="J16" i="1"/>
  <c r="T16" i="1" s="1"/>
  <c r="U16" i="1" s="1"/>
  <c r="J15" i="1"/>
  <c r="T15" i="1" s="1"/>
  <c r="U15" i="1" s="1"/>
  <c r="J14" i="1"/>
  <c r="T14" i="1" s="1"/>
  <c r="U14" i="1" s="1"/>
  <c r="J13" i="1"/>
  <c r="T13" i="1" s="1"/>
  <c r="U13" i="1" s="1"/>
  <c r="J12" i="1"/>
  <c r="T12" i="1" s="1"/>
  <c r="U12" i="1" s="1"/>
  <c r="J11" i="1"/>
  <c r="T11" i="1" s="1"/>
  <c r="U11" i="1" s="1"/>
  <c r="J10" i="1"/>
  <c r="T10" i="1" s="1"/>
  <c r="U10" i="1" s="1"/>
  <c r="J9" i="1"/>
  <c r="T9" i="1" s="1"/>
  <c r="U9" i="1" s="1"/>
  <c r="AB8" i="1"/>
  <c r="J8" i="1"/>
  <c r="K8" i="1" s="1"/>
  <c r="AB7" i="1"/>
  <c r="J7" i="1"/>
  <c r="T7" i="1" s="1"/>
  <c r="U7" i="1" s="1"/>
  <c r="AB6" i="1"/>
  <c r="J6" i="1"/>
  <c r="T6" i="1" s="1"/>
  <c r="U6" i="1" s="1"/>
  <c r="R51" i="1" l="1"/>
  <c r="R56" i="1"/>
  <c r="K6" i="1"/>
  <c r="O6" i="1" s="1"/>
  <c r="P6" i="1" s="1"/>
  <c r="Y24" i="1"/>
  <c r="R50" i="1"/>
  <c r="P73" i="1"/>
  <c r="P77" i="1"/>
  <c r="P81" i="1"/>
  <c r="P85" i="1"/>
  <c r="P89" i="1"/>
  <c r="R54" i="1"/>
  <c r="P57" i="1"/>
  <c r="P71" i="1"/>
  <c r="P75" i="1"/>
  <c r="P79" i="1"/>
  <c r="P83" i="1"/>
  <c r="P87" i="1"/>
  <c r="P40" i="1"/>
  <c r="P41" i="1"/>
  <c r="P42" i="1"/>
  <c r="P43" i="1"/>
  <c r="P44" i="1"/>
  <c r="P45" i="1"/>
  <c r="P46" i="1"/>
  <c r="P47" i="1"/>
  <c r="P48" i="1"/>
  <c r="P49" i="1"/>
  <c r="P52" i="1"/>
  <c r="P53" i="1"/>
  <c r="R55" i="1"/>
  <c r="R58" i="1"/>
  <c r="R59" i="1"/>
  <c r="R60" i="1"/>
  <c r="R61" i="1"/>
  <c r="R62" i="1"/>
  <c r="R63" i="1"/>
  <c r="R64" i="1"/>
  <c r="R65" i="1"/>
  <c r="R66" i="1"/>
  <c r="R67" i="1"/>
  <c r="R68" i="1"/>
  <c r="R69" i="1"/>
  <c r="R40" i="1"/>
  <c r="R41" i="1"/>
  <c r="R42" i="1"/>
  <c r="R43" i="1"/>
  <c r="R44" i="1"/>
  <c r="R45" i="1"/>
  <c r="R46" i="1"/>
  <c r="R47" i="1"/>
  <c r="R48" i="1"/>
  <c r="R49" i="1"/>
  <c r="R52" i="1"/>
  <c r="R53" i="1"/>
  <c r="P55" i="1"/>
  <c r="P58" i="1"/>
  <c r="P59" i="1"/>
  <c r="P60" i="1"/>
  <c r="P61" i="1"/>
  <c r="P62" i="1"/>
  <c r="P63" i="1"/>
  <c r="P64" i="1"/>
  <c r="P65" i="1"/>
  <c r="P66" i="1"/>
  <c r="P67" i="1"/>
  <c r="P68" i="1"/>
  <c r="P69" i="1"/>
  <c r="P70" i="1"/>
  <c r="P72" i="1"/>
  <c r="P74" i="1"/>
  <c r="P76" i="1"/>
  <c r="P78" i="1"/>
  <c r="P80" i="1"/>
  <c r="P82" i="1"/>
  <c r="P84" i="1"/>
  <c r="P86" i="1"/>
  <c r="P88" i="1"/>
  <c r="T8" i="1"/>
  <c r="U8" i="1" s="1"/>
  <c r="Q6" i="1"/>
  <c r="V7" i="1"/>
  <c r="W6" i="1"/>
  <c r="X6" i="1" s="1"/>
  <c r="C20" i="1"/>
  <c r="J20" i="1" s="1"/>
  <c r="J19" i="1"/>
  <c r="P50" i="1"/>
  <c r="P54" i="1"/>
  <c r="W55" i="1"/>
  <c r="P56" i="1"/>
  <c r="H138" i="1"/>
  <c r="K7" i="1"/>
  <c r="K9" i="1"/>
  <c r="K10" i="1"/>
  <c r="K11" i="1"/>
  <c r="K12" i="1"/>
  <c r="K13" i="1"/>
  <c r="K14" i="1"/>
  <c r="K15" i="1"/>
  <c r="K16" i="1"/>
  <c r="K17" i="1"/>
  <c r="J18" i="1"/>
  <c r="J133" i="1"/>
  <c r="M6" i="1" l="1"/>
  <c r="N6" i="1" s="1"/>
  <c r="L7" i="1"/>
  <c r="T18" i="1"/>
  <c r="U18" i="1" s="1"/>
  <c r="K18" i="1"/>
  <c r="T19" i="1"/>
  <c r="U19" i="1" s="1"/>
  <c r="K19" i="1"/>
  <c r="S6" i="1"/>
  <c r="L8" i="1"/>
  <c r="O7" i="1"/>
  <c r="P7" i="1" s="1"/>
  <c r="M7" i="1"/>
  <c r="T20" i="1"/>
  <c r="U20" i="1" s="1"/>
  <c r="K20" i="1"/>
  <c r="V8" i="1"/>
  <c r="W7" i="1"/>
  <c r="X7" i="1" s="1"/>
  <c r="V9" i="1" l="1"/>
  <c r="W8" i="1"/>
  <c r="X8" i="1" s="1"/>
  <c r="N7" i="1"/>
  <c r="S7" i="1"/>
  <c r="L9" i="1"/>
  <c r="O8" i="1"/>
  <c r="P8" i="1" s="1"/>
  <c r="Q8" i="1" s="1"/>
  <c r="M8" i="1"/>
  <c r="Q7" i="1"/>
  <c r="N8" i="1" l="1"/>
  <c r="S8" i="1"/>
  <c r="O9" i="1"/>
  <c r="P9" i="1" s="1"/>
  <c r="Q9" i="1" s="1"/>
  <c r="M9" i="1"/>
  <c r="L10" i="1"/>
  <c r="V10" i="1"/>
  <c r="W9" i="1"/>
  <c r="X9" i="1" s="1"/>
  <c r="O10" i="1" l="1"/>
  <c r="P10" i="1" s="1"/>
  <c r="Q10" i="1" s="1"/>
  <c r="M10" i="1"/>
  <c r="L11" i="1"/>
  <c r="N9" i="1"/>
  <c r="S9" i="1"/>
  <c r="V11" i="1"/>
  <c r="W10" i="1"/>
  <c r="X10" i="1" s="1"/>
  <c r="V12" i="1" l="1"/>
  <c r="W11" i="1"/>
  <c r="X11" i="1" s="1"/>
  <c r="N10" i="1"/>
  <c r="S10" i="1"/>
  <c r="O11" i="1"/>
  <c r="P11" i="1" s="1"/>
  <c r="M11" i="1"/>
  <c r="L12" i="1"/>
  <c r="O12" i="1" l="1"/>
  <c r="P12" i="1" s="1"/>
  <c r="Q12" i="1" s="1"/>
  <c r="M12" i="1"/>
  <c r="L13" i="1"/>
  <c r="Q11" i="1"/>
  <c r="V13" i="1"/>
  <c r="W12" i="1"/>
  <c r="X12" i="1" s="1"/>
  <c r="N11" i="1"/>
  <c r="S11" i="1"/>
  <c r="V14" i="1" l="1"/>
  <c r="W13" i="1"/>
  <c r="X13" i="1" s="1"/>
  <c r="O13" i="1"/>
  <c r="P13" i="1" s="1"/>
  <c r="Q13" i="1" s="1"/>
  <c r="M13" i="1"/>
  <c r="L14" i="1"/>
  <c r="N12" i="1"/>
  <c r="S12" i="1"/>
  <c r="O14" i="1" l="1"/>
  <c r="P14" i="1" s="1"/>
  <c r="Q14" i="1" s="1"/>
  <c r="M14" i="1"/>
  <c r="L15" i="1"/>
  <c r="V15" i="1"/>
  <c r="W14" i="1"/>
  <c r="X14" i="1" s="1"/>
  <c r="N13" i="1"/>
  <c r="S13" i="1"/>
  <c r="V16" i="1" l="1"/>
  <c r="W15" i="1"/>
  <c r="X15" i="1" s="1"/>
  <c r="O15" i="1"/>
  <c r="P15" i="1" s="1"/>
  <c r="Q15" i="1" s="1"/>
  <c r="M15" i="1"/>
  <c r="L16" i="1"/>
  <c r="N14" i="1"/>
  <c r="S14" i="1"/>
  <c r="O16" i="1" l="1"/>
  <c r="P16" i="1" s="1"/>
  <c r="Q16" i="1" s="1"/>
  <c r="M16" i="1"/>
  <c r="L17" i="1"/>
  <c r="V17" i="1"/>
  <c r="W16" i="1"/>
  <c r="X16" i="1" s="1"/>
  <c r="N15" i="1"/>
  <c r="S15" i="1"/>
  <c r="L18" i="1" l="1"/>
  <c r="O17" i="1"/>
  <c r="P17" i="1" s="1"/>
  <c r="Q17" i="1" s="1"/>
  <c r="M17" i="1"/>
  <c r="V18" i="1"/>
  <c r="W17" i="1"/>
  <c r="X17" i="1" s="1"/>
  <c r="N16" i="1"/>
  <c r="S16" i="1"/>
  <c r="N17" i="1" l="1"/>
  <c r="S17" i="1"/>
  <c r="L19" i="1"/>
  <c r="O18" i="1"/>
  <c r="P18" i="1" s="1"/>
  <c r="Q18" i="1" s="1"/>
  <c r="M18" i="1"/>
  <c r="V19" i="1"/>
  <c r="W18" i="1"/>
  <c r="X18" i="1" s="1"/>
  <c r="N18" i="1" l="1"/>
  <c r="S18" i="1"/>
  <c r="L20" i="1"/>
  <c r="O19" i="1"/>
  <c r="P19" i="1" s="1"/>
  <c r="Q19" i="1" s="1"/>
  <c r="M19" i="1"/>
  <c r="V20" i="1"/>
  <c r="W20" i="1" s="1"/>
  <c r="X20" i="1" s="1"/>
  <c r="W19" i="1"/>
  <c r="X19" i="1" s="1"/>
  <c r="X23" i="1" l="1"/>
  <c r="N19" i="1"/>
  <c r="S19" i="1"/>
  <c r="O20" i="1"/>
  <c r="P20" i="1" s="1"/>
  <c r="M20" i="1"/>
  <c r="L23" i="1"/>
  <c r="Q20" i="1" l="1"/>
  <c r="Q23" i="1" s="1"/>
  <c r="P23" i="1"/>
  <c r="N20" i="1"/>
  <c r="N23" i="1" s="1"/>
  <c r="S20" i="1"/>
  <c r="S23" i="1" s="1"/>
  <c r="X24" i="1" l="1"/>
  <c r="X25" i="1" s="1"/>
  <c r="X27" i="1" s="1"/>
  <c r="I38" i="1"/>
  <c r="J38" i="1"/>
  <c r="P26" i="1"/>
  <c r="L38" i="1" l="1"/>
  <c r="M38" i="1" s="1"/>
  <c r="N38" i="1" s="1"/>
  <c r="K38" i="1"/>
</calcChain>
</file>

<file path=xl/sharedStrings.xml><?xml version="1.0" encoding="utf-8"?>
<sst xmlns="http://schemas.openxmlformats.org/spreadsheetml/2006/main" count="172" uniqueCount="155">
  <si>
    <t>Yield per Recruit</t>
  </si>
  <si>
    <t>Spiny lobster</t>
  </si>
  <si>
    <t>Updated 10/22/2010</t>
  </si>
  <si>
    <t>a la Victor Restrepo's model</t>
  </si>
  <si>
    <t>Fishing year: July - Jun</t>
  </si>
  <si>
    <t>Spawning offset</t>
  </si>
  <si>
    <t>SPR Workshop 1995</t>
  </si>
  <si>
    <t>March</t>
  </si>
  <si>
    <t>Catch</t>
  </si>
  <si>
    <t>Stock</t>
  </si>
  <si>
    <t>Age</t>
  </si>
  <si>
    <t>M</t>
  </si>
  <si>
    <t>Select</t>
  </si>
  <si>
    <t>Weight (lb)</t>
  </si>
  <si>
    <t>Eggs</t>
  </si>
  <si>
    <t>Maturity</t>
  </si>
  <si>
    <t>Broods</t>
  </si>
  <si>
    <t>Sex ratio</t>
  </si>
  <si>
    <t>F</t>
  </si>
  <si>
    <t>Z</t>
  </si>
  <si>
    <t>Nt</t>
  </si>
  <si>
    <t>N_bar</t>
  </si>
  <si>
    <t>Yield</t>
  </si>
  <si>
    <t>N_SSB</t>
  </si>
  <si>
    <t>SSB/R</t>
  </si>
  <si>
    <t>F'</t>
  </si>
  <si>
    <t>Z'</t>
  </si>
  <si>
    <t>N'</t>
  </si>
  <si>
    <t>N bar'</t>
  </si>
  <si>
    <t>Y/R'</t>
  </si>
  <si>
    <t>Mat sch</t>
  </si>
  <si>
    <t>Assumed</t>
  </si>
  <si>
    <t>Totals</t>
  </si>
  <si>
    <t>Y/R</t>
  </si>
  <si>
    <t>Slope</t>
  </si>
  <si>
    <t>Slope 0/10</t>
  </si>
  <si>
    <t>Diff</t>
  </si>
  <si>
    <t>So =</t>
  </si>
  <si>
    <t>Steepness</t>
  </si>
  <si>
    <t>Ro =</t>
  </si>
  <si>
    <t>alpha</t>
  </si>
  <si>
    <t>So/Ro =</t>
  </si>
  <si>
    <t>beta</t>
  </si>
  <si>
    <t>Without any lobsters spawning 3 times</t>
  </si>
  <si>
    <t>SPR</t>
  </si>
  <si>
    <t>SSB F</t>
  </si>
  <si>
    <t>R F</t>
  </si>
  <si>
    <t>Yield F</t>
  </si>
  <si>
    <t>R/SSB</t>
  </si>
  <si>
    <t>Ref Points</t>
  </si>
  <si>
    <t>sSPR</t>
  </si>
  <si>
    <t>SSB</t>
  </si>
  <si>
    <t>Landings</t>
  </si>
  <si>
    <r>
      <rPr>
        <sz val="10"/>
        <rFont val="Symbol"/>
        <family val="1"/>
        <charset val="2"/>
      </rPr>
      <t>D</t>
    </r>
    <r>
      <rPr>
        <sz val="10"/>
        <rFont val="Arial"/>
        <family val="2"/>
      </rPr>
      <t xml:space="preserve"> land</t>
    </r>
  </si>
  <si>
    <t>Benchmarks</t>
  </si>
  <si>
    <t>Updated Nov 9, 2010</t>
  </si>
  <si>
    <t>Fmsy</t>
  </si>
  <si>
    <t>Criterion</t>
  </si>
  <si>
    <t>Description</t>
  </si>
  <si>
    <t>Definition</t>
  </si>
  <si>
    <t>Value from Assessment</t>
  </si>
  <si>
    <t>Fmax</t>
  </si>
  <si>
    <t>MSST</t>
  </si>
  <si>
    <t>Minimum Spawning Stock Threshold</t>
  </si>
  <si>
    <t>Bmsy*(1-M) or 0.5Bmsy</t>
  </si>
  <si>
    <r>
      <t xml:space="preserve">       1.150 x 10</t>
    </r>
    <r>
      <rPr>
        <vertAlign val="superscript"/>
        <sz val="10"/>
        <rFont val="Arial"/>
        <family val="2"/>
      </rPr>
      <t>12</t>
    </r>
    <r>
      <rPr>
        <sz val="10"/>
        <rFont val="Arial"/>
        <family val="2"/>
      </rPr>
      <t xml:space="preserve"> eggs</t>
    </r>
  </si>
  <si>
    <t>F 0.1</t>
  </si>
  <si>
    <t>MFMT</t>
  </si>
  <si>
    <t>Maximum Fishing Mortality Threshold</t>
  </si>
  <si>
    <t>Fmsy = F20%SPR</t>
  </si>
  <si>
    <t>0.45 per year</t>
  </si>
  <si>
    <t>MSY</t>
  </si>
  <si>
    <t>Maximum Sustainable Yield</t>
  </si>
  <si>
    <t>Yield @ F20%SPR</t>
  </si>
  <si>
    <t xml:space="preserve">   7,950,000 lb</t>
  </si>
  <si>
    <t>F30</t>
  </si>
  <si>
    <t>BMSY</t>
  </si>
  <si>
    <t>Biomass at MSY</t>
  </si>
  <si>
    <t>Biomass @ F20%SPR</t>
  </si>
  <si>
    <r>
      <t>1.743 x 10</t>
    </r>
    <r>
      <rPr>
        <vertAlign val="superscript"/>
        <sz val="10"/>
        <rFont val="Arial"/>
        <family val="2"/>
      </rPr>
      <t xml:space="preserve">12 </t>
    </r>
    <r>
      <rPr>
        <sz val="10"/>
        <rFont val="Arial"/>
        <family val="2"/>
      </rPr>
      <t>eggs</t>
    </r>
  </si>
  <si>
    <t>F20</t>
  </si>
  <si>
    <t>FOY</t>
  </si>
  <si>
    <t>Fishing Mortality at Optimum Yield</t>
  </si>
  <si>
    <t>F30%SPR</t>
  </si>
  <si>
    <t>0.31 per year</t>
  </si>
  <si>
    <t>OY</t>
  </si>
  <si>
    <t>Optimum Yield</t>
  </si>
  <si>
    <t>Yield @ F30%SPR</t>
  </si>
  <si>
    <t>6,940,000 lb</t>
  </si>
  <si>
    <t>Fcrash</t>
  </si>
  <si>
    <t>Fcurrent</t>
  </si>
  <si>
    <t>GM 2007-2009</t>
  </si>
  <si>
    <t>0.21 per year</t>
  </si>
  <si>
    <t>Fcurrent/F20%SPR</t>
  </si>
  <si>
    <t>SSBcurrent</t>
  </si>
  <si>
    <r>
      <t>2.240 x 10</t>
    </r>
    <r>
      <rPr>
        <vertAlign val="superscript"/>
        <sz val="10"/>
        <rFont val="Arial"/>
        <family val="2"/>
      </rPr>
      <t>12</t>
    </r>
    <r>
      <rPr>
        <sz val="10"/>
        <rFont val="Arial"/>
        <family val="2"/>
      </rPr>
      <t xml:space="preserve"> eggs</t>
    </r>
  </si>
  <si>
    <t>SSBcurrent/SSB F20%SPR</t>
  </si>
  <si>
    <t>SEDAR08</t>
  </si>
  <si>
    <t>M=0.34</t>
  </si>
  <si>
    <t>1985-86</t>
  </si>
  <si>
    <t>1986-87</t>
  </si>
  <si>
    <t>1987-88</t>
  </si>
  <si>
    <t>1988-89</t>
  </si>
  <si>
    <t>1989-90</t>
  </si>
  <si>
    <t>1990-91</t>
  </si>
  <si>
    <t>1991-92</t>
  </si>
  <si>
    <t>1992-93</t>
  </si>
  <si>
    <t>1993-94</t>
  </si>
  <si>
    <t>1994-95</t>
  </si>
  <si>
    <t>1995-96</t>
  </si>
  <si>
    <t>1996-97</t>
  </si>
  <si>
    <t>1997-98</t>
  </si>
  <si>
    <t>1998-99</t>
  </si>
  <si>
    <t>1999-00</t>
  </si>
  <si>
    <t>2000-01</t>
  </si>
  <si>
    <t>2001-02</t>
  </si>
  <si>
    <t>2002-03</t>
  </si>
  <si>
    <t>2003-04</t>
  </si>
  <si>
    <t>2004-05</t>
  </si>
  <si>
    <t>2005-06</t>
  </si>
  <si>
    <t>2006-07</t>
  </si>
  <si>
    <t>2007-08</t>
  </si>
  <si>
    <t>2008-09</t>
  </si>
  <si>
    <t>2009-10</t>
  </si>
  <si>
    <t>Retro Adj</t>
  </si>
  <si>
    <t>Ica</t>
  </si>
  <si>
    <t>3-yr GM</t>
  </si>
  <si>
    <t>Calculating SPR based on So and estimated SSB</t>
  </si>
  <si>
    <t>Equilibrium</t>
  </si>
  <si>
    <t>Ratio of beta to SSBcurrent</t>
  </si>
  <si>
    <t>85-86</t>
  </si>
  <si>
    <t>86-87</t>
  </si>
  <si>
    <t>87-88</t>
  </si>
  <si>
    <t>88-89</t>
  </si>
  <si>
    <t>89-90</t>
  </si>
  <si>
    <t>90-91</t>
  </si>
  <si>
    <t>91-92</t>
  </si>
  <si>
    <t>92-93</t>
  </si>
  <si>
    <t>93-94</t>
  </si>
  <si>
    <t>94-95</t>
  </si>
  <si>
    <t>95-96</t>
  </si>
  <si>
    <t>96-97</t>
  </si>
  <si>
    <t>97-98</t>
  </si>
  <si>
    <t>98-99</t>
  </si>
  <si>
    <t>99-00</t>
  </si>
  <si>
    <t>00-01</t>
  </si>
  <si>
    <t>01-02</t>
  </si>
  <si>
    <t>02-03</t>
  </si>
  <si>
    <t>03-04</t>
  </si>
  <si>
    <t>04-05</t>
  </si>
  <si>
    <t>05-06</t>
  </si>
  <si>
    <t>06-07</t>
  </si>
  <si>
    <t>07-08</t>
  </si>
  <si>
    <t>08-09</t>
  </si>
  <si>
    <t>09-10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</si>
</sst>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0"/>
    <numFmt numFmtId="166" formatCode="0.0000E+00"/>
    <numFmt numFmtId="167" formatCode="0.000E+00"/>
  </numFmts>
  <fonts count="18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0"/>
      <color indexed="10"/>
      <name val="Arial"/>
      <family val="2"/>
    </font>
    <font>
      <b/>
      <sz val="10"/>
      <color rgb="FF0D21E3"/>
      <name val="Arial"/>
      <family val="2"/>
    </font>
    <font>
      <sz val="10"/>
      <name val="MS Sans Serif"/>
      <family val="2"/>
    </font>
    <font>
      <b/>
      <i/>
      <sz val="10"/>
      <name val="MS Sans Serif"/>
      <family val="2"/>
    </font>
    <font>
      <b/>
      <i/>
      <sz val="10"/>
      <name val="Arial"/>
      <family val="2"/>
    </font>
    <font>
      <b/>
      <sz val="10"/>
      <color indexed="12"/>
      <name val="MS Sans Serif"/>
      <family val="2"/>
    </font>
    <font>
      <b/>
      <sz val="10"/>
      <color rgb="FF4126E6"/>
      <name val="Arial"/>
      <family val="2"/>
    </font>
    <font>
      <b/>
      <sz val="10"/>
      <color indexed="12"/>
      <name val="Arial"/>
      <family val="2"/>
    </font>
    <font>
      <sz val="11"/>
      <name val="Calibri"/>
      <family val="2"/>
    </font>
    <font>
      <sz val="10"/>
      <name val="Symbol"/>
      <family val="1"/>
      <charset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vertAlign val="superscript"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theme="8" tint="0.59996337778862885"/>
        <bgColor indexed="9"/>
      </patternFill>
    </fill>
    <fill>
      <patternFill patternType="solid">
        <fgColor rgb="FFCCFFCC"/>
        <bgColor indexed="9"/>
      </patternFill>
    </fill>
    <fill>
      <patternFill patternType="solid">
        <fgColor theme="9" tint="0.59996337778862885"/>
        <bgColor indexed="9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1" fillId="0" borderId="0"/>
  </cellStyleXfs>
  <cellXfs count="90">
    <xf numFmtId="0" fontId="0" fillId="0" borderId="0" xfId="0"/>
    <xf numFmtId="0" fontId="0" fillId="2" borderId="0" xfId="0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6" fillId="2" borderId="0" xfId="0" applyFont="1" applyFill="1"/>
    <xf numFmtId="0" fontId="2" fillId="2" borderId="0" xfId="0" applyFont="1" applyFill="1"/>
    <xf numFmtId="0" fontId="7" fillId="2" borderId="0" xfId="0" applyFont="1" applyFill="1"/>
    <xf numFmtId="0" fontId="8" fillId="2" borderId="0" xfId="0" applyFont="1" applyFill="1" applyAlignment="1">
      <alignment horizontal="right"/>
    </xf>
    <xf numFmtId="0" fontId="9" fillId="2" borderId="0" xfId="0" applyFont="1" applyFill="1"/>
    <xf numFmtId="0" fontId="8" fillId="2" borderId="0" xfId="0" applyFont="1" applyFill="1"/>
    <xf numFmtId="0" fontId="10" fillId="2" borderId="0" xfId="0" applyFont="1" applyFill="1"/>
    <xf numFmtId="164" fontId="11" fillId="2" borderId="0" xfId="0" applyNumberFormat="1" applyFont="1" applyFill="1"/>
    <xf numFmtId="164" fontId="12" fillId="2" borderId="0" xfId="0" applyNumberFormat="1" applyFont="1" applyFill="1"/>
    <xf numFmtId="2" fontId="12" fillId="2" borderId="0" xfId="0" applyNumberFormat="1" applyFont="1" applyFill="1"/>
    <xf numFmtId="0" fontId="12" fillId="2" borderId="0" xfId="0" applyFont="1" applyFill="1"/>
    <xf numFmtId="165" fontId="7" fillId="2" borderId="0" xfId="0" applyNumberFormat="1" applyFont="1" applyFill="1"/>
    <xf numFmtId="1" fontId="7" fillId="2" borderId="0" xfId="0" applyNumberFormat="1" applyFont="1" applyFill="1"/>
    <xf numFmtId="166" fontId="0" fillId="2" borderId="0" xfId="0" applyNumberFormat="1" applyFill="1"/>
    <xf numFmtId="1" fontId="0" fillId="2" borderId="0" xfId="0" applyNumberFormat="1" applyFill="1"/>
    <xf numFmtId="0" fontId="12" fillId="0" borderId="0" xfId="0" applyFont="1"/>
    <xf numFmtId="166" fontId="7" fillId="2" borderId="0" xfId="0" applyNumberFormat="1" applyFont="1" applyFill="1"/>
    <xf numFmtId="2" fontId="0" fillId="2" borderId="0" xfId="0" applyNumberFormat="1" applyFill="1"/>
    <xf numFmtId="0" fontId="0" fillId="2" borderId="1" xfId="0" applyFill="1" applyBorder="1"/>
    <xf numFmtId="0" fontId="0" fillId="2" borderId="0" xfId="0" applyFill="1" applyBorder="1"/>
    <xf numFmtId="0" fontId="1" fillId="0" borderId="2" xfId="1" applyBorder="1"/>
    <xf numFmtId="0" fontId="13" fillId="2" borderId="0" xfId="2" applyFont="1" applyFill="1" applyBorder="1"/>
    <xf numFmtId="1" fontId="1" fillId="0" borderId="3" xfId="1" applyNumberFormat="1" applyBorder="1"/>
    <xf numFmtId="1" fontId="1" fillId="2" borderId="3" xfId="1" applyNumberFormat="1" applyFill="1" applyBorder="1"/>
    <xf numFmtId="0" fontId="1" fillId="0" borderId="4" xfId="1" applyBorder="1"/>
    <xf numFmtId="0" fontId="1" fillId="0" borderId="0" xfId="1" applyBorder="1"/>
    <xf numFmtId="0" fontId="1" fillId="0" borderId="5" xfId="1" applyBorder="1"/>
    <xf numFmtId="1" fontId="1" fillId="0" borderId="0" xfId="1" applyNumberFormat="1" applyBorder="1"/>
    <xf numFmtId="1" fontId="1" fillId="0" borderId="6" xfId="1" applyNumberFormat="1" applyBorder="1"/>
    <xf numFmtId="1" fontId="1" fillId="2" borderId="0" xfId="1" applyNumberFormat="1" applyFill="1" applyBorder="1"/>
    <xf numFmtId="0" fontId="0" fillId="2" borderId="6" xfId="0" applyFill="1" applyBorder="1"/>
    <xf numFmtId="0" fontId="1" fillId="0" borderId="7" xfId="1" applyBorder="1"/>
    <xf numFmtId="0" fontId="7" fillId="2" borderId="1" xfId="0" applyFont="1" applyFill="1" applyBorder="1"/>
    <xf numFmtId="1" fontId="1" fillId="0" borderId="1" xfId="1" applyNumberFormat="1" applyBorder="1"/>
    <xf numFmtId="1" fontId="1" fillId="2" borderId="1" xfId="1" applyNumberFormat="1" applyFill="1" applyBorder="1"/>
    <xf numFmtId="0" fontId="0" fillId="2" borderId="8" xfId="0" applyFill="1" applyBorder="1"/>
    <xf numFmtId="0" fontId="8" fillId="2" borderId="9" xfId="0" applyFont="1" applyFill="1" applyBorder="1" applyAlignment="1">
      <alignment horizontal="right"/>
    </xf>
    <xf numFmtId="0" fontId="8" fillId="2" borderId="9" xfId="2" applyFont="1" applyFill="1" applyBorder="1" applyAlignment="1">
      <alignment horizontal="right"/>
    </xf>
    <xf numFmtId="0" fontId="8" fillId="2" borderId="9" xfId="2" applyFont="1" applyFill="1" applyBorder="1"/>
    <xf numFmtId="0" fontId="0" fillId="2" borderId="0" xfId="0" applyFill="1" applyAlignment="1">
      <alignment horizontal="right"/>
    </xf>
    <xf numFmtId="0" fontId="7" fillId="2" borderId="9" xfId="0" applyFont="1" applyFill="1" applyBorder="1"/>
    <xf numFmtId="2" fontId="7" fillId="2" borderId="9" xfId="0" applyNumberFormat="1" applyFont="1" applyFill="1" applyBorder="1"/>
    <xf numFmtId="0" fontId="13" fillId="2" borderId="9" xfId="2" applyFont="1" applyFill="1" applyBorder="1"/>
    <xf numFmtId="166" fontId="1" fillId="2" borderId="9" xfId="2" applyNumberFormat="1" applyFill="1" applyBorder="1"/>
    <xf numFmtId="0" fontId="1" fillId="2" borderId="9" xfId="2" applyFill="1" applyBorder="1"/>
    <xf numFmtId="0" fontId="15" fillId="2" borderId="0" xfId="0" applyFont="1" applyFill="1"/>
    <xf numFmtId="9" fontId="7" fillId="2" borderId="0" xfId="0" applyNumberFormat="1" applyFont="1" applyFill="1"/>
    <xf numFmtId="2" fontId="7" fillId="2" borderId="0" xfId="0" applyNumberFormat="1" applyFont="1" applyFill="1"/>
    <xf numFmtId="0" fontId="7" fillId="3" borderId="0" xfId="0" applyFont="1" applyFill="1"/>
    <xf numFmtId="2" fontId="7" fillId="3" borderId="0" xfId="0" applyNumberFormat="1" applyFont="1" applyFill="1"/>
    <xf numFmtId="0" fontId="16" fillId="2" borderId="0" xfId="0" applyFont="1" applyFill="1"/>
    <xf numFmtId="2" fontId="0" fillId="2" borderId="0" xfId="0" applyNumberFormat="1" applyFill="1" applyBorder="1"/>
    <xf numFmtId="9" fontId="0" fillId="2" borderId="0" xfId="0" applyNumberFormat="1" applyFill="1"/>
    <xf numFmtId="0" fontId="0" fillId="2" borderId="9" xfId="0" applyFill="1" applyBorder="1"/>
    <xf numFmtId="0" fontId="2" fillId="2" borderId="9" xfId="0" applyFont="1" applyFill="1" applyBorder="1"/>
    <xf numFmtId="2" fontId="2" fillId="2" borderId="0" xfId="0" quotePrefix="1" applyNumberFormat="1" applyFont="1" applyFill="1" applyBorder="1" applyAlignment="1">
      <alignment horizontal="right"/>
    </xf>
    <xf numFmtId="0" fontId="0" fillId="2" borderId="10" xfId="0" applyFill="1" applyBorder="1"/>
    <xf numFmtId="0" fontId="2" fillId="2" borderId="10" xfId="0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0" fillId="4" borderId="0" xfId="0" applyFill="1"/>
    <xf numFmtId="9" fontId="7" fillId="4" borderId="0" xfId="0" applyNumberFormat="1" applyFont="1" applyFill="1"/>
    <xf numFmtId="167" fontId="0" fillId="4" borderId="0" xfId="0" applyNumberFormat="1" applyFill="1"/>
    <xf numFmtId="0" fontId="0" fillId="2" borderId="11" xfId="0" applyFill="1" applyBorder="1"/>
    <xf numFmtId="0" fontId="2" fillId="2" borderId="11" xfId="0" applyFont="1" applyFill="1" applyBorder="1" applyAlignment="1">
      <alignment horizontal="right"/>
    </xf>
    <xf numFmtId="0" fontId="2" fillId="2" borderId="0" xfId="0" applyFont="1" applyFill="1" applyBorder="1"/>
    <xf numFmtId="0" fontId="2" fillId="2" borderId="11" xfId="0" applyFont="1" applyFill="1" applyBorder="1"/>
    <xf numFmtId="2" fontId="0" fillId="2" borderId="11" xfId="0" applyNumberFormat="1" applyFill="1" applyBorder="1"/>
    <xf numFmtId="167" fontId="0" fillId="2" borderId="0" xfId="0" applyNumberFormat="1" applyFill="1"/>
    <xf numFmtId="0" fontId="0" fillId="3" borderId="0" xfId="0" applyFill="1"/>
    <xf numFmtId="9" fontId="0" fillId="3" borderId="0" xfId="0" applyNumberFormat="1" applyFill="1"/>
    <xf numFmtId="9" fontId="0" fillId="2" borderId="11" xfId="0" applyNumberFormat="1" applyFill="1" applyBorder="1"/>
    <xf numFmtId="164" fontId="0" fillId="2" borderId="0" xfId="0" applyNumberFormat="1" applyFill="1"/>
    <xf numFmtId="0" fontId="0" fillId="2" borderId="0" xfId="0" applyFill="1" applyAlignment="1">
      <alignment horizontal="center"/>
    </xf>
    <xf numFmtId="164" fontId="0" fillId="2" borderId="0" xfId="0" applyNumberFormat="1" applyFill="1" applyBorder="1"/>
    <xf numFmtId="0" fontId="0" fillId="0" borderId="11" xfId="0" applyBorder="1"/>
    <xf numFmtId="164" fontId="0" fillId="2" borderId="11" xfId="0" applyNumberFormat="1" applyFill="1" applyBorder="1"/>
    <xf numFmtId="0" fontId="0" fillId="0" borderId="0" xfId="0" applyFill="1"/>
    <xf numFmtId="0" fontId="2" fillId="5" borderId="0" xfId="0" applyFont="1" applyFill="1"/>
    <xf numFmtId="164" fontId="0" fillId="5" borderId="0" xfId="0" applyNumberFormat="1" applyFill="1"/>
    <xf numFmtId="0" fontId="0" fillId="5" borderId="0" xfId="0" applyFill="1"/>
    <xf numFmtId="9" fontId="0" fillId="5" borderId="0" xfId="0" applyNumberFormat="1" applyFill="1"/>
    <xf numFmtId="0" fontId="2" fillId="0" borderId="0" xfId="0" applyFont="1" applyFill="1"/>
    <xf numFmtId="164" fontId="0" fillId="0" borderId="0" xfId="0" applyNumberFormat="1" applyFill="1"/>
    <xf numFmtId="9" fontId="0" fillId="0" borderId="0" xfId="0" applyNumberFormat="1" applyFill="1"/>
    <xf numFmtId="0" fontId="0" fillId="5" borderId="0" xfId="0" applyNumberFormat="1" applyFill="1"/>
  </cellXfs>
  <cellStyles count="4">
    <cellStyle name="Normal" xfId="0" builtinId="0"/>
    <cellStyle name="Normal 2" xfId="1"/>
    <cellStyle name="Normal 3" xfId="2"/>
    <cellStyle name="Normal 4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210542979587766"/>
          <c:y val="7.3863738824655523E-2"/>
          <c:w val="0.808421883657364"/>
          <c:h val="0.68750095367563935"/>
        </c:manualLayout>
      </c:layout>
      <c:lineChart>
        <c:grouping val="standard"/>
        <c:varyColors val="0"/>
        <c:ser>
          <c:idx val="0"/>
          <c:order val="0"/>
          <c:tx>
            <c:v>Update 2010 (assumed maturity-at-age)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Tagging_eggs!$M$95:$M$119</c:f>
              <c:strCache>
                <c:ptCount val="25"/>
                <c:pt idx="0">
                  <c:v>85-86</c:v>
                </c:pt>
                <c:pt idx="1">
                  <c:v>86-87</c:v>
                </c:pt>
                <c:pt idx="2">
                  <c:v>87-88</c:v>
                </c:pt>
                <c:pt idx="3">
                  <c:v>88-89</c:v>
                </c:pt>
                <c:pt idx="4">
                  <c:v>89-90</c:v>
                </c:pt>
                <c:pt idx="5">
                  <c:v>90-91</c:v>
                </c:pt>
                <c:pt idx="6">
                  <c:v>91-92</c:v>
                </c:pt>
                <c:pt idx="7">
                  <c:v>92-93</c:v>
                </c:pt>
                <c:pt idx="8">
                  <c:v>93-94</c:v>
                </c:pt>
                <c:pt idx="9">
                  <c:v>94-95</c:v>
                </c:pt>
                <c:pt idx="10">
                  <c:v>95-96</c:v>
                </c:pt>
                <c:pt idx="11">
                  <c:v>96-97</c:v>
                </c:pt>
                <c:pt idx="12">
                  <c:v>97-98</c:v>
                </c:pt>
                <c:pt idx="13">
                  <c:v>98-99</c:v>
                </c:pt>
                <c:pt idx="14">
                  <c:v>99-00</c:v>
                </c:pt>
                <c:pt idx="15">
                  <c:v>00-01</c:v>
                </c:pt>
                <c:pt idx="16">
                  <c:v>01-02</c:v>
                </c:pt>
                <c:pt idx="17">
                  <c:v>02-03</c:v>
                </c:pt>
                <c:pt idx="18">
                  <c:v>03-04</c:v>
                </c:pt>
                <c:pt idx="19">
                  <c:v>04-05</c:v>
                </c:pt>
                <c:pt idx="20">
                  <c:v>05-06</c:v>
                </c:pt>
                <c:pt idx="21">
                  <c:v>06-07</c:v>
                </c:pt>
                <c:pt idx="22">
                  <c:v>07-08</c:v>
                </c:pt>
                <c:pt idx="23">
                  <c:v>08-09</c:v>
                </c:pt>
                <c:pt idx="24">
                  <c:v>09-10</c:v>
                </c:pt>
              </c:strCache>
            </c:strRef>
          </c:cat>
          <c:val>
            <c:numRef>
              <c:f>Tagging_eggs!$K$95:$K$119</c:f>
              <c:numCache>
                <c:formatCode>0%</c:formatCode>
                <c:ptCount val="25"/>
                <c:pt idx="0">
                  <c:v>0.23853504409767939</c:v>
                </c:pt>
                <c:pt idx="1">
                  <c:v>0.25740747261314334</c:v>
                </c:pt>
                <c:pt idx="2">
                  <c:v>0.26230533964375968</c:v>
                </c:pt>
                <c:pt idx="3">
                  <c:v>0.20834506611950324</c:v>
                </c:pt>
                <c:pt idx="4">
                  <c:v>0.15502414465406392</c:v>
                </c:pt>
                <c:pt idx="5">
                  <c:v>0.19453270208762866</c:v>
                </c:pt>
                <c:pt idx="6">
                  <c:v>0.16790772556060021</c:v>
                </c:pt>
                <c:pt idx="7">
                  <c:v>0.26166619673731284</c:v>
                </c:pt>
                <c:pt idx="8">
                  <c:v>0.23554238889585835</c:v>
                </c:pt>
                <c:pt idx="9">
                  <c:v>0.1888877136307609</c:v>
                </c:pt>
                <c:pt idx="10">
                  <c:v>0.17915916356633951</c:v>
                </c:pt>
                <c:pt idx="11">
                  <c:v>0.17803374543899764</c:v>
                </c:pt>
                <c:pt idx="12">
                  <c:v>0.13442609680023865</c:v>
                </c:pt>
                <c:pt idx="13">
                  <c:v>0.21343365104633596</c:v>
                </c:pt>
                <c:pt idx="14">
                  <c:v>0.11974446591510732</c:v>
                </c:pt>
                <c:pt idx="15">
                  <c:v>9.1221570737824151E-2</c:v>
                </c:pt>
                <c:pt idx="16">
                  <c:v>0.18563020819279369</c:v>
                </c:pt>
                <c:pt idx="17">
                  <c:v>0.12355288998368454</c:v>
                </c:pt>
                <c:pt idx="18">
                  <c:v>0.18327504628612365</c:v>
                </c:pt>
                <c:pt idx="19">
                  <c:v>0.1286787138143729</c:v>
                </c:pt>
                <c:pt idx="20">
                  <c:v>0.24093866772844461</c:v>
                </c:pt>
                <c:pt idx="21">
                  <c:v>0.19285122871553614</c:v>
                </c:pt>
                <c:pt idx="22">
                  <c:v>0.28808596695701877</c:v>
                </c:pt>
                <c:pt idx="23">
                  <c:v>0.44169295935768671</c:v>
                </c:pt>
                <c:pt idx="24">
                  <c:v>0.5361354552483385</c:v>
                </c:pt>
              </c:numCache>
            </c:numRef>
          </c:val>
          <c:smooth val="0"/>
        </c:ser>
        <c:ser>
          <c:idx val="2"/>
          <c:order val="1"/>
          <c:tx>
            <c:v>Objective</c:v>
          </c:tx>
          <c:spPr>
            <a:ln w="19050">
              <a:solidFill>
                <a:srgbClr val="00B050"/>
              </a:solidFill>
            </a:ln>
          </c:spPr>
          <c:marker>
            <c:symbol val="none"/>
          </c:marker>
          <c:val>
            <c:numRef>
              <c:f>Tagging_eggs!$N$95:$N$119</c:f>
              <c:numCache>
                <c:formatCode>General</c:formatCode>
                <c:ptCount val="25"/>
                <c:pt idx="0">
                  <c:v>0.2</c:v>
                </c:pt>
                <c:pt idx="1">
                  <c:v>0.2</c:v>
                </c:pt>
                <c:pt idx="2">
                  <c:v>0.2</c:v>
                </c:pt>
                <c:pt idx="3">
                  <c:v>0.2</c:v>
                </c:pt>
                <c:pt idx="4">
                  <c:v>0.2</c:v>
                </c:pt>
                <c:pt idx="5">
                  <c:v>0.2</c:v>
                </c:pt>
                <c:pt idx="6">
                  <c:v>0.2</c:v>
                </c:pt>
                <c:pt idx="7">
                  <c:v>0.2</c:v>
                </c:pt>
                <c:pt idx="8">
                  <c:v>0.2</c:v>
                </c:pt>
                <c:pt idx="9">
                  <c:v>0.2</c:v>
                </c:pt>
                <c:pt idx="10">
                  <c:v>0.2</c:v>
                </c:pt>
                <c:pt idx="11">
                  <c:v>0.2</c:v>
                </c:pt>
                <c:pt idx="12">
                  <c:v>0.2</c:v>
                </c:pt>
                <c:pt idx="13">
                  <c:v>0.2</c:v>
                </c:pt>
                <c:pt idx="14">
                  <c:v>0.2</c:v>
                </c:pt>
                <c:pt idx="15">
                  <c:v>0.2</c:v>
                </c:pt>
                <c:pt idx="16">
                  <c:v>0.2</c:v>
                </c:pt>
                <c:pt idx="17">
                  <c:v>0.2</c:v>
                </c:pt>
                <c:pt idx="18">
                  <c:v>0.2</c:v>
                </c:pt>
                <c:pt idx="19">
                  <c:v>0.2</c:v>
                </c:pt>
                <c:pt idx="20">
                  <c:v>0.2</c:v>
                </c:pt>
                <c:pt idx="21">
                  <c:v>0.2</c:v>
                </c:pt>
                <c:pt idx="22">
                  <c:v>0.2</c:v>
                </c:pt>
                <c:pt idx="23">
                  <c:v>0.2</c:v>
                </c:pt>
                <c:pt idx="24">
                  <c:v>0.2</c:v>
                </c:pt>
              </c:numCache>
            </c:numRef>
          </c:val>
          <c:smooth val="0"/>
        </c:ser>
        <c:ser>
          <c:idx val="1"/>
          <c:order val="2"/>
          <c:tx>
            <c:v>Update 2010 (estimated maturity-at-age)</c:v>
          </c:tx>
          <c:val>
            <c:numRef>
              <c:f>'[1]Tagging_eggs age50'!$K$95:$K$119</c:f>
              <c:numCache>
                <c:formatCode>General</c:formatCode>
                <c:ptCount val="25"/>
                <c:pt idx="0">
                  <c:v>0.28062335674452865</c:v>
                </c:pt>
                <c:pt idx="1">
                  <c:v>0.2990920029557908</c:v>
                </c:pt>
                <c:pt idx="2">
                  <c:v>0.3038707280501094</c:v>
                </c:pt>
                <c:pt idx="3">
                  <c:v>0.25086729166062277</c:v>
                </c:pt>
                <c:pt idx="4">
                  <c:v>0.1974326772989278</c:v>
                </c:pt>
                <c:pt idx="5">
                  <c:v>0.23714900891040033</c:v>
                </c:pt>
                <c:pt idx="6">
                  <c:v>0.21047331332383615</c:v>
                </c:pt>
                <c:pt idx="7">
                  <c:v>0.30324744827311317</c:v>
                </c:pt>
                <c:pt idx="8">
                  <c:v>0.27768607367634895</c:v>
                </c:pt>
                <c:pt idx="9">
                  <c:v>0.23152048400203779</c:v>
                </c:pt>
                <c:pt idx="10">
                  <c:v>0.22178730922846754</c:v>
                </c:pt>
                <c:pt idx="11">
                  <c:v>0.22065850313477464</c:v>
                </c:pt>
                <c:pt idx="12">
                  <c:v>0.17635684382877123</c:v>
                </c:pt>
                <c:pt idx="13">
                  <c:v>0.25590342503679658</c:v>
                </c:pt>
                <c:pt idx="14">
                  <c:v>0.16112487308629261</c:v>
                </c:pt>
                <c:pt idx="15">
                  <c:v>0.13084827077212344</c:v>
                </c:pt>
                <c:pt idx="16">
                  <c:v>0.22826622359235843</c:v>
                </c:pt>
                <c:pt idx="17">
                  <c:v>0.16509537223617332</c:v>
                </c:pt>
                <c:pt idx="18">
                  <c:v>0.22591044501134397</c:v>
                </c:pt>
                <c:pt idx="19">
                  <c:v>0.17041739000619638</c:v>
                </c:pt>
                <c:pt idx="20">
                  <c:v>0.2829807141839461</c:v>
                </c:pt>
                <c:pt idx="21">
                  <c:v>0.23547384234580732</c:v>
                </c:pt>
                <c:pt idx="22">
                  <c:v>0.32893816637281748</c:v>
                </c:pt>
                <c:pt idx="23">
                  <c:v>0.47622579752006788</c:v>
                </c:pt>
                <c:pt idx="24">
                  <c:v>0.5656958517026488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5160520"/>
        <c:axId val="145185048"/>
      </c:lineChart>
      <c:catAx>
        <c:axId val="145160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1200"/>
                  <a:t>Fishing year</a:t>
                </a:r>
              </a:p>
            </c:rich>
          </c:tx>
          <c:layout>
            <c:manualLayout>
              <c:xMode val="edge"/>
              <c:yMode val="edge"/>
              <c:x val="0.48000044019654781"/>
              <c:y val="0.914773920305416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5185048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4518504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1200"/>
                  <a:t>Static spawning potential ratio</a:t>
                </a:r>
              </a:p>
            </c:rich>
          </c:tx>
          <c:layout>
            <c:manualLayout>
              <c:xMode val="edge"/>
              <c:yMode val="edge"/>
              <c:x val="1.9867213918407921E-2"/>
              <c:y val="0.13636392598264835"/>
            </c:manualLayout>
          </c:layout>
          <c:overlay val="0"/>
          <c:spPr>
            <a:noFill/>
            <a:ln w="25400">
              <a:noFill/>
            </a:ln>
          </c:spPr>
        </c:title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516052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9732025650303875"/>
          <c:y val="7.3022799967099303E-2"/>
          <c:w val="0.66355789497962603"/>
          <c:h val="0.21344341945058179"/>
        </c:manualLayout>
      </c:layout>
      <c:overlay val="1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466" r="0.75000000000000466" t="1" header="0.5" footer="0.5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094663167104217"/>
          <c:y val="5.1400554097404488E-2"/>
          <c:w val="0.70441447944006996"/>
          <c:h val="0.77262357830271555"/>
        </c:manualLayout>
      </c:layout>
      <c:lineChart>
        <c:grouping val="standard"/>
        <c:varyColors val="0"/>
        <c:ser>
          <c:idx val="0"/>
          <c:order val="0"/>
          <c:tx>
            <c:v>YPR</c:v>
          </c:tx>
          <c:marker>
            <c:symbol val="none"/>
          </c:marker>
          <c:cat>
            <c:numRef>
              <c:f>Tagging_eggs!$H$39:$H$89</c:f>
              <c:numCache>
                <c:formatCode>0.00</c:formatCode>
                <c:ptCount val="5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  <c:pt idx="21">
                  <c:v>1.05</c:v>
                </c:pt>
                <c:pt idx="22">
                  <c:v>1.1000000000000001</c:v>
                </c:pt>
                <c:pt idx="23">
                  <c:v>1.1499999999999999</c:v>
                </c:pt>
                <c:pt idx="24">
                  <c:v>1.2</c:v>
                </c:pt>
                <c:pt idx="25">
                  <c:v>1.25</c:v>
                </c:pt>
                <c:pt idx="26">
                  <c:v>1.3</c:v>
                </c:pt>
                <c:pt idx="27">
                  <c:v>1.35</c:v>
                </c:pt>
                <c:pt idx="28">
                  <c:v>1.4</c:v>
                </c:pt>
                <c:pt idx="29">
                  <c:v>1.45</c:v>
                </c:pt>
                <c:pt idx="30">
                  <c:v>1.5</c:v>
                </c:pt>
                <c:pt idx="31">
                  <c:v>1.55</c:v>
                </c:pt>
                <c:pt idx="32">
                  <c:v>1.6</c:v>
                </c:pt>
                <c:pt idx="33">
                  <c:v>1.65</c:v>
                </c:pt>
                <c:pt idx="34">
                  <c:v>1.7</c:v>
                </c:pt>
                <c:pt idx="35">
                  <c:v>1.75</c:v>
                </c:pt>
                <c:pt idx="36">
                  <c:v>1.8</c:v>
                </c:pt>
                <c:pt idx="37">
                  <c:v>1.85</c:v>
                </c:pt>
                <c:pt idx="38">
                  <c:v>1.9</c:v>
                </c:pt>
                <c:pt idx="39">
                  <c:v>1.95</c:v>
                </c:pt>
                <c:pt idx="40">
                  <c:v>2</c:v>
                </c:pt>
                <c:pt idx="41">
                  <c:v>2.0499999999999998</c:v>
                </c:pt>
                <c:pt idx="42">
                  <c:v>2.1</c:v>
                </c:pt>
                <c:pt idx="43">
                  <c:v>2.15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2.35</c:v>
                </c:pt>
                <c:pt idx="48">
                  <c:v>2.4</c:v>
                </c:pt>
                <c:pt idx="49">
                  <c:v>2.4500000000000002</c:v>
                </c:pt>
                <c:pt idx="50">
                  <c:v>2.5</c:v>
                </c:pt>
              </c:numCache>
            </c:numRef>
          </c:cat>
          <c:val>
            <c:numRef>
              <c:f>Tagging_eggs!$I$39:$I$89</c:f>
              <c:numCache>
                <c:formatCode>General</c:formatCode>
                <c:ptCount val="51"/>
                <c:pt idx="0">
                  <c:v>0</c:v>
                </c:pt>
                <c:pt idx="1">
                  <c:v>0.12400791028096006</c:v>
                </c:pt>
                <c:pt idx="2">
                  <c:v>0.21725840241327654</c:v>
                </c:pt>
                <c:pt idx="3">
                  <c:v>0.28906296298316925</c:v>
                </c:pt>
                <c:pt idx="4">
                  <c:v>0.34555758727156849</c:v>
                </c:pt>
                <c:pt idx="5">
                  <c:v>0.39087430359629072</c:v>
                </c:pt>
                <c:pt idx="6">
                  <c:v>0.42785696173026938</c:v>
                </c:pt>
                <c:pt idx="7">
                  <c:v>0.45850508584391009</c:v>
                </c:pt>
                <c:pt idx="8">
                  <c:v>0.48425359428100673</c:v>
                </c:pt>
                <c:pt idx="9">
                  <c:v>0.50615217134271995</c:v>
                </c:pt>
                <c:pt idx="10">
                  <c:v>0.52498240994033296</c:v>
                </c:pt>
                <c:pt idx="11">
                  <c:v>0.54133576255474247</c:v>
                </c:pt>
                <c:pt idx="12">
                  <c:v>0.55566639845556576</c:v>
                </c:pt>
                <c:pt idx="13">
                  <c:v>0.56832771381088887</c:v>
                </c:pt>
                <c:pt idx="14">
                  <c:v>0.57959800243739512</c:v>
                </c:pt>
                <c:pt idx="15">
                  <c:v>0.58969881056928508</c:v>
                </c:pt>
                <c:pt idx="16">
                  <c:v>0.59880826696714706</c:v>
                </c:pt>
                <c:pt idx="17">
                  <c:v>0.60707090370038996</c:v>
                </c:pt>
                <c:pt idx="18">
                  <c:v>0.61460498674320119</c:v>
                </c:pt>
                <c:pt idx="19">
                  <c:v>0.62150805321522273</c:v>
                </c:pt>
                <c:pt idx="20">
                  <c:v>0.62786113935980536</c:v>
                </c:pt>
                <c:pt idx="21">
                  <c:v>0.63373204067089073</c:v>
                </c:pt>
                <c:pt idx="22">
                  <c:v>0.63917784836982905</c:v>
                </c:pt>
                <c:pt idx="23">
                  <c:v>0.64424693919378029</c:v>
                </c:pt>
                <c:pt idx="24">
                  <c:v>0.64898054827456109</c:v>
                </c:pt>
                <c:pt idx="25">
                  <c:v>0.65341402132923321</c:v>
                </c:pt>
                <c:pt idx="26">
                  <c:v>0.65757781821687711</c:v>
                </c:pt>
                <c:pt idx="27">
                  <c:v>0.66149832231089067</c:v>
                </c:pt>
                <c:pt idx="28">
                  <c:v>0.66519849717558532</c:v>
                </c:pt>
                <c:pt idx="29">
                  <c:v>0.66869842240243804</c:v>
                </c:pt>
                <c:pt idx="30">
                  <c:v>0.67201573323782904</c:v>
                </c:pt>
                <c:pt idx="31">
                  <c:v>0.6751659831739415</c:v>
                </c:pt>
                <c:pt idx="32">
                  <c:v>0.6781629445166345</c:v>
                </c:pt>
                <c:pt idx="33">
                  <c:v>0.68101885875621671</c:v>
                </c:pt>
                <c:pt idx="34">
                  <c:v>0.68374464610736019</c:v>
                </c:pt>
                <c:pt idx="35">
                  <c:v>0.68635008167519707</c:v>
                </c:pt>
                <c:pt idx="36">
                  <c:v>0.68884394421447903</c:v>
                </c:pt>
                <c:pt idx="37">
                  <c:v>0.69123414227940183</c:v>
                </c:pt>
                <c:pt idx="38">
                  <c:v>0.69352782163953941</c:v>
                </c:pt>
                <c:pt idx="39">
                  <c:v>0.69573145710659878</c:v>
                </c:pt>
                <c:pt idx="40">
                  <c:v>0.69785093133491571</c:v>
                </c:pt>
                <c:pt idx="41">
                  <c:v>0.69989160269337192</c:v>
                </c:pt>
                <c:pt idx="42">
                  <c:v>0.70185836393271794</c:v>
                </c:pt>
                <c:pt idx="43">
                  <c:v>0.70375569307089569</c:v>
                </c:pt>
                <c:pt idx="44">
                  <c:v>0.70558769767483842</c:v>
                </c:pt>
                <c:pt idx="45">
                  <c:v>0.70735815351875531</c:v>
                </c:pt>
                <c:pt idx="46">
                  <c:v>0.70907053843687229</c:v>
                </c:pt>
                <c:pt idx="47">
                  <c:v>0.71072806205585815</c:v>
                </c:pt>
                <c:pt idx="48">
                  <c:v>0.71233369198296603</c:v>
                </c:pt>
                <c:pt idx="49">
                  <c:v>0.71389017693580847</c:v>
                </c:pt>
                <c:pt idx="50">
                  <c:v>0.71540006722501803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5100920"/>
        <c:axId val="145745408"/>
      </c:lineChart>
      <c:lineChart>
        <c:grouping val="standard"/>
        <c:varyColors val="0"/>
        <c:ser>
          <c:idx val="1"/>
          <c:order val="1"/>
          <c:tx>
            <c:v>SPR</c:v>
          </c:tx>
          <c:marker>
            <c:symbol val="none"/>
          </c:marker>
          <c:cat>
            <c:numRef>
              <c:f>Tagging_eggs!$H$39:$H$89</c:f>
              <c:numCache>
                <c:formatCode>0.00</c:formatCode>
                <c:ptCount val="5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  <c:pt idx="21">
                  <c:v>1.05</c:v>
                </c:pt>
                <c:pt idx="22">
                  <c:v>1.1000000000000001</c:v>
                </c:pt>
                <c:pt idx="23">
                  <c:v>1.1499999999999999</c:v>
                </c:pt>
                <c:pt idx="24">
                  <c:v>1.2</c:v>
                </c:pt>
                <c:pt idx="25">
                  <c:v>1.25</c:v>
                </c:pt>
                <c:pt idx="26">
                  <c:v>1.3</c:v>
                </c:pt>
                <c:pt idx="27">
                  <c:v>1.35</c:v>
                </c:pt>
                <c:pt idx="28">
                  <c:v>1.4</c:v>
                </c:pt>
                <c:pt idx="29">
                  <c:v>1.45</c:v>
                </c:pt>
                <c:pt idx="30">
                  <c:v>1.5</c:v>
                </c:pt>
                <c:pt idx="31">
                  <c:v>1.55</c:v>
                </c:pt>
                <c:pt idx="32">
                  <c:v>1.6</c:v>
                </c:pt>
                <c:pt idx="33">
                  <c:v>1.65</c:v>
                </c:pt>
                <c:pt idx="34">
                  <c:v>1.7</c:v>
                </c:pt>
                <c:pt idx="35">
                  <c:v>1.75</c:v>
                </c:pt>
                <c:pt idx="36">
                  <c:v>1.8</c:v>
                </c:pt>
                <c:pt idx="37">
                  <c:v>1.85</c:v>
                </c:pt>
                <c:pt idx="38">
                  <c:v>1.9</c:v>
                </c:pt>
                <c:pt idx="39">
                  <c:v>1.95</c:v>
                </c:pt>
                <c:pt idx="40">
                  <c:v>2</c:v>
                </c:pt>
                <c:pt idx="41">
                  <c:v>2.0499999999999998</c:v>
                </c:pt>
                <c:pt idx="42">
                  <c:v>2.1</c:v>
                </c:pt>
                <c:pt idx="43">
                  <c:v>2.15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2.35</c:v>
                </c:pt>
                <c:pt idx="48">
                  <c:v>2.4</c:v>
                </c:pt>
                <c:pt idx="49">
                  <c:v>2.4500000000000002</c:v>
                </c:pt>
                <c:pt idx="50">
                  <c:v>2.5</c:v>
                </c:pt>
              </c:numCache>
            </c:numRef>
          </c:cat>
          <c:val>
            <c:numRef>
              <c:f>Tagging_eggs!$K$39:$K$89</c:f>
              <c:numCache>
                <c:formatCode>0.00</c:formatCode>
                <c:ptCount val="51"/>
                <c:pt idx="0">
                  <c:v>1</c:v>
                </c:pt>
                <c:pt idx="1">
                  <c:v>0.79784043514918357</c:v>
                </c:pt>
                <c:pt idx="2">
                  <c:v>0.64515217902908251</c:v>
                </c:pt>
                <c:pt idx="3">
                  <c:v>0.5282759457632753</c:v>
                </c:pt>
                <c:pt idx="4">
                  <c:v>0.437673721584175</c:v>
                </c:pt>
                <c:pt idx="5">
                  <c:v>0.3665942364755575</c:v>
                </c:pt>
                <c:pt idx="6">
                  <c:v>0.31019616773727288</c:v>
                </c:pt>
                <c:pt idx="7">
                  <c:v>0.26496459594071209</c:v>
                </c:pt>
                <c:pt idx="8">
                  <c:v>0.22831757356724194</c:v>
                </c:pt>
                <c:pt idx="9">
                  <c:v>0.19833745106412609</c:v>
                </c:pt>
                <c:pt idx="10">
                  <c:v>0.17358508975245029</c:v>
                </c:pt>
                <c:pt idx="11">
                  <c:v>0.15296982869324827</c:v>
                </c:pt>
                <c:pt idx="12">
                  <c:v>0.13565741571824549</c:v>
                </c:pt>
                <c:pt idx="13">
                  <c:v>0.1210040994679952</c:v>
                </c:pt>
                <c:pt idx="14">
                  <c:v>0.10850895784262621</c:v>
                </c:pt>
                <c:pt idx="15">
                  <c:v>9.7779079638001962E-2</c:v>
                </c:pt>
                <c:pt idx="16">
                  <c:v>8.8503900468296828E-2</c:v>
                </c:pt>
                <c:pt idx="17">
                  <c:v>8.043612319925475E-2</c:v>
                </c:pt>
                <c:pt idx="18">
                  <c:v>7.3377418616739201E-2</c:v>
                </c:pt>
                <c:pt idx="19">
                  <c:v>6.7167626765409744E-2</c:v>
                </c:pt>
                <c:pt idx="20">
                  <c:v>6.1676542888415696E-2</c:v>
                </c:pt>
                <c:pt idx="21">
                  <c:v>5.6797626281569827E-2</c:v>
                </c:pt>
                <c:pt idx="22">
                  <c:v>5.2443150121997253E-2</c:v>
                </c:pt>
                <c:pt idx="23">
                  <c:v>4.8540438500745402E-2</c:v>
                </c:pt>
                <c:pt idx="24">
                  <c:v>4.502892906574589E-2</c:v>
                </c:pt>
                <c:pt idx="25">
                  <c:v>4.1857866506753903E-2</c:v>
                </c:pt>
                <c:pt idx="26">
                  <c:v>3.8984480924971004E-2</c:v>
                </c:pt>
                <c:pt idx="27">
                  <c:v>3.6372541034676527E-2</c:v>
                </c:pt>
                <c:pt idx="28">
                  <c:v>3.3991198729935758E-2</c:v>
                </c:pt>
                <c:pt idx="29">
                  <c:v>3.1814061357704482E-2</c:v>
                </c:pt>
                <c:pt idx="30">
                  <c:v>2.9818442884133659E-2</c:v>
                </c:pt>
                <c:pt idx="31" formatCode="0%">
                  <c:v>2.7984756329191472E-2</c:v>
                </c:pt>
                <c:pt idx="32" formatCode="0%">
                  <c:v>2.6296018321801361E-2</c:v>
                </c:pt>
                <c:pt idx="33" formatCode="0%">
                  <c:v>2.4737443083414957E-2</c:v>
                </c:pt>
                <c:pt idx="34" formatCode="0%">
                  <c:v>2.3296108088548789E-2</c:v>
                </c:pt>
                <c:pt idx="35" formatCode="0%">
                  <c:v>2.196067744996678E-2</c:v>
                </c:pt>
                <c:pt idx="36" formatCode="0%">
                  <c:v>2.0721172011185597E-2</c:v>
                </c:pt>
                <c:pt idx="37" formatCode="0%">
                  <c:v>1.956877740668217E-2</c:v>
                </c:pt>
                <c:pt idx="38" formatCode="0%">
                  <c:v>1.8495683125658229E-2</c:v>
                </c:pt>
                <c:pt idx="39" formatCode="0%">
                  <c:v>1.7494947005268165E-2</c:v>
                </c:pt>
                <c:pt idx="40" formatCode="0%">
                  <c:v>1.6560380672200118E-2</c:v>
                </c:pt>
                <c:pt idx="41" formatCode="0%">
                  <c:v>1.5686452314564621E-2</c:v>
                </c:pt>
                <c:pt idx="42" formatCode="0%">
                  <c:v>1.4868203850417023E-2</c:v>
                </c:pt>
                <c:pt idx="43" formatCode="0%">
                  <c:v>1.410118010417483E-2</c:v>
                </c:pt>
                <c:pt idx="44" formatCode="0%">
                  <c:v>1.3381368037880311E-2</c:v>
                </c:pt>
                <c:pt idx="45" formatCode="0%">
                  <c:v>1.2705144434018382E-2</c:v>
                </c:pt>
                <c:pt idx="46" formatCode="0%">
                  <c:v>1.2069230708503924E-2</c:v>
                </c:pt>
                <c:pt idx="47" formatCode="0%">
                  <c:v>1.1470653760566659E-2</c:v>
                </c:pt>
                <c:pt idx="48" formatCode="0%">
                  <c:v>1.0906711951568719E-2</c:v>
                </c:pt>
                <c:pt idx="49" formatCode="0%">
                  <c:v>1.0374945455902961E-2</c:v>
                </c:pt>
                <c:pt idx="50" formatCode="0%">
                  <c:v>9.8731103508146924E-3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5753856"/>
        <c:axId val="145751936"/>
      </c:lineChart>
      <c:catAx>
        <c:axId val="145100920"/>
        <c:scaling>
          <c:orientation val="minMax"/>
        </c:scaling>
        <c:delete val="0"/>
        <c:axPos val="b"/>
        <c:numFmt formatCode="0.0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145745408"/>
        <c:crosses val="autoZero"/>
        <c:auto val="1"/>
        <c:lblAlgn val="ctr"/>
        <c:lblOffset val="100"/>
        <c:tickLblSkip val="4"/>
        <c:noMultiLvlLbl val="0"/>
      </c:catAx>
      <c:valAx>
        <c:axId val="145745408"/>
        <c:scaling>
          <c:orientation val="minMax"/>
          <c:max val="1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100"/>
                </a:pPr>
                <a:r>
                  <a:rPr lang="en-US" sz="1100"/>
                  <a:t>Yield per recruit (lb)</a:t>
                </a:r>
              </a:p>
            </c:rich>
          </c:tx>
          <c:layout/>
          <c:overlay val="0"/>
        </c:title>
        <c:numFmt formatCode="#,##0.00" sourceLinked="0"/>
        <c:majorTickMark val="out"/>
        <c:minorTickMark val="none"/>
        <c:tickLblPos val="nextTo"/>
        <c:crossAx val="145100920"/>
        <c:crosses val="autoZero"/>
        <c:crossBetween val="between"/>
        <c:majorUnit val="0.2"/>
        <c:minorUnit val="4.0000000000000022E-2"/>
      </c:valAx>
      <c:valAx>
        <c:axId val="145751936"/>
        <c:scaling>
          <c:orientation val="minMax"/>
          <c:max val="1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sz="1100"/>
                </a:pPr>
                <a:r>
                  <a:rPr lang="en-US" sz="1100"/>
                  <a:t>Spawning potential ratio</a:t>
                </a:r>
              </a:p>
            </c:rich>
          </c:tx>
          <c:layout/>
          <c:overlay val="0"/>
        </c:title>
        <c:numFmt formatCode="0%" sourceLinked="0"/>
        <c:majorTickMark val="out"/>
        <c:minorTickMark val="none"/>
        <c:tickLblPos val="nextTo"/>
        <c:crossAx val="145753856"/>
        <c:crosses val="max"/>
        <c:crossBetween val="between"/>
        <c:majorUnit val="0.2"/>
        <c:minorUnit val="4.0000000000000022E-2"/>
      </c:valAx>
      <c:catAx>
        <c:axId val="145753856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one"/>
        <c:crossAx val="145751936"/>
        <c:crosses val="autoZero"/>
        <c:auto val="1"/>
        <c:lblAlgn val="ctr"/>
        <c:lblOffset val="100"/>
        <c:noMultiLvlLbl val="0"/>
      </c:catAx>
    </c:plotArea>
    <c:legend>
      <c:legendPos val="r"/>
      <c:layout>
        <c:manualLayout>
          <c:xMode val="edge"/>
          <c:yMode val="edge"/>
          <c:x val="0.7375833333333337"/>
          <c:y val="1.8134660250801987E-2"/>
          <c:w val="0.12630555555555537"/>
          <c:h val="0.16743438320210127"/>
        </c:manualLayout>
      </c:layout>
      <c:overlay val="0"/>
    </c:legend>
    <c:plotVisOnly val="1"/>
    <c:dispBlanksAs val="gap"/>
    <c:showDLblsOverMax val="0"/>
  </c:chart>
  <c:printSettings>
    <c:headerFooter/>
    <c:pageMargins b="0.75000000000000355" l="0.70000000000000062" r="0.70000000000000062" t="0.750000000000003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2504749644708752"/>
          <c:y val="0.11260272793769631"/>
          <c:w val="0.77347856517935243"/>
          <c:h val="0.70517351997666622"/>
        </c:manualLayout>
      </c:layout>
      <c:lineChart>
        <c:grouping val="standard"/>
        <c:varyColors val="0"/>
        <c:ser>
          <c:idx val="0"/>
          <c:order val="0"/>
          <c:tx>
            <c:v>Update 2010</c:v>
          </c:tx>
          <c:marker>
            <c:symbol val="none"/>
          </c:marker>
          <c:cat>
            <c:strRef>
              <c:f>Tagging_eggs!$G$95:$G$119</c:f>
              <c:strCache>
                <c:ptCount val="25"/>
                <c:pt idx="0">
                  <c:v>1985-86</c:v>
                </c:pt>
                <c:pt idx="1">
                  <c:v>1986-87</c:v>
                </c:pt>
                <c:pt idx="2">
                  <c:v>1987-88</c:v>
                </c:pt>
                <c:pt idx="3">
                  <c:v>1988-89</c:v>
                </c:pt>
                <c:pt idx="4">
                  <c:v>1989-90</c:v>
                </c:pt>
                <c:pt idx="5">
                  <c:v>1990-91</c:v>
                </c:pt>
                <c:pt idx="6">
                  <c:v>1991-92</c:v>
                </c:pt>
                <c:pt idx="7">
                  <c:v>1992-93</c:v>
                </c:pt>
                <c:pt idx="8">
                  <c:v>1993-94</c:v>
                </c:pt>
                <c:pt idx="9">
                  <c:v>1994-95</c:v>
                </c:pt>
                <c:pt idx="10">
                  <c:v>1995-96</c:v>
                </c:pt>
                <c:pt idx="11">
                  <c:v>1996-97</c:v>
                </c:pt>
                <c:pt idx="12">
                  <c:v>1997-98</c:v>
                </c:pt>
                <c:pt idx="13">
                  <c:v>1998-99</c:v>
                </c:pt>
                <c:pt idx="14">
                  <c:v>1999-00</c:v>
                </c:pt>
                <c:pt idx="15">
                  <c:v>2000-01</c:v>
                </c:pt>
                <c:pt idx="16">
                  <c:v>2001-02</c:v>
                </c:pt>
                <c:pt idx="17">
                  <c:v>2002-03</c:v>
                </c:pt>
                <c:pt idx="18">
                  <c:v>2003-04</c:v>
                </c:pt>
                <c:pt idx="19">
                  <c:v>2004-05</c:v>
                </c:pt>
                <c:pt idx="20">
                  <c:v>2005-06</c:v>
                </c:pt>
                <c:pt idx="21">
                  <c:v>2006-07</c:v>
                </c:pt>
                <c:pt idx="22">
                  <c:v>2007-08</c:v>
                </c:pt>
                <c:pt idx="23">
                  <c:v>2008-09</c:v>
                </c:pt>
                <c:pt idx="24">
                  <c:v>2009-10</c:v>
                </c:pt>
              </c:strCache>
            </c:strRef>
          </c:cat>
          <c:val>
            <c:numRef>
              <c:f>Tagging_eggs!$K$95:$K$119</c:f>
              <c:numCache>
                <c:formatCode>0%</c:formatCode>
                <c:ptCount val="25"/>
                <c:pt idx="0">
                  <c:v>0.23853504409767939</c:v>
                </c:pt>
                <c:pt idx="1">
                  <c:v>0.25740747261314334</c:v>
                </c:pt>
                <c:pt idx="2">
                  <c:v>0.26230533964375968</c:v>
                </c:pt>
                <c:pt idx="3">
                  <c:v>0.20834506611950324</c:v>
                </c:pt>
                <c:pt idx="4">
                  <c:v>0.15502414465406392</c:v>
                </c:pt>
                <c:pt idx="5">
                  <c:v>0.19453270208762866</c:v>
                </c:pt>
                <c:pt idx="6">
                  <c:v>0.16790772556060021</c:v>
                </c:pt>
                <c:pt idx="7">
                  <c:v>0.26166619673731284</c:v>
                </c:pt>
                <c:pt idx="8">
                  <c:v>0.23554238889585835</c:v>
                </c:pt>
                <c:pt idx="9">
                  <c:v>0.1888877136307609</c:v>
                </c:pt>
                <c:pt idx="10">
                  <c:v>0.17915916356633951</c:v>
                </c:pt>
                <c:pt idx="11">
                  <c:v>0.17803374543899764</c:v>
                </c:pt>
                <c:pt idx="12">
                  <c:v>0.13442609680023865</c:v>
                </c:pt>
                <c:pt idx="13">
                  <c:v>0.21343365104633596</c:v>
                </c:pt>
                <c:pt idx="14">
                  <c:v>0.11974446591510732</c:v>
                </c:pt>
                <c:pt idx="15">
                  <c:v>9.1221570737824151E-2</c:v>
                </c:pt>
                <c:pt idx="16">
                  <c:v>0.18563020819279369</c:v>
                </c:pt>
                <c:pt idx="17">
                  <c:v>0.12355288998368454</c:v>
                </c:pt>
                <c:pt idx="18">
                  <c:v>0.18327504628612365</c:v>
                </c:pt>
                <c:pt idx="19">
                  <c:v>0.1286787138143729</c:v>
                </c:pt>
                <c:pt idx="20">
                  <c:v>0.24093866772844461</c:v>
                </c:pt>
                <c:pt idx="21">
                  <c:v>0.19285122871553614</c:v>
                </c:pt>
                <c:pt idx="22">
                  <c:v>0.28808596695701877</c:v>
                </c:pt>
                <c:pt idx="23">
                  <c:v>0.44169295935768671</c:v>
                </c:pt>
                <c:pt idx="24">
                  <c:v>0.5361354552483385</c:v>
                </c:pt>
              </c:numCache>
            </c:numRef>
          </c:val>
          <c:smooth val="0"/>
        </c:ser>
        <c:ser>
          <c:idx val="1"/>
          <c:order val="1"/>
          <c:tx>
            <c:v>SEDAR08</c:v>
          </c:tx>
          <c:marker>
            <c:symbol val="none"/>
          </c:marker>
          <c:cat>
            <c:strRef>
              <c:f>Tagging_eggs!$G$95:$G$119</c:f>
              <c:strCache>
                <c:ptCount val="25"/>
                <c:pt idx="0">
                  <c:v>1985-86</c:v>
                </c:pt>
                <c:pt idx="1">
                  <c:v>1986-87</c:v>
                </c:pt>
                <c:pt idx="2">
                  <c:v>1987-88</c:v>
                </c:pt>
                <c:pt idx="3">
                  <c:v>1988-89</c:v>
                </c:pt>
                <c:pt idx="4">
                  <c:v>1989-90</c:v>
                </c:pt>
                <c:pt idx="5">
                  <c:v>1990-91</c:v>
                </c:pt>
                <c:pt idx="6">
                  <c:v>1991-92</c:v>
                </c:pt>
                <c:pt idx="7">
                  <c:v>1992-93</c:v>
                </c:pt>
                <c:pt idx="8">
                  <c:v>1993-94</c:v>
                </c:pt>
                <c:pt idx="9">
                  <c:v>1994-95</c:v>
                </c:pt>
                <c:pt idx="10">
                  <c:v>1995-96</c:v>
                </c:pt>
                <c:pt idx="11">
                  <c:v>1996-97</c:v>
                </c:pt>
                <c:pt idx="12">
                  <c:v>1997-98</c:v>
                </c:pt>
                <c:pt idx="13">
                  <c:v>1998-99</c:v>
                </c:pt>
                <c:pt idx="14">
                  <c:v>1999-00</c:v>
                </c:pt>
                <c:pt idx="15">
                  <c:v>2000-01</c:v>
                </c:pt>
                <c:pt idx="16">
                  <c:v>2001-02</c:v>
                </c:pt>
                <c:pt idx="17">
                  <c:v>2002-03</c:v>
                </c:pt>
                <c:pt idx="18">
                  <c:v>2003-04</c:v>
                </c:pt>
                <c:pt idx="19">
                  <c:v>2004-05</c:v>
                </c:pt>
                <c:pt idx="20">
                  <c:v>2005-06</c:v>
                </c:pt>
                <c:pt idx="21">
                  <c:v>2006-07</c:v>
                </c:pt>
                <c:pt idx="22">
                  <c:v>2007-08</c:v>
                </c:pt>
                <c:pt idx="23">
                  <c:v>2008-09</c:v>
                </c:pt>
                <c:pt idx="24">
                  <c:v>2009-10</c:v>
                </c:pt>
              </c:strCache>
            </c:strRef>
          </c:cat>
          <c:val>
            <c:numRef>
              <c:f>Tagging_eggs!$E$95:$E$119</c:f>
              <c:numCache>
                <c:formatCode>General</c:formatCode>
                <c:ptCount val="25"/>
                <c:pt idx="0">
                  <c:v>0.16877210075079332</c:v>
                </c:pt>
                <c:pt idx="1">
                  <c:v>0.16808412599438796</c:v>
                </c:pt>
                <c:pt idx="2">
                  <c:v>0.17729478681322752</c:v>
                </c:pt>
                <c:pt idx="3">
                  <c:v>0.13792549473508181</c:v>
                </c:pt>
                <c:pt idx="4">
                  <c:v>9.5293816357419917E-2</c:v>
                </c:pt>
                <c:pt idx="5">
                  <c:v>0.13528674783157238</c:v>
                </c:pt>
                <c:pt idx="6">
                  <c:v>9.3886419008074776E-2</c:v>
                </c:pt>
                <c:pt idx="7">
                  <c:v>0.15584092595493873</c:v>
                </c:pt>
                <c:pt idx="8">
                  <c:v>0.20744346669721964</c:v>
                </c:pt>
                <c:pt idx="9">
                  <c:v>0.13739473255388376</c:v>
                </c:pt>
                <c:pt idx="10">
                  <c:v>0.12112164680957362</c:v>
                </c:pt>
                <c:pt idx="11">
                  <c:v>0.13777611400239573</c:v>
                </c:pt>
                <c:pt idx="12">
                  <c:v>0.13494337801662909</c:v>
                </c:pt>
                <c:pt idx="13">
                  <c:v>0.18855346042119309</c:v>
                </c:pt>
                <c:pt idx="14">
                  <c:v>0.13478063315159547</c:v>
                </c:pt>
                <c:pt idx="15">
                  <c:v>0.11392328059141588</c:v>
                </c:pt>
                <c:pt idx="16">
                  <c:v>0.25373910738299277</c:v>
                </c:pt>
                <c:pt idx="17">
                  <c:v>0.28772735360952628</c:v>
                </c:pt>
                <c:pt idx="18">
                  <c:v>0.33454367819729591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5778984"/>
        <c:axId val="114566064"/>
      </c:lineChart>
      <c:catAx>
        <c:axId val="145778984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14566064"/>
        <c:crosses val="autoZero"/>
        <c:auto val="1"/>
        <c:lblAlgn val="ctr"/>
        <c:lblOffset val="100"/>
        <c:noMultiLvlLbl val="0"/>
      </c:catAx>
      <c:valAx>
        <c:axId val="114566064"/>
        <c:scaling>
          <c:orientation val="minMax"/>
        </c:scaling>
        <c:delete val="0"/>
        <c:axPos val="l"/>
        <c:numFmt formatCode="0%" sourceLinked="1"/>
        <c:majorTickMark val="out"/>
        <c:minorTickMark val="none"/>
        <c:tickLblPos val="nextTo"/>
        <c:crossAx val="145778984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16648649221877571"/>
          <c:y val="3.6653178769320803E-2"/>
          <c:w val="0.22938888888888889"/>
          <c:h val="0.16743438320210124"/>
        </c:manualLayout>
      </c:layout>
      <c:overlay val="0"/>
    </c:legend>
    <c:plotVisOnly val="1"/>
    <c:dispBlanksAs val="gap"/>
    <c:showDLblsOverMax val="0"/>
  </c:chart>
  <c:printSettings>
    <c:headerFooter/>
    <c:pageMargins b="0.75000000000000344" l="0.70000000000000062" r="0.70000000000000062" t="0.75000000000000344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a</a:t>
            </a:r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0.14082174103237124"/>
          <c:y val="5.1489955766738447E-2"/>
          <c:w val="0.71405096237970533"/>
          <c:h val="0.70048279365199928"/>
        </c:manualLayout>
      </c:layout>
      <c:scatterChart>
        <c:scatterStyle val="smoothMarker"/>
        <c:varyColors val="0"/>
        <c:ser>
          <c:idx val="1"/>
          <c:order val="1"/>
          <c:tx>
            <c:v>SPR</c:v>
          </c:tx>
          <c:marker>
            <c:symbol val="none"/>
          </c:marker>
          <c:xVal>
            <c:numRef>
              <c:f>Tagging_eggs!$H$39:$H$89</c:f>
              <c:numCache>
                <c:formatCode>0.00</c:formatCode>
                <c:ptCount val="5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  <c:pt idx="21">
                  <c:v>1.05</c:v>
                </c:pt>
                <c:pt idx="22">
                  <c:v>1.1000000000000001</c:v>
                </c:pt>
                <c:pt idx="23">
                  <c:v>1.1499999999999999</c:v>
                </c:pt>
                <c:pt idx="24">
                  <c:v>1.2</c:v>
                </c:pt>
                <c:pt idx="25">
                  <c:v>1.25</c:v>
                </c:pt>
                <c:pt idx="26">
                  <c:v>1.3</c:v>
                </c:pt>
                <c:pt idx="27">
                  <c:v>1.35</c:v>
                </c:pt>
                <c:pt idx="28">
                  <c:v>1.4</c:v>
                </c:pt>
                <c:pt idx="29">
                  <c:v>1.45</c:v>
                </c:pt>
                <c:pt idx="30">
                  <c:v>1.5</c:v>
                </c:pt>
                <c:pt idx="31">
                  <c:v>1.55</c:v>
                </c:pt>
                <c:pt idx="32">
                  <c:v>1.6</c:v>
                </c:pt>
                <c:pt idx="33">
                  <c:v>1.65</c:v>
                </c:pt>
                <c:pt idx="34">
                  <c:v>1.7</c:v>
                </c:pt>
                <c:pt idx="35">
                  <c:v>1.75</c:v>
                </c:pt>
                <c:pt idx="36">
                  <c:v>1.8</c:v>
                </c:pt>
                <c:pt idx="37">
                  <c:v>1.85</c:v>
                </c:pt>
                <c:pt idx="38">
                  <c:v>1.9</c:v>
                </c:pt>
                <c:pt idx="39">
                  <c:v>1.95</c:v>
                </c:pt>
                <c:pt idx="40">
                  <c:v>2</c:v>
                </c:pt>
                <c:pt idx="41">
                  <c:v>2.0499999999999998</c:v>
                </c:pt>
                <c:pt idx="42">
                  <c:v>2.1</c:v>
                </c:pt>
                <c:pt idx="43">
                  <c:v>2.15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2.35</c:v>
                </c:pt>
                <c:pt idx="48">
                  <c:v>2.4</c:v>
                </c:pt>
                <c:pt idx="49">
                  <c:v>2.4500000000000002</c:v>
                </c:pt>
                <c:pt idx="50">
                  <c:v>2.5</c:v>
                </c:pt>
              </c:numCache>
            </c:numRef>
          </c:xVal>
          <c:yVal>
            <c:numRef>
              <c:f>Tagging_eggs!$K$39:$K$89</c:f>
              <c:numCache>
                <c:formatCode>0.00</c:formatCode>
                <c:ptCount val="51"/>
                <c:pt idx="0">
                  <c:v>1</c:v>
                </c:pt>
                <c:pt idx="1">
                  <c:v>0.79784043514918357</c:v>
                </c:pt>
                <c:pt idx="2">
                  <c:v>0.64515217902908251</c:v>
                </c:pt>
                <c:pt idx="3">
                  <c:v>0.5282759457632753</c:v>
                </c:pt>
                <c:pt idx="4">
                  <c:v>0.437673721584175</c:v>
                </c:pt>
                <c:pt idx="5">
                  <c:v>0.3665942364755575</c:v>
                </c:pt>
                <c:pt idx="6">
                  <c:v>0.31019616773727288</c:v>
                </c:pt>
                <c:pt idx="7">
                  <c:v>0.26496459594071209</c:v>
                </c:pt>
                <c:pt idx="8">
                  <c:v>0.22831757356724194</c:v>
                </c:pt>
                <c:pt idx="9">
                  <c:v>0.19833745106412609</c:v>
                </c:pt>
                <c:pt idx="10">
                  <c:v>0.17358508975245029</c:v>
                </c:pt>
                <c:pt idx="11">
                  <c:v>0.15296982869324827</c:v>
                </c:pt>
                <c:pt idx="12">
                  <c:v>0.13565741571824549</c:v>
                </c:pt>
                <c:pt idx="13">
                  <c:v>0.1210040994679952</c:v>
                </c:pt>
                <c:pt idx="14">
                  <c:v>0.10850895784262621</c:v>
                </c:pt>
                <c:pt idx="15">
                  <c:v>9.7779079638001962E-2</c:v>
                </c:pt>
                <c:pt idx="16">
                  <c:v>8.8503900468296828E-2</c:v>
                </c:pt>
                <c:pt idx="17">
                  <c:v>8.043612319925475E-2</c:v>
                </c:pt>
                <c:pt idx="18">
                  <c:v>7.3377418616739201E-2</c:v>
                </c:pt>
                <c:pt idx="19">
                  <c:v>6.7167626765409744E-2</c:v>
                </c:pt>
                <c:pt idx="20">
                  <c:v>6.1676542888415696E-2</c:v>
                </c:pt>
                <c:pt idx="21">
                  <c:v>5.6797626281569827E-2</c:v>
                </c:pt>
                <c:pt idx="22">
                  <c:v>5.2443150121997253E-2</c:v>
                </c:pt>
                <c:pt idx="23">
                  <c:v>4.8540438500745402E-2</c:v>
                </c:pt>
                <c:pt idx="24">
                  <c:v>4.502892906574589E-2</c:v>
                </c:pt>
                <c:pt idx="25">
                  <c:v>4.1857866506753903E-2</c:v>
                </c:pt>
                <c:pt idx="26">
                  <c:v>3.8984480924971004E-2</c:v>
                </c:pt>
                <c:pt idx="27">
                  <c:v>3.6372541034676527E-2</c:v>
                </c:pt>
                <c:pt idx="28">
                  <c:v>3.3991198729935758E-2</c:v>
                </c:pt>
                <c:pt idx="29">
                  <c:v>3.1814061357704482E-2</c:v>
                </c:pt>
                <c:pt idx="30">
                  <c:v>2.9818442884133659E-2</c:v>
                </c:pt>
                <c:pt idx="31" formatCode="0%">
                  <c:v>2.7984756329191472E-2</c:v>
                </c:pt>
                <c:pt idx="32" formatCode="0%">
                  <c:v>2.6296018321801361E-2</c:v>
                </c:pt>
                <c:pt idx="33" formatCode="0%">
                  <c:v>2.4737443083414957E-2</c:v>
                </c:pt>
                <c:pt idx="34" formatCode="0%">
                  <c:v>2.3296108088548789E-2</c:v>
                </c:pt>
                <c:pt idx="35" formatCode="0%">
                  <c:v>2.196067744996678E-2</c:v>
                </c:pt>
                <c:pt idx="36" formatCode="0%">
                  <c:v>2.0721172011185597E-2</c:v>
                </c:pt>
                <c:pt idx="37" formatCode="0%">
                  <c:v>1.956877740668217E-2</c:v>
                </c:pt>
                <c:pt idx="38" formatCode="0%">
                  <c:v>1.8495683125658229E-2</c:v>
                </c:pt>
                <c:pt idx="39" formatCode="0%">
                  <c:v>1.7494947005268165E-2</c:v>
                </c:pt>
                <c:pt idx="40" formatCode="0%">
                  <c:v>1.6560380672200118E-2</c:v>
                </c:pt>
                <c:pt idx="41" formatCode="0%">
                  <c:v>1.5686452314564621E-2</c:v>
                </c:pt>
                <c:pt idx="42" formatCode="0%">
                  <c:v>1.4868203850417023E-2</c:v>
                </c:pt>
                <c:pt idx="43" formatCode="0%">
                  <c:v>1.410118010417483E-2</c:v>
                </c:pt>
                <c:pt idx="44" formatCode="0%">
                  <c:v>1.3381368037880311E-2</c:v>
                </c:pt>
                <c:pt idx="45" formatCode="0%">
                  <c:v>1.2705144434018382E-2</c:v>
                </c:pt>
                <c:pt idx="46" formatCode="0%">
                  <c:v>1.2069230708503924E-2</c:v>
                </c:pt>
                <c:pt idx="47" formatCode="0%">
                  <c:v>1.1470653760566659E-2</c:v>
                </c:pt>
                <c:pt idx="48" formatCode="0%">
                  <c:v>1.0906711951568719E-2</c:v>
                </c:pt>
                <c:pt idx="49" formatCode="0%">
                  <c:v>1.0374945455902961E-2</c:v>
                </c:pt>
                <c:pt idx="50" formatCode="0%">
                  <c:v>9.8731103508146924E-3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566848"/>
        <c:axId val="114567240"/>
      </c:scatterChart>
      <c:scatterChart>
        <c:scatterStyle val="smoothMarker"/>
        <c:varyColors val="0"/>
        <c:ser>
          <c:idx val="0"/>
          <c:order val="0"/>
          <c:tx>
            <c:v>YPR</c:v>
          </c:tx>
          <c:marker>
            <c:symbol val="none"/>
          </c:marker>
          <c:xVal>
            <c:numRef>
              <c:f>Tagging_eggs!$H$39:$H$89</c:f>
              <c:numCache>
                <c:formatCode>0.00</c:formatCode>
                <c:ptCount val="5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  <c:pt idx="21">
                  <c:v>1.05</c:v>
                </c:pt>
                <c:pt idx="22">
                  <c:v>1.1000000000000001</c:v>
                </c:pt>
                <c:pt idx="23">
                  <c:v>1.1499999999999999</c:v>
                </c:pt>
                <c:pt idx="24">
                  <c:v>1.2</c:v>
                </c:pt>
                <c:pt idx="25">
                  <c:v>1.25</c:v>
                </c:pt>
                <c:pt idx="26">
                  <c:v>1.3</c:v>
                </c:pt>
                <c:pt idx="27">
                  <c:v>1.35</c:v>
                </c:pt>
                <c:pt idx="28">
                  <c:v>1.4</c:v>
                </c:pt>
                <c:pt idx="29">
                  <c:v>1.45</c:v>
                </c:pt>
                <c:pt idx="30">
                  <c:v>1.5</c:v>
                </c:pt>
                <c:pt idx="31">
                  <c:v>1.55</c:v>
                </c:pt>
                <c:pt idx="32">
                  <c:v>1.6</c:v>
                </c:pt>
                <c:pt idx="33">
                  <c:v>1.65</c:v>
                </c:pt>
                <c:pt idx="34">
                  <c:v>1.7</c:v>
                </c:pt>
                <c:pt idx="35">
                  <c:v>1.75</c:v>
                </c:pt>
                <c:pt idx="36">
                  <c:v>1.8</c:v>
                </c:pt>
                <c:pt idx="37">
                  <c:v>1.85</c:v>
                </c:pt>
                <c:pt idx="38">
                  <c:v>1.9</c:v>
                </c:pt>
                <c:pt idx="39">
                  <c:v>1.95</c:v>
                </c:pt>
                <c:pt idx="40">
                  <c:v>2</c:v>
                </c:pt>
                <c:pt idx="41">
                  <c:v>2.0499999999999998</c:v>
                </c:pt>
                <c:pt idx="42">
                  <c:v>2.1</c:v>
                </c:pt>
                <c:pt idx="43">
                  <c:v>2.15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2.35</c:v>
                </c:pt>
                <c:pt idx="48">
                  <c:v>2.4</c:v>
                </c:pt>
                <c:pt idx="49">
                  <c:v>2.4500000000000002</c:v>
                </c:pt>
                <c:pt idx="50">
                  <c:v>2.5</c:v>
                </c:pt>
              </c:numCache>
            </c:numRef>
          </c:xVal>
          <c:yVal>
            <c:numRef>
              <c:f>Tagging_eggs!$I$39:$I$89</c:f>
              <c:numCache>
                <c:formatCode>General</c:formatCode>
                <c:ptCount val="51"/>
                <c:pt idx="0">
                  <c:v>0</c:v>
                </c:pt>
                <c:pt idx="1">
                  <c:v>0.12400791028096006</c:v>
                </c:pt>
                <c:pt idx="2">
                  <c:v>0.21725840241327654</c:v>
                </c:pt>
                <c:pt idx="3">
                  <c:v>0.28906296298316925</c:v>
                </c:pt>
                <c:pt idx="4">
                  <c:v>0.34555758727156849</c:v>
                </c:pt>
                <c:pt idx="5">
                  <c:v>0.39087430359629072</c:v>
                </c:pt>
                <c:pt idx="6">
                  <c:v>0.42785696173026938</c:v>
                </c:pt>
                <c:pt idx="7">
                  <c:v>0.45850508584391009</c:v>
                </c:pt>
                <c:pt idx="8">
                  <c:v>0.48425359428100673</c:v>
                </c:pt>
                <c:pt idx="9">
                  <c:v>0.50615217134271995</c:v>
                </c:pt>
                <c:pt idx="10">
                  <c:v>0.52498240994033296</c:v>
                </c:pt>
                <c:pt idx="11">
                  <c:v>0.54133576255474247</c:v>
                </c:pt>
                <c:pt idx="12">
                  <c:v>0.55566639845556576</c:v>
                </c:pt>
                <c:pt idx="13">
                  <c:v>0.56832771381088887</c:v>
                </c:pt>
                <c:pt idx="14">
                  <c:v>0.57959800243739512</c:v>
                </c:pt>
                <c:pt idx="15">
                  <c:v>0.58969881056928508</c:v>
                </c:pt>
                <c:pt idx="16">
                  <c:v>0.59880826696714706</c:v>
                </c:pt>
                <c:pt idx="17">
                  <c:v>0.60707090370038996</c:v>
                </c:pt>
                <c:pt idx="18">
                  <c:v>0.61460498674320119</c:v>
                </c:pt>
                <c:pt idx="19">
                  <c:v>0.62150805321522273</c:v>
                </c:pt>
                <c:pt idx="20">
                  <c:v>0.62786113935980536</c:v>
                </c:pt>
                <c:pt idx="21">
                  <c:v>0.63373204067089073</c:v>
                </c:pt>
                <c:pt idx="22">
                  <c:v>0.63917784836982905</c:v>
                </c:pt>
                <c:pt idx="23">
                  <c:v>0.64424693919378029</c:v>
                </c:pt>
                <c:pt idx="24">
                  <c:v>0.64898054827456109</c:v>
                </c:pt>
                <c:pt idx="25">
                  <c:v>0.65341402132923321</c:v>
                </c:pt>
                <c:pt idx="26">
                  <c:v>0.65757781821687711</c:v>
                </c:pt>
                <c:pt idx="27">
                  <c:v>0.66149832231089067</c:v>
                </c:pt>
                <c:pt idx="28">
                  <c:v>0.66519849717558532</c:v>
                </c:pt>
                <c:pt idx="29">
                  <c:v>0.66869842240243804</c:v>
                </c:pt>
                <c:pt idx="30">
                  <c:v>0.67201573323782904</c:v>
                </c:pt>
                <c:pt idx="31">
                  <c:v>0.6751659831739415</c:v>
                </c:pt>
                <c:pt idx="32">
                  <c:v>0.6781629445166345</c:v>
                </c:pt>
                <c:pt idx="33">
                  <c:v>0.68101885875621671</c:v>
                </c:pt>
                <c:pt idx="34">
                  <c:v>0.68374464610736019</c:v>
                </c:pt>
                <c:pt idx="35">
                  <c:v>0.68635008167519707</c:v>
                </c:pt>
                <c:pt idx="36">
                  <c:v>0.68884394421447903</c:v>
                </c:pt>
                <c:pt idx="37">
                  <c:v>0.69123414227940183</c:v>
                </c:pt>
                <c:pt idx="38">
                  <c:v>0.69352782163953941</c:v>
                </c:pt>
                <c:pt idx="39">
                  <c:v>0.69573145710659878</c:v>
                </c:pt>
                <c:pt idx="40">
                  <c:v>0.69785093133491571</c:v>
                </c:pt>
                <c:pt idx="41">
                  <c:v>0.69989160269337192</c:v>
                </c:pt>
                <c:pt idx="42">
                  <c:v>0.70185836393271794</c:v>
                </c:pt>
                <c:pt idx="43">
                  <c:v>0.70375569307089569</c:v>
                </c:pt>
                <c:pt idx="44">
                  <c:v>0.70558769767483842</c:v>
                </c:pt>
                <c:pt idx="45">
                  <c:v>0.70735815351875531</c:v>
                </c:pt>
                <c:pt idx="46">
                  <c:v>0.70907053843687229</c:v>
                </c:pt>
                <c:pt idx="47">
                  <c:v>0.71072806205585815</c:v>
                </c:pt>
                <c:pt idx="48">
                  <c:v>0.71233369198296603</c:v>
                </c:pt>
                <c:pt idx="49">
                  <c:v>0.71389017693580847</c:v>
                </c:pt>
                <c:pt idx="50">
                  <c:v>0.71540006722501803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'[1]Tagging_eggs L50'!$C$45</c:f>
              <c:strCache>
                <c:ptCount val="1"/>
                <c:pt idx="0">
                  <c:v>F20</c:v>
                </c:pt>
              </c:strCache>
            </c:strRef>
          </c:tx>
          <c:spPr>
            <a:ln>
              <a:noFill/>
            </a:ln>
          </c:spPr>
          <c:marker>
            <c:symbol val="square"/>
            <c:size val="15"/>
            <c:spPr>
              <a:solidFill>
                <a:schemeClr val="accent3">
                  <a:lumMod val="75000"/>
                </a:schemeClr>
              </a:solidFill>
            </c:spPr>
          </c:marker>
          <c:xVal>
            <c:numRef>
              <c:f>Tagging_eggs!$D$45</c:f>
              <c:numCache>
                <c:formatCode>0.00</c:formatCode>
                <c:ptCount val="1"/>
                <c:pt idx="0">
                  <c:v>0.44695753829558871</c:v>
                </c:pt>
              </c:numCache>
            </c:numRef>
          </c:xVal>
          <c:yVal>
            <c:numRef>
              <c:f>Tagging_eggs!$E$45</c:f>
              <c:numCache>
                <c:formatCode>0%</c:formatCode>
                <c:ptCount val="1"/>
                <c:pt idx="0">
                  <c:v>0.20000002845896292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Tagging_eggs!$C$44</c:f>
              <c:strCache>
                <c:ptCount val="1"/>
                <c:pt idx="0">
                  <c:v>F30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15"/>
            <c:spPr>
              <a:solidFill>
                <a:schemeClr val="tx1"/>
              </a:solidFill>
              <a:ln>
                <a:noFill/>
              </a:ln>
            </c:spPr>
          </c:marker>
          <c:xVal>
            <c:numRef>
              <c:f>Tagging_eggs!$D$44</c:f>
              <c:numCache>
                <c:formatCode>0.00</c:formatCode>
                <c:ptCount val="1"/>
                <c:pt idx="0">
                  <c:v>0.31036500290962743</c:v>
                </c:pt>
              </c:numCache>
            </c:numRef>
          </c:xVal>
          <c:yVal>
            <c:numRef>
              <c:f>Tagging_eggs!$E$44</c:f>
              <c:numCache>
                <c:formatCode>0%</c:formatCode>
                <c:ptCount val="1"/>
                <c:pt idx="0">
                  <c:v>0.3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Tagging_eggs!$C$42</c:f>
              <c:strCache>
                <c:ptCount val="1"/>
                <c:pt idx="0">
                  <c:v>F 0.1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15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Tagging_eggs!$D$42</c:f>
              <c:numCache>
                <c:formatCode>0.00</c:formatCode>
                <c:ptCount val="1"/>
                <c:pt idx="0">
                  <c:v>0.66366738018488269</c:v>
                </c:pt>
              </c:numCache>
            </c:numRef>
          </c:xVal>
          <c:yVal>
            <c:numRef>
              <c:f>Tagging_eggs!$E$42</c:f>
              <c:numCache>
                <c:formatCode>0%</c:formatCode>
                <c:ptCount val="1"/>
                <c:pt idx="0">
                  <c:v>0.11739249997606931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Tagging_eggs!$D$127</c:f>
              <c:strCache>
                <c:ptCount val="1"/>
                <c:pt idx="0">
                  <c:v>Fcurrent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15"/>
            <c:spPr>
              <a:solidFill>
                <a:srgbClr val="99FFCC"/>
              </a:solidFill>
              <a:ln>
                <a:solidFill>
                  <a:srgbClr val="99FFCC"/>
                </a:solidFill>
              </a:ln>
            </c:spPr>
          </c:marker>
          <c:xVal>
            <c:numRef>
              <c:f>Tagging_eggs!$H$127</c:f>
              <c:numCache>
                <c:formatCode>0.000</c:formatCode>
                <c:ptCount val="1"/>
                <c:pt idx="0">
                  <c:v>0.210515370227042</c:v>
                </c:pt>
              </c:numCache>
            </c:numRef>
          </c:xVal>
          <c:yVal>
            <c:numRef>
              <c:f>Tagging_eggs!$K$127</c:f>
              <c:numCache>
                <c:formatCode>0%</c:formatCode>
                <c:ptCount val="1"/>
                <c:pt idx="0">
                  <c:v>0.41270007035977602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14568024"/>
        <c:axId val="114567632"/>
      </c:scatterChart>
      <c:valAx>
        <c:axId val="114566848"/>
        <c:scaling>
          <c:orientation val="minMax"/>
          <c:max val="2.6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F multiplier</a:t>
                </a:r>
              </a:p>
            </c:rich>
          </c:tx>
          <c:layout>
            <c:manualLayout>
              <c:xMode val="edge"/>
              <c:yMode val="edge"/>
              <c:x val="0.41575000000000001"/>
              <c:y val="0.86844355123238781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crossAx val="114567240"/>
        <c:crosses val="autoZero"/>
        <c:crossBetween val="midCat"/>
        <c:majorUnit val="0.2"/>
      </c:valAx>
      <c:valAx>
        <c:axId val="114567240"/>
        <c:scaling>
          <c:orientation val="minMax"/>
          <c:max val="1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Yield per recruit (lb)</a:t>
                </a:r>
              </a:p>
            </c:rich>
          </c:tx>
          <c:layout/>
          <c:overlay val="0"/>
        </c:title>
        <c:numFmt formatCode="0.0" sourceLinked="0"/>
        <c:majorTickMark val="out"/>
        <c:minorTickMark val="none"/>
        <c:tickLblPos val="nextTo"/>
        <c:crossAx val="114566848"/>
        <c:crosses val="autoZero"/>
        <c:crossBetween val="midCat"/>
        <c:majorUnit val="0.2"/>
      </c:valAx>
      <c:valAx>
        <c:axId val="114567632"/>
        <c:scaling>
          <c:orientation val="minMax"/>
          <c:max val="1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Spawning</a:t>
                </a:r>
                <a:r>
                  <a:rPr lang="en-US" sz="1200" baseline="0"/>
                  <a:t> potential ratio</a:t>
                </a:r>
                <a:endParaRPr lang="en-US" sz="1200"/>
              </a:p>
            </c:rich>
          </c:tx>
          <c:layout/>
          <c:overlay val="0"/>
        </c:title>
        <c:numFmt formatCode="0%" sourceLinked="0"/>
        <c:majorTickMark val="out"/>
        <c:minorTickMark val="none"/>
        <c:tickLblPos val="nextTo"/>
        <c:crossAx val="114568024"/>
        <c:crosses val="max"/>
        <c:crossBetween val="midCat"/>
        <c:majorUnit val="0.2"/>
      </c:valAx>
      <c:valAx>
        <c:axId val="114568024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one"/>
        <c:crossAx val="114567632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61581933508311781"/>
          <c:y val="0.31623580156081982"/>
          <c:w val="0.17952777777777779"/>
          <c:h val="0.41480515039237242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b</a:t>
            </a:r>
          </a:p>
        </c:rich>
      </c:tx>
      <c:layout/>
      <c:overlay val="1"/>
    </c:title>
    <c:autoTitleDeleted val="0"/>
    <c:plotArea>
      <c:layout>
        <c:manualLayout>
          <c:layoutTarget val="inner"/>
          <c:xMode val="edge"/>
          <c:yMode val="edge"/>
          <c:x val="0.14082174103237124"/>
          <c:y val="5.1489955766738447E-2"/>
          <c:w val="0.71405096237970556"/>
          <c:h val="0.70048279365199928"/>
        </c:manualLayout>
      </c:layout>
      <c:scatterChart>
        <c:scatterStyle val="smoothMarker"/>
        <c:varyColors val="0"/>
        <c:ser>
          <c:idx val="1"/>
          <c:order val="1"/>
          <c:tx>
            <c:v>SPR</c:v>
          </c:tx>
          <c:marker>
            <c:symbol val="none"/>
          </c:marker>
          <c:xVal>
            <c:numRef>
              <c:f>'[1]Tagging_eggs age50'!$H$39:$H$89</c:f>
              <c:numCache>
                <c:formatCode>General</c:formatCode>
                <c:ptCount val="5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  <c:pt idx="21">
                  <c:v>1.05</c:v>
                </c:pt>
                <c:pt idx="22">
                  <c:v>1.1000000000000001</c:v>
                </c:pt>
                <c:pt idx="23">
                  <c:v>1.1499999999999999</c:v>
                </c:pt>
                <c:pt idx="24">
                  <c:v>1.2</c:v>
                </c:pt>
                <c:pt idx="25">
                  <c:v>1.25</c:v>
                </c:pt>
                <c:pt idx="26">
                  <c:v>1.3</c:v>
                </c:pt>
                <c:pt idx="27">
                  <c:v>1.35</c:v>
                </c:pt>
                <c:pt idx="28">
                  <c:v>1.4</c:v>
                </c:pt>
                <c:pt idx="29">
                  <c:v>1.45</c:v>
                </c:pt>
                <c:pt idx="30">
                  <c:v>1.5</c:v>
                </c:pt>
                <c:pt idx="31">
                  <c:v>1.55</c:v>
                </c:pt>
                <c:pt idx="32">
                  <c:v>1.6</c:v>
                </c:pt>
                <c:pt idx="33">
                  <c:v>1.65</c:v>
                </c:pt>
                <c:pt idx="34">
                  <c:v>1.7</c:v>
                </c:pt>
                <c:pt idx="35">
                  <c:v>1.75</c:v>
                </c:pt>
                <c:pt idx="36">
                  <c:v>1.8</c:v>
                </c:pt>
                <c:pt idx="37">
                  <c:v>1.85</c:v>
                </c:pt>
                <c:pt idx="38">
                  <c:v>1.9</c:v>
                </c:pt>
                <c:pt idx="39">
                  <c:v>1.95</c:v>
                </c:pt>
                <c:pt idx="40">
                  <c:v>2</c:v>
                </c:pt>
                <c:pt idx="41">
                  <c:v>2.0499999999999998</c:v>
                </c:pt>
                <c:pt idx="42">
                  <c:v>2.1</c:v>
                </c:pt>
                <c:pt idx="43">
                  <c:v>2.15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2.35</c:v>
                </c:pt>
                <c:pt idx="48">
                  <c:v>2.4</c:v>
                </c:pt>
                <c:pt idx="49">
                  <c:v>2.4500000000000002</c:v>
                </c:pt>
                <c:pt idx="50">
                  <c:v>2.5</c:v>
                </c:pt>
              </c:numCache>
            </c:numRef>
          </c:xVal>
          <c:yVal>
            <c:numRef>
              <c:f>'[1]Tagging_eggs age50'!$K$39:$K$89</c:f>
              <c:numCache>
                <c:formatCode>General</c:formatCode>
                <c:ptCount val="51"/>
                <c:pt idx="0">
                  <c:v>1</c:v>
                </c:pt>
                <c:pt idx="1">
                  <c:v>0.81143674140709021</c:v>
                </c:pt>
                <c:pt idx="2">
                  <c:v>0.66836732620510009</c:v>
                </c:pt>
                <c:pt idx="3">
                  <c:v>0.5582714861569934</c:v>
                </c:pt>
                <c:pt idx="4">
                  <c:v>0.47240409561270752</c:v>
                </c:pt>
                <c:pt idx="5">
                  <c:v>0.40457279934071161</c:v>
                </c:pt>
                <c:pt idx="6">
                  <c:v>0.35033492117816573</c:v>
                </c:pt>
                <c:pt idx="7">
                  <c:v>0.30646298480891443</c:v>
                </c:pt>
                <c:pt idx="8">
                  <c:v>0.27058436868986158</c:v>
                </c:pt>
                <c:pt idx="9">
                  <c:v>0.24093522950914595</c:v>
                </c:pt>
                <c:pt idx="10">
                  <c:v>0.21619034143940427</c:v>
                </c:pt>
                <c:pt idx="11">
                  <c:v>0.19534399853850815</c:v>
                </c:pt>
                <c:pt idx="12">
                  <c:v>0.17762568603353751</c:v>
                </c:pt>
                <c:pt idx="13">
                  <c:v>0.16243970994248544</c:v>
                </c:pt>
                <c:pt idx="14">
                  <c:v>0.14932152714355601</c:v>
                </c:pt>
                <c:pt idx="15">
                  <c:v>0.13790584576133619</c:v>
                </c:pt>
                <c:pt idx="16">
                  <c:v>0.12790310844757782</c:v>
                </c:pt>
                <c:pt idx="17">
                  <c:v>0.1190820052835212</c:v>
                </c:pt>
                <c:pt idx="18">
                  <c:v>0.11125636411476621</c:v>
                </c:pt>
                <c:pt idx="19">
                  <c:v>0.10427524666503646</c:v>
                </c:pt>
                <c:pt idx="20">
                  <c:v>9.8015411653058326E-2</c:v>
                </c:pt>
                <c:pt idx="21">
                  <c:v>9.2375539080226443E-2</c:v>
                </c:pt>
                <c:pt idx="22">
                  <c:v>8.7271774445557226E-2</c:v>
                </c:pt>
                <c:pt idx="23">
                  <c:v>8.2634268999050492E-2</c:v>
                </c:pt>
                <c:pt idx="24">
                  <c:v>7.8404476538826998E-2</c:v>
                </c:pt>
                <c:pt idx="25">
                  <c:v>7.4533028436950352E-2</c:v>
                </c:pt>
                <c:pt idx="26">
                  <c:v>7.0978053263631102E-2</c:v>
                </c:pt>
                <c:pt idx="27">
                  <c:v>6.7703840247126557E-2</c:v>
                </c:pt>
                <c:pt idx="28">
                  <c:v>6.4679770142428594E-2</c:v>
                </c:pt>
                <c:pt idx="29">
                  <c:v>6.1879455212925941E-2</c:v>
                </c:pt>
                <c:pt idx="30">
                  <c:v>5.9280043617287018E-2</c:v>
                </c:pt>
                <c:pt idx="31">
                  <c:v>5.6861653734241825E-2</c:v>
                </c:pt>
                <c:pt idx="32">
                  <c:v>5.4606911716784612E-2</c:v>
                </c:pt>
                <c:pt idx="33">
                  <c:v>5.2500571476135391E-2</c:v>
                </c:pt>
                <c:pt idx="34">
                  <c:v>5.0529200818021806E-2</c:v>
                </c:pt>
                <c:pt idx="35">
                  <c:v>4.8680920931484746E-2</c:v>
                </c:pt>
                <c:pt idx="36">
                  <c:v>4.6945189117289197E-2</c:v>
                </c:pt>
                <c:pt idx="37">
                  <c:v>4.5312616728449162E-2</c:v>
                </c:pt>
                <c:pt idx="38">
                  <c:v>4.3774815921266134E-2</c:v>
                </c:pt>
                <c:pt idx="39">
                  <c:v>4.2324270088510946E-2</c:v>
                </c:pt>
                <c:pt idx="40">
                  <c:v>4.0954223847797282E-2</c:v>
                </c:pt>
                <c:pt idx="41">
                  <c:v>3.9658589249235009E-2</c:v>
                </c:pt>
                <c:pt idx="42">
                  <c:v>3.8431865493979527E-2</c:v>
                </c:pt>
                <c:pt idx="43">
                  <c:v>3.7269069955219232E-2</c:v>
                </c:pt>
                <c:pt idx="44">
                  <c:v>3.6165678693084395E-2</c:v>
                </c:pt>
                <c:pt idx="45">
                  <c:v>3.5117574976245354E-2</c:v>
                </c:pt>
                <c:pt idx="46">
                  <c:v>3.4121004582126691E-2</c:v>
                </c:pt>
                <c:pt idx="47">
                  <c:v>3.3172536857562433E-2</c:v>
                </c:pt>
                <c:pt idx="48">
                  <c:v>3.226903069240173E-2</c:v>
                </c:pt>
                <c:pt idx="49">
                  <c:v>3.1407604697921317E-2</c:v>
                </c:pt>
                <c:pt idx="50">
                  <c:v>3.0585610996111672E-2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5805560"/>
        <c:axId val="145805952"/>
      </c:scatterChart>
      <c:scatterChart>
        <c:scatterStyle val="smoothMarker"/>
        <c:varyColors val="0"/>
        <c:ser>
          <c:idx val="0"/>
          <c:order val="0"/>
          <c:tx>
            <c:v>YPR</c:v>
          </c:tx>
          <c:marker>
            <c:symbol val="none"/>
          </c:marker>
          <c:xVal>
            <c:numRef>
              <c:f>'[1]Tagging_eggs age50'!$H$39:$H$89</c:f>
              <c:numCache>
                <c:formatCode>General</c:formatCode>
                <c:ptCount val="5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  <c:pt idx="21">
                  <c:v>1.05</c:v>
                </c:pt>
                <c:pt idx="22">
                  <c:v>1.1000000000000001</c:v>
                </c:pt>
                <c:pt idx="23">
                  <c:v>1.1499999999999999</c:v>
                </c:pt>
                <c:pt idx="24">
                  <c:v>1.2</c:v>
                </c:pt>
                <c:pt idx="25">
                  <c:v>1.25</c:v>
                </c:pt>
                <c:pt idx="26">
                  <c:v>1.3</c:v>
                </c:pt>
                <c:pt idx="27">
                  <c:v>1.35</c:v>
                </c:pt>
                <c:pt idx="28">
                  <c:v>1.4</c:v>
                </c:pt>
                <c:pt idx="29">
                  <c:v>1.45</c:v>
                </c:pt>
                <c:pt idx="30">
                  <c:v>1.5</c:v>
                </c:pt>
                <c:pt idx="31">
                  <c:v>1.55</c:v>
                </c:pt>
                <c:pt idx="32">
                  <c:v>1.6</c:v>
                </c:pt>
                <c:pt idx="33">
                  <c:v>1.65</c:v>
                </c:pt>
                <c:pt idx="34">
                  <c:v>1.7</c:v>
                </c:pt>
                <c:pt idx="35">
                  <c:v>1.75</c:v>
                </c:pt>
                <c:pt idx="36">
                  <c:v>1.8</c:v>
                </c:pt>
                <c:pt idx="37">
                  <c:v>1.85</c:v>
                </c:pt>
                <c:pt idx="38">
                  <c:v>1.9</c:v>
                </c:pt>
                <c:pt idx="39">
                  <c:v>1.95</c:v>
                </c:pt>
                <c:pt idx="40">
                  <c:v>2</c:v>
                </c:pt>
                <c:pt idx="41">
                  <c:v>2.0499999999999998</c:v>
                </c:pt>
                <c:pt idx="42">
                  <c:v>2.1</c:v>
                </c:pt>
                <c:pt idx="43">
                  <c:v>2.15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2.35</c:v>
                </c:pt>
                <c:pt idx="48">
                  <c:v>2.4</c:v>
                </c:pt>
                <c:pt idx="49">
                  <c:v>2.4500000000000002</c:v>
                </c:pt>
                <c:pt idx="50">
                  <c:v>2.5</c:v>
                </c:pt>
              </c:numCache>
            </c:numRef>
          </c:xVal>
          <c:yVal>
            <c:numRef>
              <c:f>'[1]Tagging_eggs age50'!$I$39:$I$89</c:f>
              <c:numCache>
                <c:formatCode>General</c:formatCode>
                <c:ptCount val="51"/>
                <c:pt idx="0">
                  <c:v>0</c:v>
                </c:pt>
                <c:pt idx="1">
                  <c:v>0.12400791028096006</c:v>
                </c:pt>
                <c:pt idx="2">
                  <c:v>0.21725840241327654</c:v>
                </c:pt>
                <c:pt idx="3">
                  <c:v>0.28906296298316925</c:v>
                </c:pt>
                <c:pt idx="4">
                  <c:v>0.34555758727156849</c:v>
                </c:pt>
                <c:pt idx="5">
                  <c:v>0.39087430359629072</c:v>
                </c:pt>
                <c:pt idx="6">
                  <c:v>0.42785696173026938</c:v>
                </c:pt>
                <c:pt idx="7">
                  <c:v>0.45850508584391009</c:v>
                </c:pt>
                <c:pt idx="8">
                  <c:v>0.48425359428100673</c:v>
                </c:pt>
                <c:pt idx="9">
                  <c:v>0.50615217134271995</c:v>
                </c:pt>
                <c:pt idx="10">
                  <c:v>0.52498240994033296</c:v>
                </c:pt>
                <c:pt idx="11">
                  <c:v>0.54133576255474247</c:v>
                </c:pt>
                <c:pt idx="12">
                  <c:v>0.55566639845556576</c:v>
                </c:pt>
                <c:pt idx="13">
                  <c:v>0.56832771381088887</c:v>
                </c:pt>
                <c:pt idx="14">
                  <c:v>0.57959800243739512</c:v>
                </c:pt>
                <c:pt idx="15">
                  <c:v>0.58969881056928508</c:v>
                </c:pt>
                <c:pt idx="16">
                  <c:v>0.59880826696714706</c:v>
                </c:pt>
                <c:pt idx="17">
                  <c:v>0.60707090370038996</c:v>
                </c:pt>
                <c:pt idx="18">
                  <c:v>0.61460498674320119</c:v>
                </c:pt>
                <c:pt idx="19">
                  <c:v>0.62150805321522273</c:v>
                </c:pt>
                <c:pt idx="20">
                  <c:v>0.62786113935980536</c:v>
                </c:pt>
                <c:pt idx="21">
                  <c:v>0.63373204067089073</c:v>
                </c:pt>
                <c:pt idx="22">
                  <c:v>0.63917784836982905</c:v>
                </c:pt>
                <c:pt idx="23">
                  <c:v>0.64424693919378029</c:v>
                </c:pt>
                <c:pt idx="24">
                  <c:v>0.64898054827456109</c:v>
                </c:pt>
                <c:pt idx="25">
                  <c:v>0.65341402132923321</c:v>
                </c:pt>
                <c:pt idx="26">
                  <c:v>0.65757781821687711</c:v>
                </c:pt>
                <c:pt idx="27">
                  <c:v>0.66149832231089067</c:v>
                </c:pt>
                <c:pt idx="28">
                  <c:v>0.66519849717558532</c:v>
                </c:pt>
                <c:pt idx="29">
                  <c:v>0.66869842240243804</c:v>
                </c:pt>
                <c:pt idx="30">
                  <c:v>0.67201573323782904</c:v>
                </c:pt>
                <c:pt idx="31">
                  <c:v>0.6751659831739415</c:v>
                </c:pt>
                <c:pt idx="32">
                  <c:v>0.6781629445166345</c:v>
                </c:pt>
                <c:pt idx="33">
                  <c:v>0.68101885875621671</c:v>
                </c:pt>
                <c:pt idx="34">
                  <c:v>0.68374464610736019</c:v>
                </c:pt>
                <c:pt idx="35">
                  <c:v>0.68635008167519707</c:v>
                </c:pt>
                <c:pt idx="36">
                  <c:v>0.68884394421447903</c:v>
                </c:pt>
                <c:pt idx="37">
                  <c:v>0.69123414227940183</c:v>
                </c:pt>
                <c:pt idx="38">
                  <c:v>0.69352782163953941</c:v>
                </c:pt>
                <c:pt idx="39">
                  <c:v>0.69573145710659878</c:v>
                </c:pt>
                <c:pt idx="40">
                  <c:v>0.69785093133491571</c:v>
                </c:pt>
                <c:pt idx="41">
                  <c:v>0.69989160269337192</c:v>
                </c:pt>
                <c:pt idx="42">
                  <c:v>0.70185836393271794</c:v>
                </c:pt>
                <c:pt idx="43">
                  <c:v>0.70375569307089569</c:v>
                </c:pt>
                <c:pt idx="44">
                  <c:v>0.70558769767483842</c:v>
                </c:pt>
                <c:pt idx="45">
                  <c:v>0.70735815351875531</c:v>
                </c:pt>
                <c:pt idx="46">
                  <c:v>0.70907053843687229</c:v>
                </c:pt>
                <c:pt idx="47">
                  <c:v>0.71072806205585815</c:v>
                </c:pt>
                <c:pt idx="48">
                  <c:v>0.71233369198296603</c:v>
                </c:pt>
                <c:pt idx="49">
                  <c:v>0.71389017693580847</c:v>
                </c:pt>
                <c:pt idx="50">
                  <c:v>0.71540006722501803</c:v>
                </c:pt>
              </c:numCache>
            </c:numRef>
          </c:yVal>
          <c:smooth val="1"/>
        </c:ser>
        <c:ser>
          <c:idx val="2"/>
          <c:order val="2"/>
          <c:tx>
            <c:strRef>
              <c:f>'[1]Tagging_eggs age50'!$C$45</c:f>
              <c:strCache>
                <c:ptCount val="1"/>
                <c:pt idx="0">
                  <c:v>F20</c:v>
                </c:pt>
              </c:strCache>
            </c:strRef>
          </c:tx>
          <c:spPr>
            <a:ln>
              <a:noFill/>
            </a:ln>
          </c:spPr>
          <c:marker>
            <c:symbol val="square"/>
            <c:size val="15"/>
            <c:spPr>
              <a:solidFill>
                <a:schemeClr val="accent3">
                  <a:lumMod val="75000"/>
                </a:schemeClr>
              </a:solidFill>
            </c:spPr>
          </c:marker>
          <c:xVal>
            <c:numRef>
              <c:f>'[1]Tagging_eggs age50'!$D$45</c:f>
              <c:numCache>
                <c:formatCode>General</c:formatCode>
                <c:ptCount val="1"/>
                <c:pt idx="0">
                  <c:v>0.53809251544341774</c:v>
                </c:pt>
              </c:numCache>
            </c:numRef>
          </c:xVal>
          <c:yVal>
            <c:numRef>
              <c:f>'[1]Tagging_eggs age50'!$E$45</c:f>
              <c:numCache>
                <c:formatCode>General</c:formatCode>
                <c:ptCount val="1"/>
                <c:pt idx="0">
                  <c:v>0.19999908321752299</c:v>
                </c:pt>
              </c:numCache>
            </c:numRef>
          </c:yVal>
          <c:smooth val="1"/>
        </c:ser>
        <c:ser>
          <c:idx val="3"/>
          <c:order val="3"/>
          <c:tx>
            <c:strRef>
              <c:f>'[1]Tagging_eggs age50'!$C$44</c:f>
              <c:strCache>
                <c:ptCount val="1"/>
                <c:pt idx="0">
                  <c:v>F30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15"/>
            <c:spPr>
              <a:solidFill>
                <a:schemeClr val="tx1"/>
              </a:solidFill>
              <a:ln>
                <a:noFill/>
              </a:ln>
            </c:spPr>
          </c:marker>
          <c:xVal>
            <c:numRef>
              <c:f>'[1]Tagging_eggs age50'!$D$44</c:f>
              <c:numCache>
                <c:formatCode>General</c:formatCode>
                <c:ptCount val="1"/>
                <c:pt idx="0">
                  <c:v>0.35831022723947503</c:v>
                </c:pt>
              </c:numCache>
            </c:numRef>
          </c:xVal>
          <c:yVal>
            <c:numRef>
              <c:f>'[1]Tagging_eggs age50'!$E$44</c:f>
              <c:numCache>
                <c:formatCode>General</c:formatCode>
                <c:ptCount val="1"/>
                <c:pt idx="0">
                  <c:v>0.3</c:v>
                </c:pt>
              </c:numCache>
            </c:numRef>
          </c:yVal>
          <c:smooth val="1"/>
        </c:ser>
        <c:ser>
          <c:idx val="4"/>
          <c:order val="4"/>
          <c:tx>
            <c:strRef>
              <c:f>'[1]Tagging_eggs age50'!$C$42</c:f>
              <c:strCache>
                <c:ptCount val="1"/>
                <c:pt idx="0">
                  <c:v>F 0.1</c:v>
                </c:pt>
              </c:strCache>
            </c:strRef>
          </c:tx>
          <c:spPr>
            <a:ln>
              <a:noFill/>
            </a:ln>
          </c:spPr>
          <c:marker>
            <c:symbol val="circle"/>
            <c:size val="15"/>
            <c:spPr>
              <a:solidFill>
                <a:schemeClr val="bg1"/>
              </a:solidFill>
              <a:ln>
                <a:solidFill>
                  <a:schemeClr val="tx1"/>
                </a:solidFill>
              </a:ln>
            </c:spPr>
          </c:marker>
          <c:xVal>
            <c:numRef>
              <c:f>'[1]Tagging_eggs age50'!$D$42</c:f>
              <c:numCache>
                <c:formatCode>General</c:formatCode>
                <c:ptCount val="1"/>
                <c:pt idx="0">
                  <c:v>0.66366738018488269</c:v>
                </c:pt>
              </c:numCache>
            </c:numRef>
          </c:xVal>
          <c:yVal>
            <c:numRef>
              <c:f>'[1]Tagging_eggs age50'!$E$42</c:f>
              <c:numCache>
                <c:formatCode>General</c:formatCode>
                <c:ptCount val="1"/>
                <c:pt idx="0">
                  <c:v>0.15866550780176655</c:v>
                </c:pt>
              </c:numCache>
            </c:numRef>
          </c:yVal>
          <c:smooth val="1"/>
        </c:ser>
        <c:ser>
          <c:idx val="5"/>
          <c:order val="5"/>
          <c:tx>
            <c:strRef>
              <c:f>'[1]Tagging_eggs age50'!$D$121</c:f>
              <c:strCache>
                <c:ptCount val="1"/>
                <c:pt idx="0">
                  <c:v>Fcurrent</c:v>
                </c:pt>
              </c:strCache>
            </c:strRef>
          </c:tx>
          <c:spPr>
            <a:ln>
              <a:noFill/>
            </a:ln>
          </c:spPr>
          <c:marker>
            <c:symbol val="diamond"/>
            <c:size val="15"/>
            <c:spPr>
              <a:solidFill>
                <a:srgbClr val="99FFCC"/>
              </a:solidFill>
              <a:ln>
                <a:solidFill>
                  <a:srgbClr val="99FFCC"/>
                </a:solidFill>
              </a:ln>
            </c:spPr>
          </c:marker>
          <c:xVal>
            <c:numRef>
              <c:f>'[1]Tagging_eggs age50'!$H$121</c:f>
              <c:numCache>
                <c:formatCode>General</c:formatCode>
                <c:ptCount val="1"/>
                <c:pt idx="0">
                  <c:v>0.210515370227042</c:v>
                </c:pt>
              </c:numCache>
            </c:numRef>
          </c:xVal>
          <c:yVal>
            <c:numRef>
              <c:f>'[1]Tagging_eggs age50'!$K$121</c:f>
              <c:numCache>
                <c:formatCode>General</c:formatCode>
                <c:ptCount val="1"/>
                <c:pt idx="0">
                  <c:v>0.42958636879439455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45806736"/>
        <c:axId val="145806344"/>
      </c:scatterChart>
      <c:valAx>
        <c:axId val="145805560"/>
        <c:scaling>
          <c:orientation val="minMax"/>
          <c:max val="2.6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F multiplier</a:t>
                </a:r>
              </a:p>
            </c:rich>
          </c:tx>
          <c:layout>
            <c:manualLayout>
              <c:xMode val="edge"/>
              <c:yMode val="edge"/>
              <c:x val="0.41575000000000001"/>
              <c:y val="0.86844355123238781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crossAx val="145805952"/>
        <c:crosses val="autoZero"/>
        <c:crossBetween val="midCat"/>
        <c:majorUnit val="0.2"/>
      </c:valAx>
      <c:valAx>
        <c:axId val="145805952"/>
        <c:scaling>
          <c:orientation val="minMax"/>
          <c:max val="1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Yield per recruit (lb)</a:t>
                </a:r>
              </a:p>
            </c:rich>
          </c:tx>
          <c:layout/>
          <c:overlay val="0"/>
        </c:title>
        <c:numFmt formatCode="0.0" sourceLinked="0"/>
        <c:majorTickMark val="out"/>
        <c:minorTickMark val="none"/>
        <c:tickLblPos val="nextTo"/>
        <c:crossAx val="145805560"/>
        <c:crosses val="autoZero"/>
        <c:crossBetween val="midCat"/>
        <c:majorUnit val="0.2"/>
      </c:valAx>
      <c:valAx>
        <c:axId val="145806344"/>
        <c:scaling>
          <c:orientation val="minMax"/>
          <c:max val="1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sz="1200"/>
                </a:pPr>
                <a:r>
                  <a:rPr lang="en-US" sz="1200"/>
                  <a:t>Spawning</a:t>
                </a:r>
                <a:r>
                  <a:rPr lang="en-US" sz="1200" baseline="0"/>
                  <a:t> potential ratio</a:t>
                </a:r>
                <a:endParaRPr lang="en-US" sz="1200"/>
              </a:p>
            </c:rich>
          </c:tx>
          <c:layout/>
          <c:overlay val="0"/>
        </c:title>
        <c:numFmt formatCode="0%" sourceLinked="0"/>
        <c:majorTickMark val="out"/>
        <c:minorTickMark val="none"/>
        <c:tickLblPos val="nextTo"/>
        <c:crossAx val="145806736"/>
        <c:crosses val="max"/>
        <c:crossBetween val="midCat"/>
        <c:majorUnit val="0.2"/>
      </c:valAx>
      <c:valAx>
        <c:axId val="1458067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one"/>
        <c:crossAx val="145806344"/>
        <c:crosses val="autoZero"/>
        <c:crossBetween val="midCat"/>
      </c:valAx>
    </c:plotArea>
    <c:legend>
      <c:legendPos val="r"/>
      <c:layout>
        <c:manualLayout>
          <c:xMode val="edge"/>
          <c:yMode val="edge"/>
          <c:x val="0.61581933508311804"/>
          <c:y val="0.31623580156081982"/>
          <c:w val="0.23186111111111121"/>
          <c:h val="0.38182346913341247"/>
        </c:manualLayout>
      </c:layout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000000000000278" l="0.70000000000000062" r="0.70000000000000062" t="0.75000000000000278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094663167104226"/>
          <c:y val="5.1400554097404488E-2"/>
          <c:w val="0.6753103152203368"/>
          <c:h val="0.61972874795116284"/>
        </c:manualLayout>
      </c:layout>
      <c:lineChart>
        <c:grouping val="standard"/>
        <c:varyColors val="0"/>
        <c:ser>
          <c:idx val="0"/>
          <c:order val="0"/>
          <c:tx>
            <c:v>Landings</c:v>
          </c:tx>
          <c:marker>
            <c:symbol val="none"/>
          </c:marker>
          <c:cat>
            <c:numRef>
              <c:f>Tagging_eggs!$H$39:$H$89</c:f>
              <c:numCache>
                <c:formatCode>0.00</c:formatCode>
                <c:ptCount val="5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  <c:pt idx="21">
                  <c:v>1.05</c:v>
                </c:pt>
                <c:pt idx="22">
                  <c:v>1.1000000000000001</c:v>
                </c:pt>
                <c:pt idx="23">
                  <c:v>1.1499999999999999</c:v>
                </c:pt>
                <c:pt idx="24">
                  <c:v>1.2</c:v>
                </c:pt>
                <c:pt idx="25">
                  <c:v>1.25</c:v>
                </c:pt>
                <c:pt idx="26">
                  <c:v>1.3</c:v>
                </c:pt>
                <c:pt idx="27">
                  <c:v>1.35</c:v>
                </c:pt>
                <c:pt idx="28">
                  <c:v>1.4</c:v>
                </c:pt>
                <c:pt idx="29">
                  <c:v>1.45</c:v>
                </c:pt>
                <c:pt idx="30">
                  <c:v>1.5</c:v>
                </c:pt>
                <c:pt idx="31">
                  <c:v>1.55</c:v>
                </c:pt>
                <c:pt idx="32">
                  <c:v>1.6</c:v>
                </c:pt>
                <c:pt idx="33">
                  <c:v>1.65</c:v>
                </c:pt>
                <c:pt idx="34">
                  <c:v>1.7</c:v>
                </c:pt>
                <c:pt idx="35">
                  <c:v>1.75</c:v>
                </c:pt>
                <c:pt idx="36">
                  <c:v>1.8</c:v>
                </c:pt>
                <c:pt idx="37">
                  <c:v>1.85</c:v>
                </c:pt>
                <c:pt idx="38">
                  <c:v>1.9</c:v>
                </c:pt>
                <c:pt idx="39">
                  <c:v>1.95</c:v>
                </c:pt>
                <c:pt idx="40">
                  <c:v>2</c:v>
                </c:pt>
                <c:pt idx="41">
                  <c:v>2.0499999999999998</c:v>
                </c:pt>
                <c:pt idx="42">
                  <c:v>2.1</c:v>
                </c:pt>
                <c:pt idx="43">
                  <c:v>2.15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2.35</c:v>
                </c:pt>
                <c:pt idx="48">
                  <c:v>2.4</c:v>
                </c:pt>
                <c:pt idx="49">
                  <c:v>2.4500000000000002</c:v>
                </c:pt>
                <c:pt idx="50">
                  <c:v>2.5</c:v>
                </c:pt>
              </c:numCache>
            </c:numRef>
          </c:cat>
          <c:val>
            <c:numRef>
              <c:f>Tagging_eggs!$O$39:$O$89</c:f>
              <c:numCache>
                <c:formatCode>General</c:formatCode>
                <c:ptCount val="51"/>
                <c:pt idx="0">
                  <c:v>0</c:v>
                </c:pt>
                <c:pt idx="1">
                  <c:v>1853724.7768637454</c:v>
                </c:pt>
                <c:pt idx="2">
                  <c:v>3247674.1412935527</c:v>
                </c:pt>
                <c:pt idx="3">
                  <c:v>4321040.2896194989</c:v>
                </c:pt>
                <c:pt idx="4">
                  <c:v>5165546.7776793446</c:v>
                </c:pt>
                <c:pt idx="5">
                  <c:v>5842960.9818774238</c:v>
                </c:pt>
                <c:pt idx="6">
                  <c:v>6395794.019237007</c:v>
                </c:pt>
                <c:pt idx="7">
                  <c:v>6853935.6563723441</c:v>
                </c:pt>
                <c:pt idx="8">
                  <c:v>7238835.6837092265</c:v>
                </c:pt>
                <c:pt idx="9">
                  <c:v>7566185.2437928189</c:v>
                </c:pt>
                <c:pt idx="10">
                  <c:v>7847667.9311759537</c:v>
                </c:pt>
                <c:pt idx="11">
                  <c:v>8092125.0376414824</c:v>
                </c:pt>
                <c:pt idx="12">
                  <c:v>8306345.6851580944</c:v>
                </c:pt>
                <c:pt idx="13">
                  <c:v>8495612.5950565953</c:v>
                </c:pt>
                <c:pt idx="14">
                  <c:v>8664085.8256918509</c:v>
                </c:pt>
                <c:pt idx="15">
                  <c:v>8815077.1476003379</c:v>
                </c:pt>
                <c:pt idx="16">
                  <c:v>8951249.3078296166</c:v>
                </c:pt>
                <c:pt idx="17">
                  <c:v>9074762.8353129402</c:v>
                </c:pt>
                <c:pt idx="18">
                  <c:v>9187385.6218413599</c:v>
                </c:pt>
                <c:pt idx="19">
                  <c:v>9290575.6951724198</c:v>
                </c:pt>
                <c:pt idx="20">
                  <c:v>9385544.4207083974</c:v>
                </c:pt>
                <c:pt idx="21">
                  <c:v>9473305.2353066243</c:v>
                </c:pt>
                <c:pt idx="22">
                  <c:v>9554711.5636503994</c:v>
                </c:pt>
                <c:pt idx="23">
                  <c:v>9630486.5624810494</c:v>
                </c:pt>
                <c:pt idx="24">
                  <c:v>9701246.6326826178</c:v>
                </c:pt>
                <c:pt idx="25">
                  <c:v>9767520.1375774536</c:v>
                </c:pt>
                <c:pt idx="26">
                  <c:v>9829762.4045341816</c:v>
                </c:pt>
                <c:pt idx="27">
                  <c:v>9888367.8238207661</c:v>
                </c:pt>
                <c:pt idx="28">
                  <c:v>9943679.6648950372</c:v>
                </c:pt>
                <c:pt idx="29">
                  <c:v>9995998.0863206387</c:v>
                </c:pt>
                <c:pt idx="30">
                  <c:v>10045586.707515772</c:v>
                </c:pt>
                <c:pt idx="31">
                  <c:v>10092678.028921435</c:v>
                </c:pt>
                <c:pt idx="32">
                  <c:v>10137477.925022142</c:v>
                </c:pt>
                <c:pt idx="33">
                  <c:v>10180169.386998374</c:v>
                </c:pt>
                <c:pt idx="34">
                  <c:v>10220915.655021343</c:v>
                </c:pt>
                <c:pt idx="35">
                  <c:v>10259862.851661289</c:v>
                </c:pt>
                <c:pt idx="36">
                  <c:v>10297142.205604803</c:v>
                </c:pt>
                <c:pt idx="37">
                  <c:v>10332871.937397884</c:v>
                </c:pt>
                <c:pt idx="38">
                  <c:v>10367158.865146562</c:v>
                </c:pt>
                <c:pt idx="39">
                  <c:v>10400099.777183615</c:v>
                </c:pt>
                <c:pt idx="40">
                  <c:v>10431782.610013017</c:v>
                </c:pt>
                <c:pt idx="41">
                  <c:v>10462287.462889224</c:v>
                </c:pt>
                <c:pt idx="42">
                  <c:v>10491687.474802099</c:v>
                </c:pt>
                <c:pt idx="43">
                  <c:v>10520049.585133102</c:v>
                </c:pt>
                <c:pt idx="44">
                  <c:v>10547435.195599101</c:v>
                </c:pt>
                <c:pt idx="45">
                  <c:v>10573900.748133421</c:v>
                </c:pt>
                <c:pt idx="46">
                  <c:v>10599498.230931489</c:v>
                </c:pt>
                <c:pt idx="47">
                  <c:v>10624275.622904222</c:v>
                </c:pt>
                <c:pt idx="48">
                  <c:v>10648277.285149883</c:v>
                </c:pt>
                <c:pt idx="49">
                  <c:v>10671544.306708125</c:v>
                </c:pt>
                <c:pt idx="50">
                  <c:v>10694114.810743814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5807520"/>
        <c:axId val="146089280"/>
      </c:lineChart>
      <c:lineChart>
        <c:grouping val="standard"/>
        <c:varyColors val="0"/>
        <c:ser>
          <c:idx val="1"/>
          <c:order val="1"/>
          <c:tx>
            <c:v>Change in landings</c:v>
          </c:tx>
          <c:marker>
            <c:symbol val="none"/>
          </c:marker>
          <c:cat>
            <c:numRef>
              <c:f>Tagging_eggs!$H$39:$H$89</c:f>
              <c:numCache>
                <c:formatCode>0.00</c:formatCode>
                <c:ptCount val="51"/>
                <c:pt idx="0">
                  <c:v>0</c:v>
                </c:pt>
                <c:pt idx="1">
                  <c:v>0.05</c:v>
                </c:pt>
                <c:pt idx="2">
                  <c:v>0.1</c:v>
                </c:pt>
                <c:pt idx="3">
                  <c:v>0.15</c:v>
                </c:pt>
                <c:pt idx="4">
                  <c:v>0.2</c:v>
                </c:pt>
                <c:pt idx="5">
                  <c:v>0.25</c:v>
                </c:pt>
                <c:pt idx="6">
                  <c:v>0.3</c:v>
                </c:pt>
                <c:pt idx="7">
                  <c:v>0.35</c:v>
                </c:pt>
                <c:pt idx="8">
                  <c:v>0.4</c:v>
                </c:pt>
                <c:pt idx="9">
                  <c:v>0.45</c:v>
                </c:pt>
                <c:pt idx="10">
                  <c:v>0.5</c:v>
                </c:pt>
                <c:pt idx="11">
                  <c:v>0.55000000000000004</c:v>
                </c:pt>
                <c:pt idx="12">
                  <c:v>0.6</c:v>
                </c:pt>
                <c:pt idx="13">
                  <c:v>0.65</c:v>
                </c:pt>
                <c:pt idx="14">
                  <c:v>0.7</c:v>
                </c:pt>
                <c:pt idx="15">
                  <c:v>0.75</c:v>
                </c:pt>
                <c:pt idx="16">
                  <c:v>0.8</c:v>
                </c:pt>
                <c:pt idx="17">
                  <c:v>0.85</c:v>
                </c:pt>
                <c:pt idx="18">
                  <c:v>0.9</c:v>
                </c:pt>
                <c:pt idx="19">
                  <c:v>0.95</c:v>
                </c:pt>
                <c:pt idx="20">
                  <c:v>1</c:v>
                </c:pt>
                <c:pt idx="21">
                  <c:v>1.05</c:v>
                </c:pt>
                <c:pt idx="22">
                  <c:v>1.1000000000000001</c:v>
                </c:pt>
                <c:pt idx="23">
                  <c:v>1.1499999999999999</c:v>
                </c:pt>
                <c:pt idx="24">
                  <c:v>1.2</c:v>
                </c:pt>
                <c:pt idx="25">
                  <c:v>1.25</c:v>
                </c:pt>
                <c:pt idx="26">
                  <c:v>1.3</c:v>
                </c:pt>
                <c:pt idx="27">
                  <c:v>1.35</c:v>
                </c:pt>
                <c:pt idx="28">
                  <c:v>1.4</c:v>
                </c:pt>
                <c:pt idx="29">
                  <c:v>1.45</c:v>
                </c:pt>
                <c:pt idx="30">
                  <c:v>1.5</c:v>
                </c:pt>
                <c:pt idx="31">
                  <c:v>1.55</c:v>
                </c:pt>
                <c:pt idx="32">
                  <c:v>1.6</c:v>
                </c:pt>
                <c:pt idx="33">
                  <c:v>1.65</c:v>
                </c:pt>
                <c:pt idx="34">
                  <c:v>1.7</c:v>
                </c:pt>
                <c:pt idx="35">
                  <c:v>1.75</c:v>
                </c:pt>
                <c:pt idx="36">
                  <c:v>1.8</c:v>
                </c:pt>
                <c:pt idx="37">
                  <c:v>1.85</c:v>
                </c:pt>
                <c:pt idx="38">
                  <c:v>1.9</c:v>
                </c:pt>
                <c:pt idx="39">
                  <c:v>1.95</c:v>
                </c:pt>
                <c:pt idx="40">
                  <c:v>2</c:v>
                </c:pt>
                <c:pt idx="41">
                  <c:v>2.0499999999999998</c:v>
                </c:pt>
                <c:pt idx="42">
                  <c:v>2.1</c:v>
                </c:pt>
                <c:pt idx="43">
                  <c:v>2.15</c:v>
                </c:pt>
                <c:pt idx="44">
                  <c:v>2.2000000000000002</c:v>
                </c:pt>
                <c:pt idx="45">
                  <c:v>2.25</c:v>
                </c:pt>
                <c:pt idx="46">
                  <c:v>2.2999999999999998</c:v>
                </c:pt>
                <c:pt idx="47">
                  <c:v>2.35</c:v>
                </c:pt>
                <c:pt idx="48">
                  <c:v>2.4</c:v>
                </c:pt>
                <c:pt idx="49">
                  <c:v>2.4500000000000002</c:v>
                </c:pt>
                <c:pt idx="50">
                  <c:v>2.5</c:v>
                </c:pt>
              </c:numCache>
            </c:numRef>
          </c:cat>
          <c:val>
            <c:numRef>
              <c:f>Tagging_eggs!$P$39:$P$89</c:f>
              <c:numCache>
                <c:formatCode>General</c:formatCode>
                <c:ptCount val="51"/>
                <c:pt idx="1">
                  <c:v>1853724.7768637454</c:v>
                </c:pt>
                <c:pt idx="2">
                  <c:v>1393949.3644298073</c:v>
                </c:pt>
                <c:pt idx="3">
                  <c:v>1073366.1483259462</c:v>
                </c:pt>
                <c:pt idx="4">
                  <c:v>844506.48805984575</c:v>
                </c:pt>
                <c:pt idx="5">
                  <c:v>677414.20419807918</c:v>
                </c:pt>
                <c:pt idx="6">
                  <c:v>552833.03735958319</c:v>
                </c:pt>
                <c:pt idx="7">
                  <c:v>458141.63713533711</c:v>
                </c:pt>
                <c:pt idx="8">
                  <c:v>384900.02733688243</c:v>
                </c:pt>
                <c:pt idx="9">
                  <c:v>327349.56008359231</c:v>
                </c:pt>
                <c:pt idx="10">
                  <c:v>281482.68738313485</c:v>
                </c:pt>
                <c:pt idx="11">
                  <c:v>244457.10646552872</c:v>
                </c:pt>
                <c:pt idx="12">
                  <c:v>214220.64751661196</c:v>
                </c:pt>
                <c:pt idx="13">
                  <c:v>189266.90989850089</c:v>
                </c:pt>
                <c:pt idx="14">
                  <c:v>168473.23063525558</c:v>
                </c:pt>
                <c:pt idx="15">
                  <c:v>150991.32190848701</c:v>
                </c:pt>
                <c:pt idx="16">
                  <c:v>136172.16022927873</c:v>
                </c:pt>
                <c:pt idx="17">
                  <c:v>123513.52748332359</c:v>
                </c:pt>
                <c:pt idx="18">
                  <c:v>112622.7865284197</c:v>
                </c:pt>
                <c:pt idx="19">
                  <c:v>103190.07333105989</c:v>
                </c:pt>
                <c:pt idx="20">
                  <c:v>94968.725535977632</c:v>
                </c:pt>
                <c:pt idx="21">
                  <c:v>87760.81459822692</c:v>
                </c:pt>
                <c:pt idx="22">
                  <c:v>81406.328343775123</c:v>
                </c:pt>
                <c:pt idx="23">
                  <c:v>75774.998830650002</c:v>
                </c:pt>
                <c:pt idx="24">
                  <c:v>70760.070201568305</c:v>
                </c:pt>
                <c:pt idx="25">
                  <c:v>66273.504894835874</c:v>
                </c:pt>
                <c:pt idx="26">
                  <c:v>62242.266956727952</c:v>
                </c:pt>
                <c:pt idx="27">
                  <c:v>58605.419286584482</c:v>
                </c:pt>
                <c:pt idx="28">
                  <c:v>55311.841074271128</c:v>
                </c:pt>
                <c:pt idx="29">
                  <c:v>52318.421425601467</c:v>
                </c:pt>
                <c:pt idx="30">
                  <c:v>49588.621195133775</c:v>
                </c:pt>
                <c:pt idx="31">
                  <c:v>47091.321405662224</c:v>
                </c:pt>
                <c:pt idx="32">
                  <c:v>44799.896100707352</c:v>
                </c:pt>
                <c:pt idx="33">
                  <c:v>42691.461976232007</c:v>
                </c:pt>
                <c:pt idx="34">
                  <c:v>40746.268022969365</c:v>
                </c:pt>
                <c:pt idx="35">
                  <c:v>38947.196639945731</c:v>
                </c:pt>
                <c:pt idx="36">
                  <c:v>37279.353943513706</c:v>
                </c:pt>
                <c:pt idx="37">
                  <c:v>35729.731793081388</c:v>
                </c:pt>
                <c:pt idx="38">
                  <c:v>34286.927748678252</c:v>
                </c:pt>
                <c:pt idx="39">
                  <c:v>32940.912037052214</c:v>
                </c:pt>
                <c:pt idx="40">
                  <c:v>31682.83282940276</c:v>
                </c:pt>
                <c:pt idx="41">
                  <c:v>30504.85287620686</c:v>
                </c:pt>
                <c:pt idx="42">
                  <c:v>29400.011912874877</c:v>
                </c:pt>
                <c:pt idx="43">
                  <c:v>28362.110331002623</c:v>
                </c:pt>
                <c:pt idx="44">
                  <c:v>27385.610465999693</c:v>
                </c:pt>
                <c:pt idx="45">
                  <c:v>26465.55253431946</c:v>
                </c:pt>
                <c:pt idx="46">
                  <c:v>25597.482798067853</c:v>
                </c:pt>
                <c:pt idx="47">
                  <c:v>24777.391972733662</c:v>
                </c:pt>
                <c:pt idx="48">
                  <c:v>24001.66224566102</c:v>
                </c:pt>
                <c:pt idx="49">
                  <c:v>23267.021558241919</c:v>
                </c:pt>
                <c:pt idx="50">
                  <c:v>22570.504035688937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6090064"/>
        <c:axId val="146089672"/>
      </c:lineChart>
      <c:catAx>
        <c:axId val="14580752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/>
                </a:pPr>
                <a:r>
                  <a:rPr lang="en-US" sz="1200"/>
                  <a:t>Fishing mortality per year</a:t>
                </a:r>
              </a:p>
            </c:rich>
          </c:tx>
          <c:layout/>
          <c:overlay val="0"/>
        </c:title>
        <c:numFmt formatCode="0.00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/>
            </a:pPr>
            <a:endParaRPr lang="en-US"/>
          </a:p>
        </c:txPr>
        <c:crossAx val="146089280"/>
        <c:crosses val="autoZero"/>
        <c:auto val="1"/>
        <c:lblAlgn val="ctr"/>
        <c:lblOffset val="100"/>
        <c:tickLblSkip val="4"/>
        <c:noMultiLvlLbl val="0"/>
      </c:catAx>
      <c:valAx>
        <c:axId val="146089280"/>
        <c:scaling>
          <c:orientation val="minMax"/>
          <c:max val="12000000"/>
          <c:min val="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100"/>
                </a:pPr>
                <a:r>
                  <a:rPr lang="en-US" sz="1100"/>
                  <a:t>Equilibrium</a:t>
                </a:r>
                <a:r>
                  <a:rPr lang="en-US" sz="1100" baseline="0"/>
                  <a:t> landings </a:t>
                </a:r>
                <a:r>
                  <a:rPr lang="en-US" sz="1100"/>
                  <a:t> (lb)</a:t>
                </a:r>
              </a:p>
            </c:rich>
          </c:tx>
          <c:layout>
            <c:manualLayout>
              <c:xMode val="edge"/>
              <c:yMode val="edge"/>
              <c:x val="3.0351948076997662E-2"/>
              <c:y val="0.13381132746233154"/>
            </c:manualLayout>
          </c:layout>
          <c:overlay val="0"/>
        </c:title>
        <c:numFmt formatCode="General" sourceLinked="0"/>
        <c:majorTickMark val="out"/>
        <c:minorTickMark val="none"/>
        <c:tickLblPos val="nextTo"/>
        <c:crossAx val="145807520"/>
        <c:crosses val="autoZero"/>
        <c:crossBetween val="between"/>
        <c:majorUnit val="2000000"/>
        <c:minorUnit val="400000"/>
        <c:dispUnits>
          <c:builtInUnit val="millions"/>
          <c:dispUnitsLbl>
            <c:layout/>
          </c:dispUnitsLbl>
        </c:dispUnits>
      </c:valAx>
      <c:valAx>
        <c:axId val="146089672"/>
        <c:scaling>
          <c:orientation val="minMax"/>
          <c:max val="2000000"/>
          <c:min val="0"/>
        </c:scaling>
        <c:delete val="0"/>
        <c:axPos val="r"/>
        <c:title>
          <c:tx>
            <c:rich>
              <a:bodyPr rot="-5400000" vert="horz"/>
              <a:lstStyle/>
              <a:p>
                <a:pPr>
                  <a:defRPr sz="1100"/>
                </a:pPr>
                <a:r>
                  <a:rPr lang="en-US" sz="1100"/>
                  <a:t>Change in landings</a:t>
                </a:r>
              </a:p>
            </c:rich>
          </c:tx>
          <c:layout>
            <c:manualLayout>
              <c:xMode val="edge"/>
              <c:yMode val="edge"/>
              <c:x val="0.93797782394632612"/>
              <c:y val="0.23188888176780184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crossAx val="146090064"/>
        <c:crosses val="max"/>
        <c:crossBetween val="between"/>
        <c:majorUnit val="400000"/>
        <c:minorUnit val="80000"/>
        <c:dispUnits>
          <c:builtInUnit val="millions"/>
          <c:dispUnitsLbl>
            <c:layout/>
          </c:dispUnitsLbl>
        </c:dispUnits>
      </c:valAx>
      <c:catAx>
        <c:axId val="146090064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one"/>
        <c:crossAx val="146089672"/>
        <c:crosses val="autoZero"/>
        <c:auto val="1"/>
        <c:lblAlgn val="ctr"/>
        <c:lblOffset val="100"/>
        <c:noMultiLvlLbl val="0"/>
      </c:catAx>
    </c:plotArea>
    <c:legend>
      <c:legendPos val="b"/>
      <c:layout/>
      <c:overlay val="0"/>
    </c:legend>
    <c:plotVisOnly val="1"/>
    <c:dispBlanksAs val="gap"/>
    <c:showDLblsOverMax val="0"/>
  </c:chart>
  <c:printSettings>
    <c:headerFooter/>
    <c:pageMargins b="0.75000000000000377" l="0.70000000000000062" r="0.70000000000000062" t="0.75000000000000377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6210544835991042"/>
          <c:y val="6.2829369221376663E-2"/>
          <c:w val="0.808421883657364"/>
          <c:h val="0.58451256541045304"/>
        </c:manualLayout>
      </c:layout>
      <c:lineChart>
        <c:grouping val="standard"/>
        <c:varyColors val="0"/>
        <c:ser>
          <c:idx val="0"/>
          <c:order val="0"/>
          <c:tx>
            <c:v>Update 2010 (assumed maturity-at-age)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5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cat>
            <c:strRef>
              <c:f>Tagging_eggs!$M$95:$M$119</c:f>
              <c:strCache>
                <c:ptCount val="25"/>
                <c:pt idx="0">
                  <c:v>85-86</c:v>
                </c:pt>
                <c:pt idx="1">
                  <c:v>86-87</c:v>
                </c:pt>
                <c:pt idx="2">
                  <c:v>87-88</c:v>
                </c:pt>
                <c:pt idx="3">
                  <c:v>88-89</c:v>
                </c:pt>
                <c:pt idx="4">
                  <c:v>89-90</c:v>
                </c:pt>
                <c:pt idx="5">
                  <c:v>90-91</c:v>
                </c:pt>
                <c:pt idx="6">
                  <c:v>91-92</c:v>
                </c:pt>
                <c:pt idx="7">
                  <c:v>92-93</c:v>
                </c:pt>
                <c:pt idx="8">
                  <c:v>93-94</c:v>
                </c:pt>
                <c:pt idx="9">
                  <c:v>94-95</c:v>
                </c:pt>
                <c:pt idx="10">
                  <c:v>95-96</c:v>
                </c:pt>
                <c:pt idx="11">
                  <c:v>96-97</c:v>
                </c:pt>
                <c:pt idx="12">
                  <c:v>97-98</c:v>
                </c:pt>
                <c:pt idx="13">
                  <c:v>98-99</c:v>
                </c:pt>
                <c:pt idx="14">
                  <c:v>99-00</c:v>
                </c:pt>
                <c:pt idx="15">
                  <c:v>00-01</c:v>
                </c:pt>
                <c:pt idx="16">
                  <c:v>01-02</c:v>
                </c:pt>
                <c:pt idx="17">
                  <c:v>02-03</c:v>
                </c:pt>
                <c:pt idx="18">
                  <c:v>03-04</c:v>
                </c:pt>
                <c:pt idx="19">
                  <c:v>04-05</c:v>
                </c:pt>
                <c:pt idx="20">
                  <c:v>05-06</c:v>
                </c:pt>
                <c:pt idx="21">
                  <c:v>06-07</c:v>
                </c:pt>
                <c:pt idx="22">
                  <c:v>07-08</c:v>
                </c:pt>
                <c:pt idx="23">
                  <c:v>08-09</c:v>
                </c:pt>
                <c:pt idx="24">
                  <c:v>09-10</c:v>
                </c:pt>
              </c:strCache>
            </c:strRef>
          </c:cat>
          <c:val>
            <c:numRef>
              <c:f>Tagging_eggs!$L$148:$L$172</c:f>
              <c:numCache>
                <c:formatCode>0%</c:formatCode>
                <c:ptCount val="25"/>
                <c:pt idx="0">
                  <c:v>0.23853504409767939</c:v>
                </c:pt>
                <c:pt idx="1">
                  <c:v>0.25740747261314334</c:v>
                </c:pt>
                <c:pt idx="2">
                  <c:v>0.26230533964375968</c:v>
                </c:pt>
                <c:pt idx="3">
                  <c:v>0.20834506611950324</c:v>
                </c:pt>
                <c:pt idx="4">
                  <c:v>0.15502414465406392</c:v>
                </c:pt>
                <c:pt idx="5">
                  <c:v>0.19453270208762866</c:v>
                </c:pt>
                <c:pt idx="6">
                  <c:v>0.16790772556060021</c:v>
                </c:pt>
                <c:pt idx="7">
                  <c:v>0.26166619673731284</c:v>
                </c:pt>
                <c:pt idx="8">
                  <c:v>0.23554238889585835</c:v>
                </c:pt>
                <c:pt idx="9">
                  <c:v>0.1888877136307609</c:v>
                </c:pt>
                <c:pt idx="10">
                  <c:v>0.17915916356633951</c:v>
                </c:pt>
                <c:pt idx="11">
                  <c:v>0.17803374543899764</c:v>
                </c:pt>
                <c:pt idx="12">
                  <c:v>0.13442609680023865</c:v>
                </c:pt>
                <c:pt idx="13">
                  <c:v>0.21343365104633596</c:v>
                </c:pt>
                <c:pt idx="14">
                  <c:v>0.11974446591510732</c:v>
                </c:pt>
                <c:pt idx="15">
                  <c:v>9.1221570737824151E-2</c:v>
                </c:pt>
                <c:pt idx="16">
                  <c:v>0.18563020819279369</c:v>
                </c:pt>
                <c:pt idx="17">
                  <c:v>0.12355288998368454</c:v>
                </c:pt>
                <c:pt idx="18">
                  <c:v>0.18327504628612365</c:v>
                </c:pt>
                <c:pt idx="19">
                  <c:v>0.1286787138143729</c:v>
                </c:pt>
                <c:pt idx="20">
                  <c:v>0.24093866772844461</c:v>
                </c:pt>
                <c:pt idx="21">
                  <c:v>0.19285122871553614</c:v>
                </c:pt>
                <c:pt idx="22">
                  <c:v>0.17033798890992954</c:v>
                </c:pt>
                <c:pt idx="23">
                  <c:v>0.21817780448310498</c:v>
                </c:pt>
                <c:pt idx="24">
                  <c:v>0.22998325741387704</c:v>
                </c:pt>
              </c:numCache>
            </c:numRef>
          </c:val>
          <c:smooth val="0"/>
        </c:ser>
        <c:ser>
          <c:idx val="2"/>
          <c:order val="1"/>
          <c:tx>
            <c:v>Objective</c:v>
          </c:tx>
          <c:spPr>
            <a:ln w="19050">
              <a:solidFill>
                <a:srgbClr val="00B050"/>
              </a:solidFill>
            </a:ln>
          </c:spPr>
          <c:marker>
            <c:symbol val="none"/>
          </c:marker>
          <c:val>
            <c:numRef>
              <c:f>Tagging_eggs!$N$95:$N$119</c:f>
              <c:numCache>
                <c:formatCode>General</c:formatCode>
                <c:ptCount val="25"/>
                <c:pt idx="0">
                  <c:v>0.2</c:v>
                </c:pt>
                <c:pt idx="1">
                  <c:v>0.2</c:v>
                </c:pt>
                <c:pt idx="2">
                  <c:v>0.2</c:v>
                </c:pt>
                <c:pt idx="3">
                  <c:v>0.2</c:v>
                </c:pt>
                <c:pt idx="4">
                  <c:v>0.2</c:v>
                </c:pt>
                <c:pt idx="5">
                  <c:v>0.2</c:v>
                </c:pt>
                <c:pt idx="6">
                  <c:v>0.2</c:v>
                </c:pt>
                <c:pt idx="7">
                  <c:v>0.2</c:v>
                </c:pt>
                <c:pt idx="8">
                  <c:v>0.2</c:v>
                </c:pt>
                <c:pt idx="9">
                  <c:v>0.2</c:v>
                </c:pt>
                <c:pt idx="10">
                  <c:v>0.2</c:v>
                </c:pt>
                <c:pt idx="11">
                  <c:v>0.2</c:v>
                </c:pt>
                <c:pt idx="12">
                  <c:v>0.2</c:v>
                </c:pt>
                <c:pt idx="13">
                  <c:v>0.2</c:v>
                </c:pt>
                <c:pt idx="14">
                  <c:v>0.2</c:v>
                </c:pt>
                <c:pt idx="15">
                  <c:v>0.2</c:v>
                </c:pt>
                <c:pt idx="16">
                  <c:v>0.2</c:v>
                </c:pt>
                <c:pt idx="17">
                  <c:v>0.2</c:v>
                </c:pt>
                <c:pt idx="18">
                  <c:v>0.2</c:v>
                </c:pt>
                <c:pt idx="19">
                  <c:v>0.2</c:v>
                </c:pt>
                <c:pt idx="20">
                  <c:v>0.2</c:v>
                </c:pt>
                <c:pt idx="21">
                  <c:v>0.2</c:v>
                </c:pt>
                <c:pt idx="22">
                  <c:v>0.2</c:v>
                </c:pt>
                <c:pt idx="23">
                  <c:v>0.2</c:v>
                </c:pt>
                <c:pt idx="24">
                  <c:v>0.2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5804776"/>
        <c:axId val="145804384"/>
      </c:lineChart>
      <c:catAx>
        <c:axId val="14580477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1200"/>
                  <a:t>Fishing year</a:t>
                </a:r>
              </a:p>
            </c:rich>
          </c:tx>
          <c:layout>
            <c:manualLayout>
              <c:xMode val="edge"/>
              <c:yMode val="edge"/>
              <c:x val="0.49926305363877455"/>
              <c:y val="0.82281977703970011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5804384"/>
        <c:crosses val="autoZero"/>
        <c:auto val="1"/>
        <c:lblAlgn val="ctr"/>
        <c:lblOffset val="100"/>
        <c:tickLblSkip val="2"/>
        <c:tickMarkSkip val="1"/>
        <c:noMultiLvlLbl val="0"/>
      </c:catAx>
      <c:valAx>
        <c:axId val="14580438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12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n-US" sz="1200"/>
                  <a:t>Static spawning potential ratio</a:t>
                </a:r>
              </a:p>
            </c:rich>
          </c:tx>
          <c:layout>
            <c:manualLayout>
              <c:xMode val="edge"/>
              <c:yMode val="edge"/>
              <c:x val="1.9867213918407921E-2"/>
              <c:y val="0.13636392598264835"/>
            </c:manualLayout>
          </c:layout>
          <c:overlay val="0"/>
          <c:spPr>
            <a:noFill/>
            <a:ln w="25400">
              <a:noFill/>
            </a:ln>
          </c:spPr>
        </c:title>
        <c:numFmt formatCode="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n-US"/>
          </a:p>
        </c:txPr>
        <c:crossAx val="145804776"/>
        <c:crosses val="autoZero"/>
        <c:crossBetween val="between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5.9286201398330102E-2"/>
          <c:y val="0.89639719741474488"/>
          <c:w val="0.83488950923581295"/>
          <c:h val="6.6821188063526188E-2"/>
        </c:manualLayout>
      </c:layout>
      <c:overlay val="1"/>
      <c:txPr>
        <a:bodyPr/>
        <a:lstStyle/>
        <a:p>
          <a:pPr>
            <a:defRPr sz="1100"/>
          </a:pPr>
          <a:endParaRPr lang="en-US"/>
        </a:p>
      </c:txPr>
    </c:legend>
    <c:plotVisOnly val="1"/>
    <c:dispBlanksAs val="gap"/>
    <c:showDLblsOverMax val="0"/>
  </c:chart>
  <c:spPr>
    <a:solidFill>
      <a:srgbClr val="FFFFFF"/>
    </a:solidFill>
    <a:ln w="3175">
      <a:noFill/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488" r="0.75000000000000488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15</xdr:col>
      <xdr:colOff>66675</xdr:colOff>
      <xdr:row>92</xdr:row>
      <xdr:rowOff>66675</xdr:rowOff>
    </xdr:from>
    <xdr:to>
      <xdr:col>20</xdr:col>
      <xdr:colOff>1685925</xdr:colOff>
      <xdr:row>113</xdr:row>
      <xdr:rowOff>19050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12</xdr:col>
      <xdr:colOff>673892</xdr:colOff>
      <xdr:row>122</xdr:row>
      <xdr:rowOff>102393</xdr:rowOff>
    </xdr:from>
    <xdr:to>
      <xdr:col>20</xdr:col>
      <xdr:colOff>492917</xdr:colOff>
      <xdr:row>139</xdr:row>
      <xdr:rowOff>92869</xdr:rowOff>
    </xdr:to>
    <xdr:graphicFrame macro="">
      <xdr:nvGraphicFramePr>
        <xdr:cNvPr id="3" name="Chart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295276</xdr:colOff>
      <xdr:row>113</xdr:row>
      <xdr:rowOff>69056</xdr:rowOff>
    </xdr:from>
    <xdr:to>
      <xdr:col>27</xdr:col>
      <xdr:colOff>373857</xdr:colOff>
      <xdr:row>130</xdr:row>
      <xdr:rowOff>59531</xdr:rowOff>
    </xdr:to>
    <xdr:graphicFrame macro="">
      <xdr:nvGraphicFramePr>
        <xdr:cNvPr id="4" name="Chart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22</xdr:col>
      <xdr:colOff>440530</xdr:colOff>
      <xdr:row>68</xdr:row>
      <xdr:rowOff>71437</xdr:rowOff>
    </xdr:from>
    <xdr:to>
      <xdr:col>30</xdr:col>
      <xdr:colOff>523874</xdr:colOff>
      <xdr:row>88</xdr:row>
      <xdr:rowOff>59531</xdr:rowOff>
    </xdr:to>
    <xdr:graphicFrame macro="">
      <xdr:nvGraphicFramePr>
        <xdr:cNvPr id="5" name="Chart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21</xdr:col>
      <xdr:colOff>0</xdr:colOff>
      <xdr:row>89</xdr:row>
      <xdr:rowOff>0</xdr:rowOff>
    </xdr:from>
    <xdr:to>
      <xdr:col>27</xdr:col>
      <xdr:colOff>428625</xdr:colOff>
      <xdr:row>108</xdr:row>
      <xdr:rowOff>154781</xdr:rowOff>
    </xdr:to>
    <xdr:graphicFrame macro="">
      <xdr:nvGraphicFramePr>
        <xdr:cNvPr id="6" name="Chart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16</xdr:col>
      <xdr:colOff>354806</xdr:colOff>
      <xdr:row>71</xdr:row>
      <xdr:rowOff>116682</xdr:rowOff>
    </xdr:from>
    <xdr:to>
      <xdr:col>22</xdr:col>
      <xdr:colOff>547687</xdr:colOff>
      <xdr:row>88</xdr:row>
      <xdr:rowOff>107158</xdr:rowOff>
    </xdr:to>
    <xdr:graphicFrame macro="">
      <xdr:nvGraphicFramePr>
        <xdr:cNvPr id="7" name="Chart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14</xdr:col>
      <xdr:colOff>47626</xdr:colOff>
      <xdr:row>145</xdr:row>
      <xdr:rowOff>0</xdr:rowOff>
    </xdr:from>
    <xdr:to>
      <xdr:col>21</xdr:col>
      <xdr:colOff>464344</xdr:colOff>
      <xdr:row>165</xdr:row>
      <xdr:rowOff>119062</xdr:rowOff>
    </xdr:to>
    <xdr:graphicFrame macro="">
      <xdr:nvGraphicFramePr>
        <xdr:cNvPr id="8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ypr-spr_rev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gging_eggs"/>
      <sheetName val="Tagging_eggs age50"/>
      <sheetName val="Tagging_eggs L50"/>
      <sheetName val="Tagging_biomass"/>
      <sheetName val="Lipo_fish"/>
      <sheetName val="Sheet3"/>
      <sheetName val="Retro check"/>
    </sheetNames>
    <sheetDataSet>
      <sheetData sheetId="0"/>
      <sheetData sheetId="1">
        <row r="39">
          <cell r="H39">
            <v>0</v>
          </cell>
          <cell r="I39">
            <v>0</v>
          </cell>
          <cell r="K39">
            <v>1</v>
          </cell>
        </row>
        <row r="40">
          <cell r="H40">
            <v>0.05</v>
          </cell>
          <cell r="I40">
            <v>0.12400791028096006</v>
          </cell>
          <cell r="K40">
            <v>0.81143674140709021</v>
          </cell>
        </row>
        <row r="41">
          <cell r="H41">
            <v>0.1</v>
          </cell>
          <cell r="I41">
            <v>0.21725840241327654</v>
          </cell>
          <cell r="K41">
            <v>0.66836732620510009</v>
          </cell>
        </row>
        <row r="42">
          <cell r="C42" t="str">
            <v>F 0.1</v>
          </cell>
          <cell r="D42">
            <v>0.66366738018488269</v>
          </cell>
          <cell r="E42">
            <v>0.15866550780176655</v>
          </cell>
          <cell r="H42">
            <v>0.15</v>
          </cell>
          <cell r="I42">
            <v>0.28906296298316925</v>
          </cell>
          <cell r="K42">
            <v>0.5582714861569934</v>
          </cell>
        </row>
        <row r="43">
          <cell r="H43">
            <v>0.2</v>
          </cell>
          <cell r="I43">
            <v>0.34555758727156849</v>
          </cell>
          <cell r="K43">
            <v>0.47240409561270752</v>
          </cell>
        </row>
        <row r="44">
          <cell r="C44" t="str">
            <v>F30</v>
          </cell>
          <cell r="D44">
            <v>0.35831022723947503</v>
          </cell>
          <cell r="E44">
            <v>0.3</v>
          </cell>
          <cell r="H44">
            <v>0.25</v>
          </cell>
          <cell r="I44">
            <v>0.39087430359629072</v>
          </cell>
          <cell r="K44">
            <v>0.40457279934071161</v>
          </cell>
        </row>
        <row r="45">
          <cell r="C45" t="str">
            <v>F20</v>
          </cell>
          <cell r="D45">
            <v>0.53809251544341774</v>
          </cell>
          <cell r="E45">
            <v>0.19999908321752299</v>
          </cell>
          <cell r="H45">
            <v>0.3</v>
          </cell>
          <cell r="I45">
            <v>0.42785696173026938</v>
          </cell>
          <cell r="K45">
            <v>0.35033492117816573</v>
          </cell>
        </row>
        <row r="46">
          <cell r="H46">
            <v>0.35</v>
          </cell>
          <cell r="I46">
            <v>0.45850508584391009</v>
          </cell>
          <cell r="K46">
            <v>0.30646298480891443</v>
          </cell>
        </row>
        <row r="47">
          <cell r="H47">
            <v>0.4</v>
          </cell>
          <cell r="I47">
            <v>0.48425359428100673</v>
          </cell>
          <cell r="K47">
            <v>0.27058436868986158</v>
          </cell>
        </row>
        <row r="48">
          <cell r="H48">
            <v>0.45</v>
          </cell>
          <cell r="I48">
            <v>0.50615217134271995</v>
          </cell>
          <cell r="K48">
            <v>0.24093522950914595</v>
          </cell>
        </row>
        <row r="49">
          <cell r="H49">
            <v>0.5</v>
          </cell>
          <cell r="I49">
            <v>0.52498240994033296</v>
          </cell>
          <cell r="K49">
            <v>0.21619034143940427</v>
          </cell>
        </row>
        <row r="50">
          <cell r="H50">
            <v>0.55000000000000004</v>
          </cell>
          <cell r="I50">
            <v>0.54133576255474247</v>
          </cell>
          <cell r="K50">
            <v>0.19534399853850815</v>
          </cell>
        </row>
        <row r="51">
          <cell r="H51">
            <v>0.6</v>
          </cell>
          <cell r="I51">
            <v>0.55566639845556576</v>
          </cell>
          <cell r="K51">
            <v>0.17762568603353751</v>
          </cell>
        </row>
        <row r="52">
          <cell r="H52">
            <v>0.65</v>
          </cell>
          <cell r="I52">
            <v>0.56832771381088887</v>
          </cell>
          <cell r="K52">
            <v>0.16243970994248544</v>
          </cell>
        </row>
        <row r="53">
          <cell r="H53">
            <v>0.7</v>
          </cell>
          <cell r="I53">
            <v>0.57959800243739512</v>
          </cell>
          <cell r="K53">
            <v>0.14932152714355601</v>
          </cell>
        </row>
        <row r="54">
          <cell r="H54">
            <v>0.75</v>
          </cell>
          <cell r="I54">
            <v>0.58969881056928508</v>
          </cell>
          <cell r="K54">
            <v>0.13790584576133619</v>
          </cell>
        </row>
        <row r="55">
          <cell r="H55">
            <v>0.8</v>
          </cell>
          <cell r="I55">
            <v>0.59880826696714706</v>
          </cell>
          <cell r="K55">
            <v>0.12790310844757782</v>
          </cell>
        </row>
        <row r="56">
          <cell r="H56">
            <v>0.85</v>
          </cell>
          <cell r="I56">
            <v>0.60707090370038996</v>
          </cell>
          <cell r="K56">
            <v>0.1190820052835212</v>
          </cell>
        </row>
        <row r="57">
          <cell r="H57">
            <v>0.9</v>
          </cell>
          <cell r="I57">
            <v>0.61460498674320119</v>
          </cell>
          <cell r="K57">
            <v>0.11125636411476621</v>
          </cell>
        </row>
        <row r="58">
          <cell r="H58">
            <v>0.95</v>
          </cell>
          <cell r="I58">
            <v>0.62150805321522273</v>
          </cell>
          <cell r="K58">
            <v>0.10427524666503646</v>
          </cell>
        </row>
        <row r="59">
          <cell r="H59">
            <v>1</v>
          </cell>
          <cell r="I59">
            <v>0.62786113935980536</v>
          </cell>
          <cell r="K59">
            <v>9.8015411653058326E-2</v>
          </cell>
        </row>
        <row r="60">
          <cell r="H60">
            <v>1.05</v>
          </cell>
          <cell r="I60">
            <v>0.63373204067089073</v>
          </cell>
          <cell r="K60">
            <v>9.2375539080226443E-2</v>
          </cell>
        </row>
        <row r="61">
          <cell r="H61">
            <v>1.1000000000000001</v>
          </cell>
          <cell r="I61">
            <v>0.63917784836982905</v>
          </cell>
          <cell r="K61">
            <v>8.7271774445557226E-2</v>
          </cell>
        </row>
        <row r="62">
          <cell r="H62">
            <v>1.1499999999999999</v>
          </cell>
          <cell r="I62">
            <v>0.64424693919378029</v>
          </cell>
          <cell r="K62">
            <v>8.2634268999050492E-2</v>
          </cell>
        </row>
        <row r="63">
          <cell r="H63">
            <v>1.2</v>
          </cell>
          <cell r="I63">
            <v>0.64898054827456109</v>
          </cell>
          <cell r="K63">
            <v>7.8404476538826998E-2</v>
          </cell>
        </row>
        <row r="64">
          <cell r="H64">
            <v>1.25</v>
          </cell>
          <cell r="I64">
            <v>0.65341402132923321</v>
          </cell>
          <cell r="K64">
            <v>7.4533028436950352E-2</v>
          </cell>
        </row>
        <row r="65">
          <cell r="H65">
            <v>1.3</v>
          </cell>
          <cell r="I65">
            <v>0.65757781821687711</v>
          </cell>
          <cell r="K65">
            <v>7.0978053263631102E-2</v>
          </cell>
        </row>
        <row r="66">
          <cell r="H66">
            <v>1.35</v>
          </cell>
          <cell r="I66">
            <v>0.66149832231089067</v>
          </cell>
          <cell r="K66">
            <v>6.7703840247126557E-2</v>
          </cell>
        </row>
        <row r="67">
          <cell r="H67">
            <v>1.4</v>
          </cell>
          <cell r="I67">
            <v>0.66519849717558532</v>
          </cell>
          <cell r="K67">
            <v>6.4679770142428594E-2</v>
          </cell>
        </row>
        <row r="68">
          <cell r="H68">
            <v>1.45</v>
          </cell>
          <cell r="I68">
            <v>0.66869842240243804</v>
          </cell>
          <cell r="K68">
            <v>6.1879455212925941E-2</v>
          </cell>
        </row>
        <row r="69">
          <cell r="H69">
            <v>1.5</v>
          </cell>
          <cell r="I69">
            <v>0.67201573323782904</v>
          </cell>
          <cell r="K69">
            <v>5.9280043617287018E-2</v>
          </cell>
        </row>
        <row r="70">
          <cell r="H70">
            <v>1.55</v>
          </cell>
          <cell r="I70">
            <v>0.6751659831739415</v>
          </cell>
          <cell r="K70">
            <v>5.6861653734241825E-2</v>
          </cell>
        </row>
        <row r="71">
          <cell r="H71">
            <v>1.6</v>
          </cell>
          <cell r="I71">
            <v>0.6781629445166345</v>
          </cell>
          <cell r="K71">
            <v>5.4606911716784612E-2</v>
          </cell>
        </row>
        <row r="72">
          <cell r="H72">
            <v>1.65</v>
          </cell>
          <cell r="I72">
            <v>0.68101885875621671</v>
          </cell>
          <cell r="K72">
            <v>5.2500571476135391E-2</v>
          </cell>
        </row>
        <row r="73">
          <cell r="H73">
            <v>1.7</v>
          </cell>
          <cell r="I73">
            <v>0.68374464610736019</v>
          </cell>
          <cell r="K73">
            <v>5.0529200818021806E-2</v>
          </cell>
        </row>
        <row r="74">
          <cell r="H74">
            <v>1.75</v>
          </cell>
          <cell r="I74">
            <v>0.68635008167519707</v>
          </cell>
          <cell r="K74">
            <v>4.8680920931484746E-2</v>
          </cell>
        </row>
        <row r="75">
          <cell r="H75">
            <v>1.8</v>
          </cell>
          <cell r="I75">
            <v>0.68884394421447903</v>
          </cell>
          <cell r="K75">
            <v>4.6945189117289197E-2</v>
          </cell>
        </row>
        <row r="76">
          <cell r="H76">
            <v>1.85</v>
          </cell>
          <cell r="I76">
            <v>0.69123414227940183</v>
          </cell>
          <cell r="K76">
            <v>4.5312616728449162E-2</v>
          </cell>
        </row>
        <row r="77">
          <cell r="H77">
            <v>1.9</v>
          </cell>
          <cell r="I77">
            <v>0.69352782163953941</v>
          </cell>
          <cell r="K77">
            <v>4.3774815921266134E-2</v>
          </cell>
        </row>
        <row r="78">
          <cell r="H78">
            <v>1.95</v>
          </cell>
          <cell r="I78">
            <v>0.69573145710659878</v>
          </cell>
          <cell r="K78">
            <v>4.2324270088510946E-2</v>
          </cell>
        </row>
        <row r="79">
          <cell r="H79">
            <v>2</v>
          </cell>
          <cell r="I79">
            <v>0.69785093133491571</v>
          </cell>
          <cell r="K79">
            <v>4.0954223847797282E-2</v>
          </cell>
        </row>
        <row r="80">
          <cell r="H80">
            <v>2.0499999999999998</v>
          </cell>
          <cell r="I80">
            <v>0.69989160269337192</v>
          </cell>
          <cell r="K80">
            <v>3.9658589249235009E-2</v>
          </cell>
        </row>
        <row r="81">
          <cell r="H81">
            <v>2.1</v>
          </cell>
          <cell r="I81">
            <v>0.70185836393271794</v>
          </cell>
          <cell r="K81">
            <v>3.8431865493979527E-2</v>
          </cell>
        </row>
        <row r="82">
          <cell r="H82">
            <v>2.15</v>
          </cell>
          <cell r="I82">
            <v>0.70375569307089569</v>
          </cell>
          <cell r="K82">
            <v>3.7269069955219232E-2</v>
          </cell>
        </row>
        <row r="83">
          <cell r="H83">
            <v>2.2000000000000002</v>
          </cell>
          <cell r="I83">
            <v>0.70558769767483842</v>
          </cell>
          <cell r="K83">
            <v>3.6165678693084395E-2</v>
          </cell>
        </row>
        <row r="84">
          <cell r="H84">
            <v>2.25</v>
          </cell>
          <cell r="I84">
            <v>0.70735815351875531</v>
          </cell>
          <cell r="K84">
            <v>3.5117574976245354E-2</v>
          </cell>
        </row>
        <row r="85">
          <cell r="H85">
            <v>2.2999999999999998</v>
          </cell>
          <cell r="I85">
            <v>0.70907053843687229</v>
          </cell>
          <cell r="K85">
            <v>3.4121004582126691E-2</v>
          </cell>
        </row>
        <row r="86">
          <cell r="H86">
            <v>2.35</v>
          </cell>
          <cell r="I86">
            <v>0.71072806205585815</v>
          </cell>
          <cell r="K86">
            <v>3.3172536857562433E-2</v>
          </cell>
        </row>
        <row r="87">
          <cell r="H87">
            <v>2.4</v>
          </cell>
          <cell r="I87">
            <v>0.71233369198296603</v>
          </cell>
          <cell r="K87">
            <v>3.226903069240173E-2</v>
          </cell>
        </row>
        <row r="88">
          <cell r="H88">
            <v>2.4500000000000002</v>
          </cell>
          <cell r="I88">
            <v>0.71389017693580847</v>
          </cell>
          <cell r="K88">
            <v>3.1407604697921317E-2</v>
          </cell>
        </row>
        <row r="89">
          <cell r="H89">
            <v>2.5</v>
          </cell>
          <cell r="I89">
            <v>0.71540006722501803</v>
          </cell>
          <cell r="K89">
            <v>3.0585610996111672E-2</v>
          </cell>
        </row>
        <row r="95">
          <cell r="K95">
            <v>0.28062335674452865</v>
          </cell>
        </row>
        <row r="96">
          <cell r="K96">
            <v>0.2990920029557908</v>
          </cell>
        </row>
        <row r="97">
          <cell r="K97">
            <v>0.3038707280501094</v>
          </cell>
        </row>
        <row r="98">
          <cell r="K98">
            <v>0.25086729166062277</v>
          </cell>
        </row>
        <row r="99">
          <cell r="K99">
            <v>0.1974326772989278</v>
          </cell>
        </row>
        <row r="100">
          <cell r="K100">
            <v>0.23714900891040033</v>
          </cell>
        </row>
        <row r="101">
          <cell r="K101">
            <v>0.21047331332383615</v>
          </cell>
        </row>
        <row r="102">
          <cell r="K102">
            <v>0.30324744827311317</v>
          </cell>
        </row>
        <row r="103">
          <cell r="K103">
            <v>0.27768607367634895</v>
          </cell>
        </row>
        <row r="104">
          <cell r="K104">
            <v>0.23152048400203779</v>
          </cell>
        </row>
        <row r="105">
          <cell r="K105">
            <v>0.22178730922846754</v>
          </cell>
        </row>
        <row r="106">
          <cell r="K106">
            <v>0.22065850313477464</v>
          </cell>
        </row>
        <row r="107">
          <cell r="K107">
            <v>0.17635684382877123</v>
          </cell>
        </row>
        <row r="108">
          <cell r="K108">
            <v>0.25590342503679658</v>
          </cell>
        </row>
        <row r="109">
          <cell r="K109">
            <v>0.16112487308629261</v>
          </cell>
        </row>
        <row r="110">
          <cell r="K110">
            <v>0.13084827077212344</v>
          </cell>
        </row>
        <row r="111">
          <cell r="K111">
            <v>0.22826622359235843</v>
          </cell>
        </row>
        <row r="112">
          <cell r="K112">
            <v>0.16509537223617332</v>
          </cell>
        </row>
        <row r="113">
          <cell r="K113">
            <v>0.22591044501134397</v>
          </cell>
        </row>
        <row r="114">
          <cell r="K114">
            <v>0.17041739000619638</v>
          </cell>
        </row>
        <row r="115">
          <cell r="K115">
            <v>0.2829807141839461</v>
          </cell>
        </row>
        <row r="116">
          <cell r="K116">
            <v>0.23547384234580732</v>
          </cell>
        </row>
        <row r="117">
          <cell r="K117">
            <v>0.32893816637281748</v>
          </cell>
        </row>
        <row r="118">
          <cell r="K118">
            <v>0.47622579752006788</v>
          </cell>
        </row>
        <row r="119">
          <cell r="K119">
            <v>0.5656958517026488</v>
          </cell>
        </row>
        <row r="121">
          <cell r="D121" t="str">
            <v>Fcurrent</v>
          </cell>
          <cell r="H121">
            <v>0.210515370227042</v>
          </cell>
          <cell r="K121">
            <v>0.42958636879439455</v>
          </cell>
        </row>
      </sheetData>
      <sheetData sheetId="2">
        <row r="45">
          <cell r="C45" t="str">
            <v>F20</v>
          </cell>
        </row>
      </sheetData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72"/>
  <sheetViews>
    <sheetView tabSelected="1" topLeftCell="H49" zoomScale="80" zoomScaleNormal="80" workbookViewId="0">
      <selection activeCell="AC96" sqref="AC96"/>
    </sheetView>
  </sheetViews>
  <sheetFormatPr defaultColWidth="8.88671875" defaultRowHeight="13.2" x14ac:dyDescent="0.25"/>
  <cols>
    <col min="1" max="3" width="8.88671875" style="1"/>
    <col min="4" max="4" width="12.33203125" style="1" customWidth="1"/>
    <col min="5" max="5" width="8.88671875" style="1"/>
    <col min="6" max="6" width="10.33203125" style="1" bestFit="1" customWidth="1"/>
    <col min="7" max="7" width="8.88671875" style="1"/>
    <col min="8" max="8" width="12" style="1" bestFit="1" customWidth="1"/>
    <col min="9" max="9" width="11.109375" style="1" customWidth="1"/>
    <col min="10" max="10" width="8.88671875" style="1"/>
    <col min="11" max="11" width="9.88671875" style="1" customWidth="1"/>
    <col min="12" max="12" width="11.44140625" style="1" customWidth="1"/>
    <col min="13" max="13" width="11.44140625" style="1" bestFit="1" customWidth="1"/>
    <col min="14" max="14" width="11.109375" style="1" customWidth="1"/>
    <col min="15" max="15" width="10.44140625" style="1" customWidth="1"/>
    <col min="16" max="16" width="9" style="1" bestFit="1" customWidth="1"/>
    <col min="17" max="17" width="14.109375" style="1" customWidth="1"/>
    <col min="18" max="20" width="8.88671875" style="1"/>
    <col min="21" max="21" width="12.6640625" style="1" customWidth="1"/>
    <col min="22" max="22" width="21.5546875" style="1" customWidth="1"/>
    <col min="23" max="23" width="21.88671875" style="1" customWidth="1"/>
    <col min="24" max="16384" width="8.88671875" style="1"/>
  </cols>
  <sheetData>
    <row r="1" spans="1:28" ht="15.6" x14ac:dyDescent="0.3">
      <c r="A1" s="1" t="s">
        <v>0</v>
      </c>
      <c r="C1" s="2" t="s">
        <v>1</v>
      </c>
      <c r="H1" s="3"/>
      <c r="J1" s="4" t="s">
        <v>2</v>
      </c>
    </row>
    <row r="2" spans="1:28" x14ac:dyDescent="0.25">
      <c r="A2" s="1" t="s">
        <v>3</v>
      </c>
      <c r="F2" s="5" t="s">
        <v>4</v>
      </c>
      <c r="M2" s="6" t="s">
        <v>5</v>
      </c>
      <c r="O2" s="1">
        <v>0.67</v>
      </c>
      <c r="Q2" s="1">
        <v>14948439.762139617</v>
      </c>
    </row>
    <row r="3" spans="1:28" x14ac:dyDescent="0.25">
      <c r="A3" s="1" t="s">
        <v>6</v>
      </c>
      <c r="M3" s="6" t="s">
        <v>7</v>
      </c>
    </row>
    <row r="4" spans="1:28" x14ac:dyDescent="0.25">
      <c r="D4" s="6" t="s">
        <v>8</v>
      </c>
      <c r="E4" s="6" t="s">
        <v>9</v>
      </c>
      <c r="J4" s="7"/>
    </row>
    <row r="5" spans="1:28" x14ac:dyDescent="0.25">
      <c r="A5" s="8" t="s">
        <v>10</v>
      </c>
      <c r="B5" s="8" t="s">
        <v>11</v>
      </c>
      <c r="C5" s="8" t="s">
        <v>12</v>
      </c>
      <c r="D5" s="8" t="s">
        <v>13</v>
      </c>
      <c r="E5" s="8" t="s">
        <v>13</v>
      </c>
      <c r="F5" s="9" t="s">
        <v>14</v>
      </c>
      <c r="G5" s="8" t="s">
        <v>15</v>
      </c>
      <c r="H5" s="8" t="s">
        <v>16</v>
      </c>
      <c r="I5" s="9" t="s">
        <v>17</v>
      </c>
      <c r="J5" s="8" t="s">
        <v>18</v>
      </c>
      <c r="K5" s="8" t="s">
        <v>19</v>
      </c>
      <c r="L5" s="8" t="s">
        <v>20</v>
      </c>
      <c r="M5" s="8" t="s">
        <v>21</v>
      </c>
      <c r="N5" s="10" t="s">
        <v>22</v>
      </c>
      <c r="O5" s="9" t="s">
        <v>23</v>
      </c>
      <c r="P5" s="8" t="s">
        <v>24</v>
      </c>
      <c r="T5" s="7" t="s">
        <v>25</v>
      </c>
      <c r="U5" s="7" t="s">
        <v>26</v>
      </c>
      <c r="V5" s="7" t="s">
        <v>27</v>
      </c>
      <c r="W5" s="7" t="s">
        <v>28</v>
      </c>
      <c r="X5" s="7" t="s">
        <v>29</v>
      </c>
      <c r="Y5" s="6" t="s">
        <v>30</v>
      </c>
      <c r="Z5" s="6" t="s">
        <v>31</v>
      </c>
    </row>
    <row r="6" spans="1:28" x14ac:dyDescent="0.25">
      <c r="A6" s="7">
        <v>1</v>
      </c>
      <c r="B6" s="11">
        <v>0.34</v>
      </c>
      <c r="C6">
        <v>0.24737122</v>
      </c>
      <c r="D6" s="12">
        <v>0.88986205538150909</v>
      </c>
      <c r="E6" s="13">
        <v>0.38126273599542732</v>
      </c>
      <c r="F6" s="1">
        <v>70983.387300000002</v>
      </c>
      <c r="G6" s="14">
        <v>0</v>
      </c>
      <c r="H6" s="15">
        <v>1</v>
      </c>
      <c r="I6" s="1">
        <v>0.50000000000000011</v>
      </c>
      <c r="J6" s="7">
        <f t="shared" ref="J6:J20" si="0">C6*$H$38</f>
        <v>0.12368561</v>
      </c>
      <c r="K6" s="7">
        <f t="shared" ref="K6:K20" si="1">+J6+B6</f>
        <v>0.46368561000000003</v>
      </c>
      <c r="L6" s="16">
        <v>1</v>
      </c>
      <c r="M6" s="16">
        <f t="shared" ref="M6:M20" si="2">L6*(1-EXP(-K6))/K6</f>
        <v>0.80019463507164701</v>
      </c>
      <c r="N6" s="16">
        <f t="shared" ref="N6:N20" si="3">M6*D6*J6</f>
        <v>8.8071927053986893E-2</v>
      </c>
      <c r="O6" s="1">
        <f t="shared" ref="O6:O20" si="4">L6*EXP(-K6*O$2)</f>
        <v>0.73295618139367724</v>
      </c>
      <c r="P6" s="17">
        <f>O6*G6*F6*H6*I6</f>
        <v>0</v>
      </c>
      <c r="Q6" s="18">
        <f>Q$2*P6</f>
        <v>0</v>
      </c>
      <c r="S6" s="1">
        <f>J6*M6*Q$2*D6</f>
        <v>1316537.8963020772</v>
      </c>
      <c r="T6" s="7">
        <f t="shared" ref="T6:T20" si="5">J6+0.0001</f>
        <v>0.12378561</v>
      </c>
      <c r="U6" s="7">
        <f t="shared" ref="U6:U20" si="6">T6+B6</f>
        <v>0.46378561000000001</v>
      </c>
      <c r="V6" s="7">
        <v>1</v>
      </c>
      <c r="W6" s="7">
        <f t="shared" ref="W6:W20" si="7">V6*(1-EXP(-U6))/U6</f>
        <v>0.80015770748789383</v>
      </c>
      <c r="X6" s="7">
        <f t="shared" ref="X6:X20" si="8">W6*D6*T6</f>
        <v>8.8139065686715187E-2</v>
      </c>
      <c r="Y6" s="19">
        <v>14692.300749977947</v>
      </c>
      <c r="Z6" s="19">
        <v>0</v>
      </c>
      <c r="AB6" s="19">
        <f>Y6-Z6</f>
        <v>14692.300749977947</v>
      </c>
    </row>
    <row r="7" spans="1:28" x14ac:dyDescent="0.25">
      <c r="A7" s="7">
        <v>2</v>
      </c>
      <c r="B7" s="11">
        <v>0.34</v>
      </c>
      <c r="C7">
        <v>0.88254443000000005</v>
      </c>
      <c r="D7" s="12">
        <v>1.0727738894239145</v>
      </c>
      <c r="E7" s="13">
        <v>0.78036337284839463</v>
      </c>
      <c r="F7" s="1">
        <v>270292.41427199985</v>
      </c>
      <c r="G7" s="14">
        <v>0.5</v>
      </c>
      <c r="H7" s="15">
        <v>1</v>
      </c>
      <c r="I7" s="1">
        <v>0.50000000000000011</v>
      </c>
      <c r="J7" s="7">
        <f t="shared" si="0"/>
        <v>0.44127221500000002</v>
      </c>
      <c r="K7" s="7">
        <f t="shared" si="1"/>
        <v>0.78127221499999999</v>
      </c>
      <c r="L7" s="16">
        <f t="shared" ref="L7:L20" si="9">L6*EXP(-K6)</f>
        <v>0.62896126251807594</v>
      </c>
      <c r="M7" s="16">
        <f t="shared" si="2"/>
        <v>0.43647809774396884</v>
      </c>
      <c r="N7" s="16">
        <f t="shared" si="3"/>
        <v>0.20662231977471235</v>
      </c>
      <c r="O7" s="1">
        <f t="shared" si="4"/>
        <v>0.37264166898231854</v>
      </c>
      <c r="P7" s="17">
        <f t="shared" ref="P7:P20" si="10">O7*G7*F7*H7*I7</f>
        <v>25180.554091894577</v>
      </c>
      <c r="Q7" s="18">
        <f t="shared" ref="Q7:Q20" si="11">Q$2*P7</f>
        <v>376409996019.98431</v>
      </c>
      <c r="S7" s="1">
        <f t="shared" ref="S7:S20" si="12">J7*M7*Q$2*D7</f>
        <v>3088681.3006658368</v>
      </c>
      <c r="T7" s="7">
        <f t="shared" si="5"/>
        <v>0.44137221500000001</v>
      </c>
      <c r="U7" s="7">
        <f t="shared" si="6"/>
        <v>0.78137221499999998</v>
      </c>
      <c r="V7" s="7">
        <f t="shared" ref="V7:V20" si="13">V6*EXP(-U6)</f>
        <v>0.62889836953652556</v>
      </c>
      <c r="W7" s="7">
        <f t="shared" si="7"/>
        <v>0.43641544394261372</v>
      </c>
      <c r="X7" s="7">
        <f t="shared" si="8"/>
        <v>0.20663947789483164</v>
      </c>
      <c r="Y7" s="19">
        <v>51221.013767652643</v>
      </c>
      <c r="Z7" s="19">
        <v>22950.218813476346</v>
      </c>
      <c r="AB7" s="19">
        <f t="shared" ref="AB7:AB8" si="14">Y7-Z7</f>
        <v>28270.794954176297</v>
      </c>
    </row>
    <row r="8" spans="1:28" x14ac:dyDescent="0.25">
      <c r="A8" s="7">
        <v>3</v>
      </c>
      <c r="B8" s="11">
        <v>0.34</v>
      </c>
      <c r="C8">
        <v>1</v>
      </c>
      <c r="D8" s="12">
        <v>1.2315010743284793</v>
      </c>
      <c r="E8" s="13">
        <v>1.0971897987742723</v>
      </c>
      <c r="F8" s="1">
        <v>406945.64852799999</v>
      </c>
      <c r="G8" s="14">
        <v>0.75</v>
      </c>
      <c r="H8" s="15">
        <v>1</v>
      </c>
      <c r="I8" s="1">
        <v>0.50000000000000011</v>
      </c>
      <c r="J8" s="7">
        <f t="shared" si="0"/>
        <v>0.5</v>
      </c>
      <c r="K8" s="7">
        <f t="shared" si="1"/>
        <v>0.84000000000000008</v>
      </c>
      <c r="L8" s="16">
        <f t="shared" si="9"/>
        <v>0.28795305229465895</v>
      </c>
      <c r="M8" s="16">
        <f t="shared" si="2"/>
        <v>0.19481034448277448</v>
      </c>
      <c r="N8" s="16">
        <f t="shared" si="3"/>
        <v>0.11995457426041896</v>
      </c>
      <c r="O8" s="1">
        <f t="shared" si="4"/>
        <v>0.16402148969772745</v>
      </c>
      <c r="P8" s="17">
        <f t="shared" si="10"/>
        <v>25030.436811588894</v>
      </c>
      <c r="Q8" s="18">
        <f t="shared" si="11"/>
        <v>374165976898.07861</v>
      </c>
      <c r="S8" s="1">
        <f t="shared" si="12"/>
        <v>1793133.7275249762</v>
      </c>
      <c r="T8" s="7">
        <f t="shared" si="5"/>
        <v>0.50009999999999999</v>
      </c>
      <c r="U8" s="7">
        <f t="shared" si="6"/>
        <v>0.84010000000000007</v>
      </c>
      <c r="V8" s="7">
        <f t="shared" si="13"/>
        <v>0.28789546744287714</v>
      </c>
      <c r="W8" s="7">
        <f t="shared" si="7"/>
        <v>0.1947629956304375</v>
      </c>
      <c r="X8" s="7">
        <f t="shared" si="8"/>
        <v>0.11994940426299419</v>
      </c>
      <c r="Y8" s="19">
        <v>52280.529593946289</v>
      </c>
      <c r="Z8" s="19">
        <v>38563.481698437521</v>
      </c>
      <c r="AB8" s="19">
        <f t="shared" si="14"/>
        <v>13717.047895508767</v>
      </c>
    </row>
    <row r="9" spans="1:28" x14ac:dyDescent="0.25">
      <c r="A9" s="7">
        <v>4</v>
      </c>
      <c r="B9" s="11">
        <v>0.34</v>
      </c>
      <c r="C9">
        <v>0.97431798999999997</v>
      </c>
      <c r="D9" s="12">
        <v>1.4159904558354739</v>
      </c>
      <c r="E9" s="13">
        <v>1.3487252086248922</v>
      </c>
      <c r="F9" s="1">
        <v>507238.81530000013</v>
      </c>
      <c r="G9" s="14">
        <v>1</v>
      </c>
      <c r="H9" s="15">
        <v>1</v>
      </c>
      <c r="I9" s="1">
        <v>0.50000000000000011</v>
      </c>
      <c r="J9" s="7">
        <f t="shared" si="0"/>
        <v>0.48715899499999998</v>
      </c>
      <c r="K9" s="7">
        <f t="shared" si="1"/>
        <v>0.82715899500000001</v>
      </c>
      <c r="L9" s="16">
        <f t="shared" si="9"/>
        <v>0.12431236292912837</v>
      </c>
      <c r="M9" s="16">
        <f t="shared" si="2"/>
        <v>8.4568779197804103E-2</v>
      </c>
      <c r="N9" s="16">
        <f t="shared" si="3"/>
        <v>5.8336599934345153E-2</v>
      </c>
      <c r="O9" s="1">
        <f t="shared" si="4"/>
        <v>7.1421641619410281E-2</v>
      </c>
      <c r="P9" s="17">
        <f t="shared" si="10"/>
        <v>18113.914440905432</v>
      </c>
      <c r="Q9" s="18">
        <f t="shared" si="11"/>
        <v>270774758876.42575</v>
      </c>
      <c r="S9" s="1">
        <f t="shared" si="12"/>
        <v>872041.15004659642</v>
      </c>
      <c r="T9" s="7">
        <f t="shared" si="5"/>
        <v>0.48725899499999997</v>
      </c>
      <c r="U9" s="7">
        <f t="shared" si="6"/>
        <v>0.827258995</v>
      </c>
      <c r="V9" s="7">
        <f t="shared" si="13"/>
        <v>0.1242750748137466</v>
      </c>
      <c r="W9" s="7">
        <f t="shared" si="7"/>
        <v>8.4539761529695348E-2</v>
      </c>
      <c r="X9" s="7">
        <f t="shared" si="8"/>
        <v>5.8328553934075128E-2</v>
      </c>
      <c r="Y9" s="19">
        <v>39660.341234403233</v>
      </c>
      <c r="Z9" s="19">
        <v>39783.341778125396</v>
      </c>
    </row>
    <row r="10" spans="1:28" x14ac:dyDescent="0.25">
      <c r="A10" s="7">
        <v>5</v>
      </c>
      <c r="B10" s="11">
        <v>0.34</v>
      </c>
      <c r="C10">
        <v>0.82790865999999996</v>
      </c>
      <c r="D10" s="12">
        <v>1.6188568601434117</v>
      </c>
      <c r="E10" s="13">
        <v>1.5748216051621184</v>
      </c>
      <c r="F10" s="1">
        <v>592776.10919999995</v>
      </c>
      <c r="G10" s="14">
        <v>1</v>
      </c>
      <c r="H10" s="15">
        <v>1</v>
      </c>
      <c r="I10" s="1">
        <v>0.50000000000000011</v>
      </c>
      <c r="J10" s="7">
        <f t="shared" si="0"/>
        <v>0.41395432999999998</v>
      </c>
      <c r="K10" s="7">
        <f t="shared" si="1"/>
        <v>0.75395433000000001</v>
      </c>
      <c r="L10" s="16">
        <f t="shared" si="9"/>
        <v>5.4360536519495829E-2</v>
      </c>
      <c r="M10" s="16">
        <f t="shared" si="2"/>
        <v>3.8177082238477461E-2</v>
      </c>
      <c r="N10" s="16">
        <f t="shared" si="3"/>
        <v>2.5583715279973846E-2</v>
      </c>
      <c r="O10" s="1">
        <f t="shared" si="4"/>
        <v>3.2801985853852543E-2</v>
      </c>
      <c r="P10" s="17">
        <f t="shared" si="10"/>
        <v>9722.1167742400758</v>
      </c>
      <c r="Q10" s="18">
        <f t="shared" si="11"/>
        <v>145330476960.2149</v>
      </c>
      <c r="S10" s="1">
        <f t="shared" si="12"/>
        <v>382436.62675441988</v>
      </c>
      <c r="T10" s="7">
        <f t="shared" si="5"/>
        <v>0.41405432999999997</v>
      </c>
      <c r="U10" s="7">
        <f t="shared" si="6"/>
        <v>0.75405432999999999</v>
      </c>
      <c r="V10" s="7">
        <f t="shared" si="13"/>
        <v>5.4338796653151167E-2</v>
      </c>
      <c r="W10" s="7">
        <f t="shared" si="7"/>
        <v>3.8160143948233555E-2</v>
      </c>
      <c r="X10" s="7">
        <f t="shared" si="8"/>
        <v>2.5578541957069965E-2</v>
      </c>
      <c r="Y10" s="19">
        <v>27857.250418978827</v>
      </c>
      <c r="Z10" s="19">
        <v>27926.719619430038</v>
      </c>
    </row>
    <row r="11" spans="1:28" x14ac:dyDescent="0.25">
      <c r="A11" s="7">
        <v>6</v>
      </c>
      <c r="B11" s="11">
        <v>0.34</v>
      </c>
      <c r="C11">
        <v>0.71187993000000005</v>
      </c>
      <c r="D11" s="12">
        <v>1.8319518006660207</v>
      </c>
      <c r="E11" s="13">
        <v>1.745044423662222</v>
      </c>
      <c r="F11" s="1">
        <v>654808.89119999995</v>
      </c>
      <c r="G11" s="14">
        <v>1</v>
      </c>
      <c r="H11" s="15">
        <v>1</v>
      </c>
      <c r="I11" s="1">
        <v>0.50000000000000011</v>
      </c>
      <c r="J11" s="7">
        <f t="shared" si="0"/>
        <v>0.35593996500000002</v>
      </c>
      <c r="K11" s="7">
        <f t="shared" si="1"/>
        <v>0.69593996499999999</v>
      </c>
      <c r="L11" s="16">
        <f t="shared" si="9"/>
        <v>2.5576760059029653E-2</v>
      </c>
      <c r="M11" s="16">
        <f t="shared" si="2"/>
        <v>1.8426942031211379E-2</v>
      </c>
      <c r="N11" s="16">
        <f t="shared" si="3"/>
        <v>1.2015561372322672E-2</v>
      </c>
      <c r="O11" s="1">
        <f t="shared" si="4"/>
        <v>1.6045113564831133E-2</v>
      </c>
      <c r="P11" s="17">
        <f t="shared" si="10"/>
        <v>5253.2415112825774</v>
      </c>
      <c r="Q11" s="18">
        <f t="shared" si="11"/>
        <v>78527764287.378891</v>
      </c>
      <c r="S11" s="1">
        <f t="shared" si="12"/>
        <v>179613.89538245709</v>
      </c>
      <c r="T11" s="7">
        <f t="shared" si="5"/>
        <v>0.35603996500000001</v>
      </c>
      <c r="U11" s="7">
        <f t="shared" si="6"/>
        <v>0.69603996499999998</v>
      </c>
      <c r="V11" s="7">
        <f t="shared" si="13"/>
        <v>2.5563974875562362E-2</v>
      </c>
      <c r="W11" s="7">
        <f t="shared" si="7"/>
        <v>1.8416915963383563E-2</v>
      </c>
      <c r="X11" s="7">
        <f t="shared" si="8"/>
        <v>1.2012397616046258E-2</v>
      </c>
      <c r="Y11" s="19">
        <v>18789.218237614408</v>
      </c>
      <c r="Z11" s="19">
        <v>18817.656546994505</v>
      </c>
    </row>
    <row r="12" spans="1:28" x14ac:dyDescent="0.25">
      <c r="A12" s="7">
        <v>7</v>
      </c>
      <c r="B12" s="11">
        <v>0.34</v>
      </c>
      <c r="C12">
        <v>0.66826655999999995</v>
      </c>
      <c r="D12" s="12">
        <v>2.0705830282493896</v>
      </c>
      <c r="E12" s="13">
        <v>1.9043095436373132</v>
      </c>
      <c r="F12" s="1">
        <v>711259.81619199994</v>
      </c>
      <c r="G12" s="14">
        <v>1</v>
      </c>
      <c r="H12" s="15">
        <v>2</v>
      </c>
      <c r="I12" s="1">
        <v>0.50000000000000011</v>
      </c>
      <c r="J12" s="7">
        <f t="shared" si="0"/>
        <v>0.33413327999999998</v>
      </c>
      <c r="K12" s="7">
        <f t="shared" si="1"/>
        <v>0.67413327999999995</v>
      </c>
      <c r="L12" s="16">
        <f t="shared" si="9"/>
        <v>1.2752714666771379E-2</v>
      </c>
      <c r="M12" s="16">
        <f t="shared" si="2"/>
        <v>9.2770348792574481E-3</v>
      </c>
      <c r="N12" s="16">
        <f t="shared" si="3"/>
        <v>6.4183230634616882E-3</v>
      </c>
      <c r="O12" s="1">
        <f t="shared" si="4"/>
        <v>8.1179273277086524E-3</v>
      </c>
      <c r="P12" s="17">
        <f t="shared" si="10"/>
        <v>5773.9554989660701</v>
      </c>
      <c r="Q12" s="18">
        <f t="shared" si="11"/>
        <v>86311625965.569092</v>
      </c>
      <c r="S12" s="1">
        <f t="shared" si="12"/>
        <v>95943.915688108449</v>
      </c>
      <c r="T12" s="7">
        <f t="shared" si="5"/>
        <v>0.33423327999999997</v>
      </c>
      <c r="U12" s="7">
        <f t="shared" si="6"/>
        <v>0.67423327999999993</v>
      </c>
      <c r="V12" s="7">
        <f t="shared" si="13"/>
        <v>1.2745065333000925E-2</v>
      </c>
      <c r="W12" s="7">
        <f t="shared" si="7"/>
        <v>9.2710584620419294E-3</v>
      </c>
      <c r="X12" s="7">
        <f t="shared" si="8"/>
        <v>6.4161079246657033E-3</v>
      </c>
      <c r="Y12" s="19">
        <v>25198.221900166769</v>
      </c>
      <c r="Z12" s="19">
        <v>25212.60004755541</v>
      </c>
    </row>
    <row r="13" spans="1:28" x14ac:dyDescent="0.25">
      <c r="A13" s="7">
        <v>8</v>
      </c>
      <c r="B13" s="11">
        <v>0.34</v>
      </c>
      <c r="C13">
        <v>0.60207474999999999</v>
      </c>
      <c r="D13" s="12">
        <v>2.2723990157032827</v>
      </c>
      <c r="E13" s="13">
        <v>2.05029092397473</v>
      </c>
      <c r="F13" s="1">
        <v>761797.78540799976</v>
      </c>
      <c r="G13" s="14">
        <v>1</v>
      </c>
      <c r="H13" s="15">
        <v>2</v>
      </c>
      <c r="I13" s="1">
        <v>0.5</v>
      </c>
      <c r="J13" s="7">
        <f t="shared" si="0"/>
        <v>0.301037375</v>
      </c>
      <c r="K13" s="7">
        <f t="shared" si="1"/>
        <v>0.64103737500000002</v>
      </c>
      <c r="L13" s="16">
        <f t="shared" si="9"/>
        <v>6.4987567149431529E-3</v>
      </c>
      <c r="M13" s="16">
        <f t="shared" si="2"/>
        <v>4.7977928120559558E-3</v>
      </c>
      <c r="N13" s="16">
        <f t="shared" si="3"/>
        <v>3.2820598796878655E-3</v>
      </c>
      <c r="O13" s="1">
        <f t="shared" si="4"/>
        <v>4.2296355998176337E-3</v>
      </c>
      <c r="P13" s="17">
        <f t="shared" si="10"/>
        <v>3222.1270330239099</v>
      </c>
      <c r="Q13" s="18">
        <f t="shared" si="11"/>
        <v>48165771859.119568</v>
      </c>
      <c r="S13" s="1">
        <f t="shared" si="12"/>
        <v>49061.674407249251</v>
      </c>
      <c r="T13" s="7">
        <f t="shared" si="5"/>
        <v>0.30113737499999998</v>
      </c>
      <c r="U13" s="7">
        <f t="shared" si="6"/>
        <v>0.64113737500000001</v>
      </c>
      <c r="V13" s="7">
        <f t="shared" si="13"/>
        <v>6.4942091770666399E-3</v>
      </c>
      <c r="W13" s="7">
        <f t="shared" si="7"/>
        <v>4.7942212552998971E-3</v>
      </c>
      <c r="X13" s="7">
        <f t="shared" si="8"/>
        <v>3.2807060980992934E-3</v>
      </c>
      <c r="Y13" s="19">
        <v>16852.083746102271</v>
      </c>
      <c r="Z13" s="19">
        <v>16854.924900343554</v>
      </c>
    </row>
    <row r="14" spans="1:28" x14ac:dyDescent="0.25">
      <c r="A14" s="7">
        <v>9</v>
      </c>
      <c r="B14" s="11">
        <v>0.34</v>
      </c>
      <c r="C14">
        <v>0.50631585000000001</v>
      </c>
      <c r="D14" s="12">
        <v>2.433793731707989</v>
      </c>
      <c r="E14" s="13">
        <v>2.19048586458366</v>
      </c>
      <c r="F14" s="1">
        <v>809348.88283200003</v>
      </c>
      <c r="G14" s="14">
        <v>1</v>
      </c>
      <c r="H14" s="15">
        <v>2</v>
      </c>
      <c r="I14" s="1">
        <v>0.5</v>
      </c>
      <c r="J14" s="7">
        <f t="shared" si="0"/>
        <v>0.25315792500000001</v>
      </c>
      <c r="K14" s="7">
        <f t="shared" si="1"/>
        <v>0.59315792500000009</v>
      </c>
      <c r="L14" s="16">
        <f t="shared" si="9"/>
        <v>3.4231922049089347E-3</v>
      </c>
      <c r="M14" s="16">
        <f t="shared" si="2"/>
        <v>2.5821222790292377E-3</v>
      </c>
      <c r="N14" s="16">
        <f t="shared" si="3"/>
        <v>1.5909337698030831E-3</v>
      </c>
      <c r="O14" s="1">
        <f t="shared" si="4"/>
        <v>2.3005717965477665E-3</v>
      </c>
      <c r="P14" s="17">
        <f t="shared" si="10"/>
        <v>1861.9652134107421</v>
      </c>
      <c r="Q14" s="18">
        <f t="shared" si="11"/>
        <v>27833474831.869915</v>
      </c>
      <c r="S14" s="1">
        <f t="shared" si="12"/>
        <v>23781.977623455081</v>
      </c>
      <c r="T14" s="7">
        <f t="shared" si="5"/>
        <v>0.25325792499999999</v>
      </c>
      <c r="U14" s="7">
        <f t="shared" si="6"/>
        <v>0.59325792500000007</v>
      </c>
      <c r="V14" s="7">
        <f t="shared" si="13"/>
        <v>3.4204547462744588E-3</v>
      </c>
      <c r="W14" s="7">
        <f t="shared" si="7"/>
        <v>2.5799410870893384E-3</v>
      </c>
      <c r="X14" s="7">
        <f t="shared" si="8"/>
        <v>1.590217767360001E-3</v>
      </c>
      <c r="Y14" s="19">
        <v>11380.910765477351</v>
      </c>
      <c r="Z14" s="19">
        <v>11381.078273092795</v>
      </c>
    </row>
    <row r="15" spans="1:28" x14ac:dyDescent="0.25">
      <c r="A15" s="7">
        <v>10</v>
      </c>
      <c r="B15" s="11">
        <v>0.34</v>
      </c>
      <c r="C15">
        <v>0.56897511000000001</v>
      </c>
      <c r="D15" s="12">
        <v>2.7458757406951868</v>
      </c>
      <c r="E15" s="13">
        <v>2.2956945587546111</v>
      </c>
      <c r="F15" s="1">
        <v>844449.21120000002</v>
      </c>
      <c r="G15" s="14">
        <v>1</v>
      </c>
      <c r="H15" s="15">
        <v>2</v>
      </c>
      <c r="I15" s="1">
        <v>0.49999999999999989</v>
      </c>
      <c r="J15" s="7">
        <f t="shared" si="0"/>
        <v>0.284487555</v>
      </c>
      <c r="K15" s="7">
        <f t="shared" si="1"/>
        <v>0.62448755499999997</v>
      </c>
      <c r="L15" s="16">
        <f t="shared" si="9"/>
        <v>1.8915859117836808E-3</v>
      </c>
      <c r="M15" s="16">
        <f t="shared" si="2"/>
        <v>1.4068718383814988E-3</v>
      </c>
      <c r="N15" s="16">
        <f t="shared" si="3"/>
        <v>1.0990025227684726E-3</v>
      </c>
      <c r="O15" s="1">
        <f t="shared" si="4"/>
        <v>1.2448423832862173E-3</v>
      </c>
      <c r="P15" s="17">
        <f t="shared" si="10"/>
        <v>1051.2061686343741</v>
      </c>
      <c r="Q15" s="18">
        <f t="shared" si="11"/>
        <v>15713892089.420521</v>
      </c>
      <c r="S15" s="1">
        <f t="shared" si="12"/>
        <v>16428.373010043986</v>
      </c>
      <c r="T15" s="7">
        <f t="shared" si="5"/>
        <v>0.28458755499999999</v>
      </c>
      <c r="U15" s="7">
        <f t="shared" si="6"/>
        <v>0.62458755499999996</v>
      </c>
      <c r="V15" s="7">
        <f t="shared" si="13"/>
        <v>1.8898842503255935E-3</v>
      </c>
      <c r="W15" s="7">
        <f t="shared" si="7"/>
        <v>1.4055432127705126E-3</v>
      </c>
      <c r="X15" s="7">
        <f t="shared" si="8"/>
        <v>1.0983505883546941E-3</v>
      </c>
      <c r="Y15" s="19">
        <v>7530.4487111351245</v>
      </c>
      <c r="Z15" s="19">
        <v>7530.6520440275308</v>
      </c>
    </row>
    <row r="16" spans="1:28" x14ac:dyDescent="0.25">
      <c r="A16" s="7">
        <v>11</v>
      </c>
      <c r="B16" s="11">
        <v>0.34</v>
      </c>
      <c r="C16">
        <v>1</v>
      </c>
      <c r="D16" s="12">
        <v>3.1882468143381337</v>
      </c>
      <c r="E16" s="13">
        <v>2.3948537804868328</v>
      </c>
      <c r="F16" s="1">
        <v>877102.34333199984</v>
      </c>
      <c r="G16" s="14">
        <v>1</v>
      </c>
      <c r="H16" s="15">
        <v>2</v>
      </c>
      <c r="I16" s="1">
        <v>0.5</v>
      </c>
      <c r="J16" s="7">
        <f t="shared" si="0"/>
        <v>0.5</v>
      </c>
      <c r="K16" s="7">
        <f t="shared" si="1"/>
        <v>0.84000000000000008</v>
      </c>
      <c r="L16" s="16">
        <f t="shared" si="9"/>
        <v>1.0130119572344634E-3</v>
      </c>
      <c r="M16" s="16">
        <f t="shared" si="2"/>
        <v>6.8533813682959124E-4</v>
      </c>
      <c r="N16" s="16">
        <f t="shared" si="3"/>
        <v>1.0925135657456882E-3</v>
      </c>
      <c r="O16" s="1">
        <f t="shared" si="4"/>
        <v>5.770236814061692E-4</v>
      </c>
      <c r="P16" s="17">
        <f t="shared" si="10"/>
        <v>506.10882311940833</v>
      </c>
      <c r="Q16" s="18">
        <f t="shared" si="11"/>
        <v>7565537255.4878492</v>
      </c>
      <c r="S16" s="1">
        <f t="shared" si="12"/>
        <v>16331.373226869779</v>
      </c>
      <c r="T16" s="7">
        <f t="shared" si="5"/>
        <v>0.50009999999999999</v>
      </c>
      <c r="U16" s="7">
        <f t="shared" si="6"/>
        <v>0.84010000000000007</v>
      </c>
      <c r="V16" s="7">
        <f t="shared" si="13"/>
        <v>1.0119994516144145E-3</v>
      </c>
      <c r="W16" s="7">
        <f t="shared" si="7"/>
        <v>6.8462364664317269E-4</v>
      </c>
      <c r="X16" s="7">
        <f t="shared" si="8"/>
        <v>1.0915928551313687E-3</v>
      </c>
      <c r="Y16" s="19">
        <v>4647.5348097387377</v>
      </c>
      <c r="Z16" s="19">
        <v>4647.5894147784038</v>
      </c>
    </row>
    <row r="17" spans="1:26" x14ac:dyDescent="0.25">
      <c r="A17" s="7">
        <v>12</v>
      </c>
      <c r="B17" s="11">
        <v>0.34</v>
      </c>
      <c r="C17">
        <v>1</v>
      </c>
      <c r="D17" s="12">
        <v>3.6363688503166491</v>
      </c>
      <c r="E17" s="13">
        <v>2.483459455955539</v>
      </c>
      <c r="F17" s="1">
        <v>905946.5625</v>
      </c>
      <c r="G17" s="14">
        <v>1</v>
      </c>
      <c r="H17" s="15">
        <v>2</v>
      </c>
      <c r="I17" s="1">
        <v>0.49999999999999989</v>
      </c>
      <c r="J17" s="7">
        <f t="shared" si="0"/>
        <v>0.5</v>
      </c>
      <c r="K17" s="7">
        <f t="shared" si="1"/>
        <v>0.84000000000000008</v>
      </c>
      <c r="L17" s="16">
        <f t="shared" si="9"/>
        <v>4.3732792229760666E-4</v>
      </c>
      <c r="M17" s="16">
        <f t="shared" si="2"/>
        <v>2.9586768577661307E-4</v>
      </c>
      <c r="N17" s="16">
        <f t="shared" si="3"/>
        <v>5.3794201818667506E-4</v>
      </c>
      <c r="O17" s="1">
        <f t="shared" si="4"/>
        <v>2.491071955308318E-4</v>
      </c>
      <c r="P17" s="17">
        <f t="shared" si="10"/>
        <v>225.67780748517237</v>
      </c>
      <c r="Q17" s="18">
        <f t="shared" si="11"/>
        <v>3373531110.8438401</v>
      </c>
      <c r="S17" s="1">
        <f t="shared" si="12"/>
        <v>8041.3938543873255</v>
      </c>
      <c r="T17" s="7">
        <f t="shared" si="5"/>
        <v>0.50009999999999999</v>
      </c>
      <c r="U17" s="7">
        <f t="shared" si="6"/>
        <v>0.84010000000000007</v>
      </c>
      <c r="V17" s="7">
        <f t="shared" si="13"/>
        <v>4.3684712606948507E-4</v>
      </c>
      <c r="W17" s="7">
        <f t="shared" si="7"/>
        <v>2.9552967839871182E-4</v>
      </c>
      <c r="X17" s="7">
        <f t="shared" si="8"/>
        <v>5.3743492392827378E-4</v>
      </c>
      <c r="Y17" s="19">
        <v>2768.1659428269763</v>
      </c>
      <c r="Z17" s="19">
        <v>2768.1796812905004</v>
      </c>
    </row>
    <row r="18" spans="1:26" x14ac:dyDescent="0.25">
      <c r="A18" s="7">
        <v>13</v>
      </c>
      <c r="B18" s="11">
        <v>0.34</v>
      </c>
      <c r="C18" s="20">
        <f t="shared" ref="C18:C20" si="15">C17</f>
        <v>1</v>
      </c>
      <c r="D18" s="12">
        <v>3.6150265950276101</v>
      </c>
      <c r="E18" s="13">
        <v>2.5832130978203738</v>
      </c>
      <c r="F18" s="1">
        <v>938061.709668</v>
      </c>
      <c r="G18" s="14">
        <v>1</v>
      </c>
      <c r="H18" s="15">
        <v>2</v>
      </c>
      <c r="I18" s="1">
        <v>0.50000000000000011</v>
      </c>
      <c r="J18" s="7">
        <f t="shared" si="0"/>
        <v>0.5</v>
      </c>
      <c r="K18" s="7">
        <f t="shared" si="1"/>
        <v>0.84000000000000008</v>
      </c>
      <c r="L18" s="16">
        <f t="shared" si="9"/>
        <v>1.8879906624525165E-4</v>
      </c>
      <c r="M18" s="16">
        <f t="shared" si="2"/>
        <v>1.2772919349237209E-4</v>
      </c>
      <c r="N18" s="16">
        <f t="shared" si="3"/>
        <v>2.3087221571817634E-4</v>
      </c>
      <c r="O18" s="1">
        <f t="shared" si="4"/>
        <v>1.0754219777256549E-4</v>
      </c>
      <c r="P18" s="17">
        <f t="shared" si="10"/>
        <v>100.88121790398699</v>
      </c>
      <c r="Q18" s="18">
        <f t="shared" si="11"/>
        <v>1508016808.9690301</v>
      </c>
      <c r="S18" s="1">
        <f t="shared" si="12"/>
        <v>3451.1794094148622</v>
      </c>
      <c r="T18" s="7">
        <f t="shared" si="5"/>
        <v>0.50009999999999999</v>
      </c>
      <c r="U18" s="7">
        <f t="shared" si="6"/>
        <v>0.84010000000000007</v>
      </c>
      <c r="V18" s="7">
        <f t="shared" si="13"/>
        <v>1.8857264324672723E-4</v>
      </c>
      <c r="W18" s="7">
        <f t="shared" si="7"/>
        <v>1.2757051446101554E-4</v>
      </c>
      <c r="X18" s="7">
        <f t="shared" si="8"/>
        <v>2.3063151833921454E-4</v>
      </c>
      <c r="Y18" s="19">
        <v>1652.8622028586883</v>
      </c>
      <c r="Z18" s="19">
        <v>1652.8647458816274</v>
      </c>
    </row>
    <row r="19" spans="1:26" x14ac:dyDescent="0.25">
      <c r="A19" s="7">
        <v>14</v>
      </c>
      <c r="B19" s="11">
        <v>0.34</v>
      </c>
      <c r="C19" s="20">
        <f t="shared" si="15"/>
        <v>1</v>
      </c>
      <c r="D19" s="12">
        <v>3.7037175896545413</v>
      </c>
      <c r="E19" s="13">
        <v>2.6550858116309621</v>
      </c>
      <c r="F19" s="1">
        <v>960975.8466279998</v>
      </c>
      <c r="G19" s="14">
        <v>1</v>
      </c>
      <c r="H19" s="15">
        <v>2</v>
      </c>
      <c r="I19" s="1">
        <v>0.50000000000000011</v>
      </c>
      <c r="J19" s="7">
        <f t="shared" si="0"/>
        <v>0.5</v>
      </c>
      <c r="K19" s="7">
        <f t="shared" si="1"/>
        <v>0.84000000000000008</v>
      </c>
      <c r="L19" s="16">
        <f t="shared" si="9"/>
        <v>8.1506543711659085E-5</v>
      </c>
      <c r="M19" s="16">
        <f t="shared" si="2"/>
        <v>5.5142036979766154E-5</v>
      </c>
      <c r="N19" s="16">
        <f t="shared" si="3"/>
        <v>1.0211526614567055E-4</v>
      </c>
      <c r="O19" s="1">
        <f t="shared" si="4"/>
        <v>4.6427098491107856E-5</v>
      </c>
      <c r="P19" s="17">
        <f t="shared" si="10"/>
        <v>44.615320278973911</v>
      </c>
      <c r="Q19" s="18">
        <f t="shared" si="11"/>
        <v>666929427.65880764</v>
      </c>
      <c r="S19" s="1">
        <f t="shared" si="12"/>
        <v>1526.4639047734111</v>
      </c>
      <c r="T19" s="7">
        <f t="shared" si="5"/>
        <v>0.50009999999999999</v>
      </c>
      <c r="U19" s="7">
        <f t="shared" si="6"/>
        <v>0.84010000000000007</v>
      </c>
      <c r="V19" s="7">
        <f t="shared" si="13"/>
        <v>8.1400654048028071E-5</v>
      </c>
      <c r="W19" s="7">
        <f t="shared" si="7"/>
        <v>5.5068026494083263E-5</v>
      </c>
      <c r="X19" s="7">
        <f t="shared" si="8"/>
        <v>1.019986048186846E-4</v>
      </c>
      <c r="Y19" s="19">
        <v>976.41051102434812</v>
      </c>
      <c r="Z19" s="19">
        <v>976.41084002976413</v>
      </c>
    </row>
    <row r="20" spans="1:26" x14ac:dyDescent="0.25">
      <c r="A20" s="7">
        <v>15</v>
      </c>
      <c r="B20" s="11">
        <v>0.34</v>
      </c>
      <c r="C20" s="20">
        <f t="shared" si="15"/>
        <v>1</v>
      </c>
      <c r="D20" s="12">
        <v>3.6924367915621565</v>
      </c>
      <c r="E20" s="13">
        <v>2.7322657664156669</v>
      </c>
      <c r="F20" s="1">
        <v>985380.71821199986</v>
      </c>
      <c r="G20" s="14">
        <v>1</v>
      </c>
      <c r="H20" s="15">
        <v>2</v>
      </c>
      <c r="I20" s="1">
        <v>0.50000000000000011</v>
      </c>
      <c r="J20" s="7">
        <f t="shared" si="0"/>
        <v>0.5</v>
      </c>
      <c r="K20" s="7">
        <f t="shared" si="1"/>
        <v>0.84000000000000008</v>
      </c>
      <c r="L20" s="16">
        <f t="shared" si="9"/>
        <v>3.5187232648655508E-5</v>
      </c>
      <c r="M20" s="16">
        <f t="shared" si="2"/>
        <v>2.3805397647480515E-5</v>
      </c>
      <c r="N20" s="16">
        <f t="shared" si="3"/>
        <v>4.394996305566213E-5</v>
      </c>
      <c r="O20" s="1">
        <f t="shared" si="4"/>
        <v>2.0043066990889609E-5</v>
      </c>
      <c r="P20" s="17">
        <f t="shared" si="10"/>
        <v>19.750051746654034</v>
      </c>
      <c r="Q20" s="18">
        <f t="shared" si="11"/>
        <v>295232458.83399814</v>
      </c>
      <c r="S20" s="1">
        <f t="shared" si="12"/>
        <v>656.98337528582692</v>
      </c>
      <c r="T20" s="7">
        <f t="shared" si="5"/>
        <v>0.50009999999999999</v>
      </c>
      <c r="U20" s="7">
        <f t="shared" si="6"/>
        <v>0.84010000000000007</v>
      </c>
      <c r="V20" s="7">
        <f t="shared" si="13"/>
        <v>3.5138004990348719E-5</v>
      </c>
      <c r="W20" s="7">
        <f t="shared" si="7"/>
        <v>2.3771069316176188E-5</v>
      </c>
      <c r="X20" s="7">
        <f t="shared" si="8"/>
        <v>4.3895362776003396E-5</v>
      </c>
      <c r="Y20" s="19">
        <v>577.34896610719011</v>
      </c>
      <c r="Z20" s="19">
        <v>577.34896610719011</v>
      </c>
    </row>
    <row r="21" spans="1:26" x14ac:dyDescent="0.25">
      <c r="Q21" s="18"/>
    </row>
    <row r="22" spans="1:26" x14ac:dyDescent="0.25">
      <c r="N22" s="7"/>
      <c r="P22" s="7"/>
      <c r="Q22" s="18"/>
      <c r="W22" s="7"/>
      <c r="X22" s="7"/>
      <c r="Y22" s="19">
        <f>SUM(Y6:Y21)</f>
        <v>276084.64155801071</v>
      </c>
      <c r="Z22" s="19">
        <f>SUM(Z6:Z21)</f>
        <v>219643.06736957055</v>
      </c>
    </row>
    <row r="23" spans="1:26" x14ac:dyDescent="0.25">
      <c r="K23" s="1" t="s">
        <v>32</v>
      </c>
      <c r="L23" s="7">
        <f>SUM(L6:L20)</f>
        <v>2.1474860565409335</v>
      </c>
      <c r="N23" s="7">
        <f>SUM(N6:N20)</f>
        <v>0.52498240994033296</v>
      </c>
      <c r="P23" s="17">
        <f>SUM(P6:P20)</f>
        <v>96106.550764480853</v>
      </c>
      <c r="Q23" s="21">
        <f>SUM(Q6:Q20)</f>
        <v>1436642984849.8547</v>
      </c>
      <c r="S23" s="1">
        <f>SUM(S6:S22)</f>
        <v>7847667.9311759518</v>
      </c>
      <c r="W23" s="7" t="s">
        <v>29</v>
      </c>
      <c r="X23" s="7">
        <f>SUM(X6:X20)</f>
        <v>0.52503837699520572</v>
      </c>
    </row>
    <row r="24" spans="1:26" x14ac:dyDescent="0.25">
      <c r="B24" s="1">
        <v>0.17034925160370637</v>
      </c>
      <c r="L24" s="7"/>
      <c r="N24" s="7"/>
      <c r="P24" s="7"/>
      <c r="W24" s="7" t="s">
        <v>33</v>
      </c>
      <c r="X24" s="7">
        <f>+N23</f>
        <v>0.52498240994033296</v>
      </c>
      <c r="Y24" s="22">
        <f>Y22/Z22</f>
        <v>1.2569695227096414</v>
      </c>
    </row>
    <row r="25" spans="1:26" x14ac:dyDescent="0.25">
      <c r="B25" s="1">
        <v>0.35748011124765544</v>
      </c>
      <c r="L25" s="7"/>
      <c r="N25" s="7"/>
      <c r="P25" s="7"/>
      <c r="W25" s="7" t="s">
        <v>34</v>
      </c>
      <c r="X25" s="7">
        <f>(X23-X24)/0.0001</f>
        <v>0.559670548727631</v>
      </c>
    </row>
    <row r="26" spans="1:26" x14ac:dyDescent="0.25">
      <c r="B26" s="1">
        <v>0.45749839875560427</v>
      </c>
      <c r="L26" s="7"/>
      <c r="N26" s="7"/>
      <c r="P26" s="1">
        <f>P23/L23</f>
        <v>44753.049954272872</v>
      </c>
      <c r="W26" s="1" t="s">
        <v>35</v>
      </c>
      <c r="X26" s="1">
        <v>0.39292311504319938</v>
      </c>
    </row>
    <row r="27" spans="1:26" x14ac:dyDescent="0.25">
      <c r="B27" s="1">
        <v>0.49069589599796071</v>
      </c>
      <c r="L27" s="7"/>
      <c r="N27" s="7"/>
      <c r="P27" s="7"/>
      <c r="W27" s="7" t="s">
        <v>36</v>
      </c>
      <c r="X27" s="1">
        <f>ABS(X25-X26)*100000</f>
        <v>16674.743368443163</v>
      </c>
    </row>
    <row r="28" spans="1:26" x14ac:dyDescent="0.25">
      <c r="B28" s="1">
        <v>0.49799196787148592</v>
      </c>
      <c r="S28" s="7"/>
      <c r="T28" s="7"/>
    </row>
    <row r="29" spans="1:26" ht="13.8" thickBot="1" x14ac:dyDescent="0.3">
      <c r="B29" s="1">
        <v>0.49979157982492706</v>
      </c>
      <c r="I29" s="23"/>
      <c r="N29" s="24"/>
      <c r="O29" s="24"/>
      <c r="P29" s="7"/>
      <c r="Q29" s="7"/>
    </row>
    <row r="30" spans="1:26" ht="14.4" x14ac:dyDescent="0.3">
      <c r="B30" s="1">
        <v>0.50000000000000011</v>
      </c>
      <c r="H30" s="25" t="s">
        <v>37</v>
      </c>
      <c r="I30" s="26">
        <v>9005062427431.2227</v>
      </c>
      <c r="J30" s="27"/>
      <c r="K30" s="28" t="s">
        <v>38</v>
      </c>
      <c r="L30" s="29">
        <f>L32/(5*L32-4*I31)</f>
        <v>0.96887755684012511</v>
      </c>
      <c r="N30" s="30"/>
      <c r="O30" s="24"/>
      <c r="P30" s="7"/>
      <c r="Q30" s="7"/>
    </row>
    <row r="31" spans="1:26" ht="14.4" x14ac:dyDescent="0.3">
      <c r="B31" s="1">
        <v>0.5</v>
      </c>
      <c r="H31" s="31" t="s">
        <v>39</v>
      </c>
      <c r="I31" s="30">
        <f>I30/I33</f>
        <v>16264703.677928425</v>
      </c>
      <c r="J31" s="30"/>
      <c r="K31" s="32"/>
      <c r="L31" s="33"/>
      <c r="N31" s="32"/>
      <c r="O31" s="24"/>
      <c r="P31" s="7"/>
      <c r="Q31" s="7"/>
    </row>
    <row r="32" spans="1:26" ht="14.4" x14ac:dyDescent="0.3">
      <c r="B32" s="1">
        <v>0.5</v>
      </c>
      <c r="H32" s="31"/>
      <c r="I32" s="32"/>
      <c r="J32" s="32"/>
      <c r="K32" s="34" t="s">
        <v>40</v>
      </c>
      <c r="L32" s="35">
        <v>16396375.440545313</v>
      </c>
      <c r="N32" s="24"/>
      <c r="O32" s="24"/>
      <c r="P32" s="7"/>
      <c r="Q32" s="7"/>
    </row>
    <row r="33" spans="2:25" ht="15" thickBot="1" x14ac:dyDescent="0.35">
      <c r="B33" s="1">
        <v>0.49999999999999989</v>
      </c>
      <c r="H33" s="36" t="s">
        <v>41</v>
      </c>
      <c r="I33" s="37">
        <f>J36</f>
        <v>553656.71614732814</v>
      </c>
      <c r="J33" s="38"/>
      <c r="K33" s="39" t="s">
        <v>42</v>
      </c>
      <c r="L33" s="40">
        <v>72900955699.79599</v>
      </c>
      <c r="N33" s="24"/>
      <c r="O33" s="24"/>
      <c r="P33" s="7"/>
      <c r="Q33" s="7"/>
    </row>
    <row r="34" spans="2:25" x14ac:dyDescent="0.25">
      <c r="B34" s="1">
        <v>0.5</v>
      </c>
      <c r="I34" s="7"/>
      <c r="K34" s="7"/>
      <c r="L34" s="7"/>
      <c r="N34" s="24"/>
      <c r="O34" s="24"/>
    </row>
    <row r="35" spans="2:25" x14ac:dyDescent="0.25">
      <c r="B35" s="1">
        <v>0.49999999999999989</v>
      </c>
      <c r="I35" s="7"/>
      <c r="J35" s="7"/>
      <c r="K35" s="7"/>
      <c r="L35" s="7"/>
    </row>
    <row r="36" spans="2:25" x14ac:dyDescent="0.25">
      <c r="B36" s="1">
        <v>0.50000000000000011</v>
      </c>
      <c r="I36" s="6"/>
      <c r="J36" s="7">
        <v>553656.71614732814</v>
      </c>
    </row>
    <row r="37" spans="2:25" x14ac:dyDescent="0.25">
      <c r="B37" s="1">
        <v>0.50000000000000011</v>
      </c>
      <c r="C37" s="6" t="s">
        <v>43</v>
      </c>
      <c r="H37" s="41" t="str">
        <f>+J5</f>
        <v>F</v>
      </c>
      <c r="I37" s="41" t="s">
        <v>33</v>
      </c>
      <c r="J37" s="41" t="s">
        <v>24</v>
      </c>
      <c r="K37" s="41" t="s">
        <v>44</v>
      </c>
      <c r="L37" s="42" t="s">
        <v>45</v>
      </c>
      <c r="M37" s="43" t="s">
        <v>46</v>
      </c>
      <c r="N37" s="42" t="s">
        <v>47</v>
      </c>
      <c r="Q37" s="6" t="s">
        <v>48</v>
      </c>
    </row>
    <row r="38" spans="2:25" ht="14.4" x14ac:dyDescent="0.3">
      <c r="B38" s="1">
        <v>0.50000000000000011</v>
      </c>
      <c r="C38" s="1" t="s">
        <v>49</v>
      </c>
      <c r="D38" s="44" t="s">
        <v>18</v>
      </c>
      <c r="E38" s="44" t="s">
        <v>50</v>
      </c>
      <c r="F38" s="6" t="s">
        <v>51</v>
      </c>
      <c r="G38" s="6" t="s">
        <v>22</v>
      </c>
      <c r="H38">
        <v>0.5</v>
      </c>
      <c r="I38" s="45">
        <f>N23</f>
        <v>0.52498240994033296</v>
      </c>
      <c r="J38" s="45">
        <f>P23</f>
        <v>96106.550764480853</v>
      </c>
      <c r="K38" s="46">
        <f>+J38/J36</f>
        <v>0.17358508975245029</v>
      </c>
      <c r="L38" s="47">
        <f>L32*J38-L33</f>
        <v>1502898132930.4592</v>
      </c>
      <c r="M38" s="48">
        <f>L38/J38</f>
        <v>15637832.395145137</v>
      </c>
      <c r="N38" s="49">
        <f>I38*M38</f>
        <v>8209586.9370463034</v>
      </c>
      <c r="O38" s="6" t="s">
        <v>52</v>
      </c>
      <c r="P38" s="6" t="s">
        <v>53</v>
      </c>
      <c r="T38" s="6" t="s">
        <v>54</v>
      </c>
      <c r="V38" s="50" t="s">
        <v>55</v>
      </c>
    </row>
    <row r="39" spans="2:25" x14ac:dyDescent="0.25">
      <c r="D39" s="22"/>
      <c r="E39" s="51"/>
      <c r="H39" s="52">
        <v>0</v>
      </c>
      <c r="I39" s="53">
        <f t="dataTable" ref="I39:K122" dt2D="0" dtr="0" r1="H38"/>
        <v>0</v>
      </c>
      <c r="J39" s="53">
        <v>553656.71614732814</v>
      </c>
      <c r="K39" s="54">
        <v>1</v>
      </c>
      <c r="L39" s="7"/>
      <c r="M39" s="7"/>
      <c r="N39" s="7"/>
      <c r="O39" s="1">
        <f>I39*Q$2</f>
        <v>0</v>
      </c>
      <c r="Q39" s="1">
        <f t="shared" ref="Q39:Q69" si="16">1/J39</f>
        <v>1.8061733396076059E-6</v>
      </c>
      <c r="Y39" s="55"/>
    </row>
    <row r="40" spans="2:25" x14ac:dyDescent="0.25">
      <c r="C40" s="6" t="s">
        <v>56</v>
      </c>
      <c r="D40" s="56">
        <v>0.91770795559058405</v>
      </c>
      <c r="E40" s="57">
        <v>7.2024597028424786E-2</v>
      </c>
      <c r="F40" s="1">
        <v>572436625509.58972</v>
      </c>
      <c r="G40" s="1">
        <v>8975447.8858756591</v>
      </c>
      <c r="H40" s="52">
        <v>0.05</v>
      </c>
      <c r="I40" s="53">
        <v>0.12400791028096006</v>
      </c>
      <c r="J40" s="53">
        <v>441729.71533425228</v>
      </c>
      <c r="K40" s="54">
        <v>0.79784043514918357</v>
      </c>
      <c r="L40" s="7"/>
      <c r="M40" s="7"/>
      <c r="N40" s="7"/>
      <c r="O40" s="1">
        <f t="shared" ref="O40:O94" si="17">I40*Q$2</f>
        <v>1853724.7768637454</v>
      </c>
      <c r="P40" s="1">
        <f>O40-O39</f>
        <v>1853724.7768637454</v>
      </c>
      <c r="Q40" s="1">
        <f t="shared" si="16"/>
        <v>2.2638277781319521E-6</v>
      </c>
      <c r="R40" s="1">
        <f t="shared" ref="R40:R69" si="18">Q40/Q$39</f>
        <v>1.2533834535636388</v>
      </c>
      <c r="T40" s="58" t="s">
        <v>57</v>
      </c>
      <c r="U40" s="58" t="s">
        <v>58</v>
      </c>
      <c r="V40" s="59" t="s">
        <v>59</v>
      </c>
      <c r="W40" s="58" t="s">
        <v>60</v>
      </c>
      <c r="Y40" s="55"/>
    </row>
    <row r="41" spans="2:25" ht="15.6" x14ac:dyDescent="0.25">
      <c r="C41" s="6" t="s">
        <v>61</v>
      </c>
      <c r="D41" s="60"/>
      <c r="E41" s="57"/>
      <c r="H41" s="52">
        <v>0.1</v>
      </c>
      <c r="I41" s="53">
        <v>0.21725840241327654</v>
      </c>
      <c r="J41" s="53">
        <v>357192.83685653494</v>
      </c>
      <c r="K41" s="54">
        <v>0.64515217902908251</v>
      </c>
      <c r="L41" s="7"/>
      <c r="M41" s="7"/>
      <c r="N41" s="7"/>
      <c r="O41" s="1">
        <f t="shared" si="17"/>
        <v>3247674.1412935527</v>
      </c>
      <c r="P41" s="1">
        <f t="shared" ref="P41:P89" si="19">O41-O40</f>
        <v>1393949.3644298073</v>
      </c>
      <c r="Q41" s="1">
        <f t="shared" si="16"/>
        <v>2.7996082138725696E-6</v>
      </c>
      <c r="R41" s="1">
        <f t="shared" si="18"/>
        <v>1.5500218901917737</v>
      </c>
      <c r="T41" s="61" t="s">
        <v>62</v>
      </c>
      <c r="U41" s="61" t="s">
        <v>63</v>
      </c>
      <c r="V41" s="61" t="s">
        <v>64</v>
      </c>
      <c r="W41" s="62" t="s">
        <v>65</v>
      </c>
      <c r="Y41" s="44"/>
    </row>
    <row r="42" spans="2:25" x14ac:dyDescent="0.25">
      <c r="C42" s="1" t="s">
        <v>66</v>
      </c>
      <c r="D42" s="56">
        <v>0.66366738018488269</v>
      </c>
      <c r="E42" s="51">
        <v>0.11739249997606931</v>
      </c>
      <c r="F42" s="1">
        <v>992783860537.17017</v>
      </c>
      <c r="G42" s="1">
        <v>8730068.3228524774</v>
      </c>
      <c r="H42" s="52">
        <v>0.15</v>
      </c>
      <c r="I42" s="53">
        <v>0.28906296298316925</v>
      </c>
      <c r="J42" s="53">
        <v>292483.52535091905</v>
      </c>
      <c r="K42" s="54">
        <v>0.5282759457632753</v>
      </c>
      <c r="L42" s="7"/>
      <c r="M42" s="7"/>
      <c r="N42" s="7"/>
      <c r="O42" s="1">
        <f t="shared" si="17"/>
        <v>4321040.2896194989</v>
      </c>
      <c r="P42" s="1">
        <f t="shared" si="19"/>
        <v>1073366.1483259462</v>
      </c>
      <c r="Q42" s="1">
        <f t="shared" si="16"/>
        <v>3.4189959889200909E-6</v>
      </c>
      <c r="R42" s="1">
        <f t="shared" si="18"/>
        <v>1.8929500917463844</v>
      </c>
      <c r="T42" s="24" t="s">
        <v>67</v>
      </c>
      <c r="U42" s="24" t="s">
        <v>68</v>
      </c>
      <c r="V42" s="24" t="s">
        <v>69</v>
      </c>
      <c r="W42" s="63" t="s">
        <v>70</v>
      </c>
      <c r="Y42" s="44"/>
    </row>
    <row r="43" spans="2:25" x14ac:dyDescent="0.25">
      <c r="C43" s="6"/>
      <c r="D43" s="56"/>
      <c r="E43" s="57"/>
      <c r="H43" s="52">
        <v>0.2</v>
      </c>
      <c r="I43" s="53">
        <v>0.34555758727156849</v>
      </c>
      <c r="J43" s="53">
        <v>242320.9954362743</v>
      </c>
      <c r="K43" s="54">
        <v>0.437673721584175</v>
      </c>
      <c r="L43" s="7"/>
      <c r="M43" s="7"/>
      <c r="N43" s="7"/>
      <c r="O43" s="1">
        <f t="shared" si="17"/>
        <v>5165546.7776793446</v>
      </c>
      <c r="P43" s="1">
        <f t="shared" si="19"/>
        <v>844506.48805984575</v>
      </c>
      <c r="Q43" s="1">
        <f t="shared" si="16"/>
        <v>4.126757560563837E-6</v>
      </c>
      <c r="R43" s="1">
        <f t="shared" si="18"/>
        <v>2.2848070393179327</v>
      </c>
      <c r="T43" s="24" t="s">
        <v>71</v>
      </c>
      <c r="U43" s="24" t="s">
        <v>72</v>
      </c>
      <c r="V43" s="24" t="s">
        <v>73</v>
      </c>
      <c r="W43" s="63" t="s">
        <v>74</v>
      </c>
      <c r="Y43" s="44"/>
    </row>
    <row r="44" spans="2:25" ht="15.6" x14ac:dyDescent="0.25">
      <c r="C44" s="1" t="s">
        <v>75</v>
      </c>
      <c r="D44" s="56">
        <v>0.31036500290962743</v>
      </c>
      <c r="E44" s="51">
        <v>0.3</v>
      </c>
      <c r="F44" s="1">
        <v>2650481839513.5068</v>
      </c>
      <c r="G44" s="1">
        <v>6936334.7710492164</v>
      </c>
      <c r="H44" s="52">
        <v>0.25</v>
      </c>
      <c r="I44" s="53">
        <v>0.39087430359629072</v>
      </c>
      <c r="J44" s="53">
        <v>202967.36112559424</v>
      </c>
      <c r="K44" s="54">
        <v>0.3665942364755575</v>
      </c>
      <c r="L44" s="7"/>
      <c r="M44" s="7"/>
      <c r="N44" s="7"/>
      <c r="O44" s="1">
        <f t="shared" si="17"/>
        <v>5842960.9818774238</v>
      </c>
      <c r="P44" s="1">
        <f t="shared" si="19"/>
        <v>677414.20419807918</v>
      </c>
      <c r="Q44" s="1">
        <f t="shared" si="16"/>
        <v>4.926900534422427E-6</v>
      </c>
      <c r="R44" s="1">
        <f t="shared" si="18"/>
        <v>2.727811570672837</v>
      </c>
      <c r="T44" s="24" t="s">
        <v>76</v>
      </c>
      <c r="U44" s="24" t="s">
        <v>77</v>
      </c>
      <c r="V44" s="24" t="s">
        <v>78</v>
      </c>
      <c r="W44" s="63" t="s">
        <v>79</v>
      </c>
      <c r="Y44" s="44"/>
    </row>
    <row r="45" spans="2:25" x14ac:dyDescent="0.25">
      <c r="B45" s="64"/>
      <c r="C45" s="64" t="s">
        <v>80</v>
      </c>
      <c r="D45" s="56">
        <v>0.44695753829558871</v>
      </c>
      <c r="E45" s="65">
        <v>0.20000002845896292</v>
      </c>
      <c r="F45" s="66">
        <v>1742689259635.302</v>
      </c>
      <c r="G45" s="64">
        <v>7946347.156146138</v>
      </c>
      <c r="H45" s="52">
        <v>0.3</v>
      </c>
      <c r="I45" s="53">
        <v>0.42785696173026938</v>
      </c>
      <c r="J45" s="53">
        <v>171742.19159090429</v>
      </c>
      <c r="K45" s="54">
        <v>0.31019616773727288</v>
      </c>
      <c r="L45" s="7"/>
      <c r="M45" s="7"/>
      <c r="N45" s="7"/>
      <c r="O45" s="1">
        <f t="shared" si="17"/>
        <v>6395794.019237007</v>
      </c>
      <c r="P45" s="1">
        <f t="shared" si="19"/>
        <v>552833.03735958319</v>
      </c>
      <c r="Q45" s="1">
        <f t="shared" si="16"/>
        <v>5.8226810240202E-6</v>
      </c>
      <c r="R45" s="1">
        <f t="shared" si="18"/>
        <v>3.2237664549323859</v>
      </c>
      <c r="T45" s="24" t="s">
        <v>81</v>
      </c>
      <c r="U45" s="24" t="s">
        <v>82</v>
      </c>
      <c r="V45" s="24" t="s">
        <v>83</v>
      </c>
      <c r="W45" s="63" t="s">
        <v>84</v>
      </c>
      <c r="Y45" s="44"/>
    </row>
    <row r="46" spans="2:25" x14ac:dyDescent="0.25">
      <c r="C46" s="6"/>
      <c r="D46" s="56"/>
      <c r="E46" s="57"/>
      <c r="H46" s="52">
        <v>0.35</v>
      </c>
      <c r="I46" s="53">
        <v>0.45850508584391009</v>
      </c>
      <c r="J46" s="53">
        <v>146699.42808383834</v>
      </c>
      <c r="K46" s="54">
        <v>0.26496459594071209</v>
      </c>
      <c r="L46" s="7"/>
      <c r="M46" s="7"/>
      <c r="N46" s="7"/>
      <c r="O46" s="1">
        <f t="shared" si="17"/>
        <v>6853935.6563723441</v>
      </c>
      <c r="P46" s="1">
        <f t="shared" si="19"/>
        <v>458141.63713533711</v>
      </c>
      <c r="Q46" s="1">
        <f t="shared" si="16"/>
        <v>6.8166591585381139E-6</v>
      </c>
      <c r="R46" s="1">
        <f t="shared" si="18"/>
        <v>3.7740891248118213</v>
      </c>
      <c r="T46" s="67" t="s">
        <v>85</v>
      </c>
      <c r="U46" s="67" t="s">
        <v>86</v>
      </c>
      <c r="V46" s="67" t="s">
        <v>87</v>
      </c>
      <c r="W46" s="68" t="s">
        <v>88</v>
      </c>
      <c r="Y46" s="44"/>
    </row>
    <row r="47" spans="2:25" x14ac:dyDescent="0.25">
      <c r="C47" s="6" t="s">
        <v>89</v>
      </c>
      <c r="D47" s="56">
        <v>2.7124073983053458</v>
      </c>
      <c r="E47" s="51">
        <v>8.0304089624576025E-3</v>
      </c>
      <c r="F47" s="22"/>
      <c r="H47" s="52">
        <v>0.4</v>
      </c>
      <c r="I47" s="53">
        <v>0.48425359428100673</v>
      </c>
      <c r="J47" s="53">
        <v>126409.55801996519</v>
      </c>
      <c r="K47" s="54">
        <v>0.22831757356724194</v>
      </c>
      <c r="L47" s="7"/>
      <c r="M47" s="7"/>
      <c r="N47" s="7"/>
      <c r="O47" s="1">
        <f t="shared" si="17"/>
        <v>7238835.6837092265</v>
      </c>
      <c r="P47" s="1">
        <f t="shared" si="19"/>
        <v>384900.02733688243</v>
      </c>
      <c r="Q47" s="1">
        <f t="shared" si="16"/>
        <v>7.9107942125868324E-6</v>
      </c>
      <c r="R47" s="1">
        <f t="shared" si="18"/>
        <v>4.3798643458581141</v>
      </c>
      <c r="T47" s="61"/>
      <c r="U47" s="61"/>
      <c r="V47" s="61"/>
      <c r="W47" s="61"/>
    </row>
    <row r="48" spans="2:25" x14ac:dyDescent="0.25">
      <c r="H48" s="52">
        <v>0.45</v>
      </c>
      <c r="I48" s="53">
        <v>0.50615217134271995</v>
      </c>
      <c r="J48" s="53">
        <v>109810.86184519545</v>
      </c>
      <c r="K48" s="54">
        <v>0.19833745106412609</v>
      </c>
      <c r="L48" s="7"/>
      <c r="M48" s="7"/>
      <c r="N48" s="7"/>
      <c r="O48" s="1">
        <f t="shared" si="17"/>
        <v>7566185.2437928189</v>
      </c>
      <c r="P48" s="1">
        <f t="shared" si="19"/>
        <v>327349.56008359231</v>
      </c>
      <c r="Q48" s="1">
        <f t="shared" si="16"/>
        <v>9.1065672666310368E-6</v>
      </c>
      <c r="R48" s="1">
        <f t="shared" si="18"/>
        <v>5.0419121282176897</v>
      </c>
      <c r="T48" s="24"/>
      <c r="U48" s="69" t="s">
        <v>90</v>
      </c>
      <c r="V48" s="69" t="s">
        <v>91</v>
      </c>
      <c r="W48" s="63" t="s">
        <v>92</v>
      </c>
    </row>
    <row r="49" spans="3:24" ht="14.4" x14ac:dyDescent="0.3">
      <c r="C49" s="6"/>
      <c r="F49" s="30"/>
      <c r="H49" s="52">
        <v>0.5</v>
      </c>
      <c r="I49" s="53">
        <v>0.52498240994033296</v>
      </c>
      <c r="J49" s="53">
        <v>96106.550764480853</v>
      </c>
      <c r="K49" s="54">
        <v>0.17358508975245029</v>
      </c>
      <c r="L49" s="7"/>
      <c r="M49" s="7"/>
      <c r="N49" s="7"/>
      <c r="O49" s="1">
        <f t="shared" si="17"/>
        <v>7847667.9311759537</v>
      </c>
      <c r="P49" s="1">
        <f t="shared" si="19"/>
        <v>281482.68738313485</v>
      </c>
      <c r="Q49" s="1">
        <f t="shared" si="16"/>
        <v>1.0405117986708361E-5</v>
      </c>
      <c r="R49" s="1">
        <f t="shared" si="18"/>
        <v>5.76086345564645</v>
      </c>
      <c r="U49" s="6" t="s">
        <v>93</v>
      </c>
      <c r="W49" s="22">
        <f>H127/U54</f>
        <v>0.47099635242715338</v>
      </c>
    </row>
    <row r="50" spans="3:24" ht="15.6" x14ac:dyDescent="0.25">
      <c r="H50" s="52">
        <v>0.55000000000000004</v>
      </c>
      <c r="I50" s="53">
        <v>0.54133576255474247</v>
      </c>
      <c r="J50" s="53">
        <v>84692.773023923175</v>
      </c>
      <c r="K50" s="54">
        <v>0.15296982869324827</v>
      </c>
      <c r="L50" s="7"/>
      <c r="M50" s="7"/>
      <c r="N50" s="7"/>
      <c r="O50" s="1">
        <f t="shared" si="17"/>
        <v>8092125.0376414824</v>
      </c>
      <c r="P50" s="1">
        <f t="shared" si="19"/>
        <v>244457.10646552872</v>
      </c>
      <c r="Q50" s="1">
        <f t="shared" si="16"/>
        <v>1.1807382900516551E-5</v>
      </c>
      <c r="R50" s="1">
        <f t="shared" si="18"/>
        <v>6.5372368429941083</v>
      </c>
      <c r="T50" s="24"/>
      <c r="U50" s="69" t="s">
        <v>94</v>
      </c>
      <c r="V50" s="69" t="s">
        <v>91</v>
      </c>
      <c r="W50" s="63" t="s">
        <v>95</v>
      </c>
    </row>
    <row r="51" spans="3:24" x14ac:dyDescent="0.25">
      <c r="C51" s="6"/>
      <c r="H51" s="52">
        <v>0.6</v>
      </c>
      <c r="I51" s="53">
        <v>0.55566639845556576</v>
      </c>
      <c r="J51" s="53">
        <v>75107.639307596735</v>
      </c>
      <c r="K51" s="54">
        <v>0.13565741571824549</v>
      </c>
      <c r="L51" s="7"/>
      <c r="M51" s="7"/>
      <c r="N51" s="7"/>
      <c r="O51" s="1">
        <f t="shared" si="17"/>
        <v>8306345.6851580944</v>
      </c>
      <c r="P51" s="1">
        <f t="shared" si="19"/>
        <v>214220.64751661196</v>
      </c>
      <c r="Q51" s="1">
        <f t="shared" si="16"/>
        <v>1.3314224880702054E-5</v>
      </c>
      <c r="R51" s="1">
        <f t="shared" si="18"/>
        <v>7.3715100254965513</v>
      </c>
      <c r="T51" s="67"/>
      <c r="U51" s="70" t="s">
        <v>96</v>
      </c>
      <c r="V51" s="67"/>
      <c r="W51" s="71">
        <f>W57/W54</f>
        <v>1.2852575297547926</v>
      </c>
    </row>
    <row r="52" spans="3:24" x14ac:dyDescent="0.25">
      <c r="H52" s="52">
        <v>0.65</v>
      </c>
      <c r="I52" s="53">
        <v>0.56832771381088887</v>
      </c>
      <c r="J52" s="53">
        <v>66994.732351814877</v>
      </c>
      <c r="K52" s="54">
        <v>0.1210040994679952</v>
      </c>
      <c r="L52" s="7"/>
      <c r="M52" s="7"/>
      <c r="N52" s="7"/>
      <c r="O52" s="1">
        <f t="shared" si="17"/>
        <v>8495612.5950565953</v>
      </c>
      <c r="P52" s="1">
        <f t="shared" si="19"/>
        <v>189266.90989850089</v>
      </c>
      <c r="Q52" s="1">
        <f t="shared" si="16"/>
        <v>1.4926546683530561E-5</v>
      </c>
      <c r="R52" s="1">
        <f t="shared" si="18"/>
        <v>8.2641828202233221</v>
      </c>
    </row>
    <row r="53" spans="3:24" x14ac:dyDescent="0.25">
      <c r="H53" s="52">
        <v>0.7</v>
      </c>
      <c r="I53" s="53">
        <v>0.57959800243739512</v>
      </c>
      <c r="J53" s="53">
        <v>60076.713271717294</v>
      </c>
      <c r="K53" s="54">
        <v>0.10850895784262621</v>
      </c>
      <c r="L53" s="7"/>
      <c r="M53" s="7"/>
      <c r="N53" s="7"/>
      <c r="O53" s="1">
        <f t="shared" si="17"/>
        <v>8664085.8256918509</v>
      </c>
      <c r="P53" s="1">
        <f t="shared" si="19"/>
        <v>168473.23063525558</v>
      </c>
      <c r="Q53" s="1">
        <f t="shared" si="16"/>
        <v>1.6645384634761244E-5</v>
      </c>
      <c r="R53" s="1">
        <f t="shared" si="18"/>
        <v>9.215828995891103</v>
      </c>
      <c r="T53" s="1" t="s">
        <v>75</v>
      </c>
      <c r="U53" s="22">
        <f>D44</f>
        <v>0.31036500290962743</v>
      </c>
      <c r="V53" s="51">
        <v>0.3</v>
      </c>
      <c r="W53" s="72">
        <f>F44</f>
        <v>2650481839513.5068</v>
      </c>
      <c r="X53" s="1">
        <f>G44</f>
        <v>6936334.7710492164</v>
      </c>
    </row>
    <row r="54" spans="3:24" x14ac:dyDescent="0.25">
      <c r="H54" s="52">
        <v>0.75</v>
      </c>
      <c r="I54" s="53">
        <v>0.58969881056928508</v>
      </c>
      <c r="J54" s="53">
        <v>54136.044140284248</v>
      </c>
      <c r="K54" s="54">
        <v>9.7779079638001962E-2</v>
      </c>
      <c r="L54" s="7"/>
      <c r="M54" s="7"/>
      <c r="N54" s="7"/>
      <c r="O54" s="1">
        <f t="shared" si="17"/>
        <v>8815077.1476003379</v>
      </c>
      <c r="P54" s="1">
        <f t="shared" si="19"/>
        <v>150991.32190848701</v>
      </c>
      <c r="Q54" s="1">
        <f t="shared" si="16"/>
        <v>1.8471981392077189E-5</v>
      </c>
      <c r="R54" s="1">
        <f t="shared" si="18"/>
        <v>10.227136558272008</v>
      </c>
      <c r="T54" s="64" t="s">
        <v>80</v>
      </c>
      <c r="U54" s="22">
        <f>D45</f>
        <v>0.44695753829558871</v>
      </c>
      <c r="V54" s="65">
        <v>0.20000002845896292</v>
      </c>
      <c r="W54" s="72">
        <f>F45</f>
        <v>1742689259635.302</v>
      </c>
      <c r="X54" s="1">
        <f>G45</f>
        <v>7946347.156146138</v>
      </c>
    </row>
    <row r="55" spans="3:24" x14ac:dyDescent="0.25">
      <c r="H55" s="52">
        <v>0.8</v>
      </c>
      <c r="I55" s="53">
        <v>0.59880826696714706</v>
      </c>
      <c r="J55" s="53">
        <v>49000.778899507197</v>
      </c>
      <c r="K55" s="54">
        <v>8.8503900468296828E-2</v>
      </c>
      <c r="L55" s="7"/>
      <c r="M55" s="7"/>
      <c r="N55" s="7"/>
      <c r="O55" s="1">
        <f t="shared" si="17"/>
        <v>8951249.3078296166</v>
      </c>
      <c r="P55" s="1">
        <f t="shared" si="19"/>
        <v>136172.16022927873</v>
      </c>
      <c r="Q55" s="1">
        <f t="shared" si="16"/>
        <v>2.040783886417073E-5</v>
      </c>
      <c r="R55" s="1">
        <f t="shared" si="18"/>
        <v>11.298937049200585</v>
      </c>
      <c r="W55" s="72">
        <f>0.66*W54</f>
        <v>1150174911359.2993</v>
      </c>
    </row>
    <row r="56" spans="3:24" x14ac:dyDescent="0.25">
      <c r="E56" s="51"/>
      <c r="H56" s="52">
        <v>0.85</v>
      </c>
      <c r="I56" s="53">
        <v>0.60707090370038996</v>
      </c>
      <c r="J56" s="53">
        <v>44533.999830121305</v>
      </c>
      <c r="K56" s="54">
        <v>8.043612319925475E-2</v>
      </c>
      <c r="L56" s="7"/>
      <c r="M56" s="7"/>
      <c r="N56" s="7"/>
      <c r="O56" s="1">
        <f t="shared" si="17"/>
        <v>9074762.8353129402</v>
      </c>
      <c r="P56" s="1">
        <f t="shared" si="19"/>
        <v>123513.52748332359</v>
      </c>
      <c r="Q56" s="1">
        <f t="shared" si="16"/>
        <v>2.2454753757007774E-5</v>
      </c>
      <c r="R56" s="1">
        <f t="shared" si="18"/>
        <v>12.432225227001803</v>
      </c>
      <c r="W56" s="72"/>
    </row>
    <row r="57" spans="3:24" x14ac:dyDescent="0.25">
      <c r="E57" s="51"/>
      <c r="H57" s="52">
        <v>0.9</v>
      </c>
      <c r="I57" s="53">
        <v>0.61460498674320119</v>
      </c>
      <c r="J57" s="53">
        <v>40625.900630711651</v>
      </c>
      <c r="K57" s="54">
        <v>7.3377418616739201E-2</v>
      </c>
      <c r="L57" s="7"/>
      <c r="M57" s="7"/>
      <c r="N57" s="7"/>
      <c r="O57" s="1">
        <f t="shared" si="17"/>
        <v>9187385.6218413599</v>
      </c>
      <c r="P57" s="1">
        <f t="shared" si="19"/>
        <v>112622.7865284197</v>
      </c>
      <c r="Q57" s="1">
        <f t="shared" si="16"/>
        <v>2.4614838919879543E-5</v>
      </c>
      <c r="R57" s="1">
        <f t="shared" si="18"/>
        <v>13.628170884875955</v>
      </c>
      <c r="W57" s="72">
        <f>H133</f>
        <v>2239804492969.0767</v>
      </c>
    </row>
    <row r="58" spans="3:24" x14ac:dyDescent="0.25">
      <c r="C58" s="6"/>
      <c r="D58" s="22"/>
      <c r="E58" s="51"/>
      <c r="H58" s="52">
        <v>0.95</v>
      </c>
      <c r="I58" s="53">
        <v>0.62150805321522273</v>
      </c>
      <c r="J58" s="53">
        <v>37187.80766634614</v>
      </c>
      <c r="K58" s="54">
        <v>6.7167626765409744E-2</v>
      </c>
      <c r="L58" s="7"/>
      <c r="M58" s="7"/>
      <c r="N58" s="7"/>
      <c r="O58" s="1">
        <f t="shared" si="17"/>
        <v>9290575.6951724198</v>
      </c>
      <c r="P58" s="1">
        <f t="shared" si="19"/>
        <v>103190.07333105989</v>
      </c>
      <c r="Q58" s="1">
        <f t="shared" si="16"/>
        <v>2.689053382689645E-5</v>
      </c>
      <c r="R58" s="1">
        <f t="shared" si="18"/>
        <v>14.888124654048134</v>
      </c>
    </row>
    <row r="59" spans="3:24" x14ac:dyDescent="0.25">
      <c r="D59" s="22"/>
      <c r="E59" s="51"/>
      <c r="H59" s="52">
        <v>1</v>
      </c>
      <c r="I59" s="53">
        <v>0.62786113935980536</v>
      </c>
      <c r="J59" s="53">
        <v>34147.632198920081</v>
      </c>
      <c r="K59" s="54">
        <v>6.1676542888415696E-2</v>
      </c>
      <c r="L59" s="7"/>
      <c r="M59" s="7"/>
      <c r="N59" s="7"/>
      <c r="O59" s="1">
        <f t="shared" si="17"/>
        <v>9385544.4207083974</v>
      </c>
      <c r="P59" s="1">
        <f t="shared" si="19"/>
        <v>94968.725535977632</v>
      </c>
      <c r="Q59" s="1">
        <f t="shared" si="16"/>
        <v>2.9284607324300072E-5</v>
      </c>
      <c r="R59" s="1">
        <f t="shared" si="18"/>
        <v>16.213619524835973</v>
      </c>
    </row>
    <row r="60" spans="3:24" x14ac:dyDescent="0.25">
      <c r="D60" s="44"/>
      <c r="E60" s="44"/>
      <c r="H60" s="52">
        <v>1.05</v>
      </c>
      <c r="I60" s="53">
        <v>0.63373204067089073</v>
      </c>
      <c r="J60" s="53">
        <v>31446.387252017132</v>
      </c>
      <c r="K60" s="54">
        <v>5.6797626281569827E-2</v>
      </c>
      <c r="L60" s="7"/>
      <c r="M60" s="7"/>
      <c r="N60" s="7"/>
      <c r="O60" s="1">
        <f t="shared" si="17"/>
        <v>9473305.2353066243</v>
      </c>
      <c r="P60" s="1">
        <f t="shared" si="19"/>
        <v>87760.81459822692</v>
      </c>
      <c r="Q60" s="1">
        <f t="shared" si="16"/>
        <v>3.1800155356029169E-5</v>
      </c>
      <c r="R60" s="1">
        <f t="shared" si="18"/>
        <v>17.606369587393978</v>
      </c>
    </row>
    <row r="61" spans="3:24" x14ac:dyDescent="0.25">
      <c r="D61" s="22"/>
      <c r="E61" s="51"/>
      <c r="H61" s="52">
        <v>1.1000000000000001</v>
      </c>
      <c r="I61" s="53">
        <v>0.63917784836982905</v>
      </c>
      <c r="J61" s="53">
        <v>29035.50228096635</v>
      </c>
      <c r="K61" s="54">
        <v>5.2443150121997253E-2</v>
      </c>
      <c r="L61" s="7"/>
      <c r="M61" s="7"/>
      <c r="N61" s="7"/>
      <c r="O61" s="1">
        <f t="shared" si="17"/>
        <v>9554711.5636503994</v>
      </c>
      <c r="P61" s="1">
        <f t="shared" si="19"/>
        <v>81406.328343775123</v>
      </c>
      <c r="Q61" s="1">
        <f t="shared" si="16"/>
        <v>3.4440595872024237E-5</v>
      </c>
      <c r="R61" s="1">
        <f t="shared" si="18"/>
        <v>19.068267212662164</v>
      </c>
    </row>
    <row r="62" spans="3:24" x14ac:dyDescent="0.25">
      <c r="C62" s="6"/>
      <c r="D62" s="22"/>
      <c r="E62" s="57"/>
      <c r="H62" s="52">
        <v>1.1499999999999999</v>
      </c>
      <c r="I62" s="53">
        <v>0.64424693919378029</v>
      </c>
      <c r="J62" s="53">
        <v>26874.739780674037</v>
      </c>
      <c r="K62" s="54">
        <v>4.8540438500745402E-2</v>
      </c>
      <c r="L62" s="7"/>
      <c r="M62" s="7"/>
      <c r="N62" s="7"/>
      <c r="O62" s="1">
        <f t="shared" si="17"/>
        <v>9630486.5624810494</v>
      </c>
      <c r="P62" s="1">
        <f t="shared" si="19"/>
        <v>75774.998830650002</v>
      </c>
      <c r="Q62" s="1">
        <f t="shared" si="16"/>
        <v>3.7209662611100424E-5</v>
      </c>
      <c r="R62" s="1">
        <f t="shared" si="18"/>
        <v>20.601379610211879</v>
      </c>
    </row>
    <row r="63" spans="3:24" x14ac:dyDescent="0.25">
      <c r="D63" s="22"/>
      <c r="E63" s="51"/>
      <c r="H63" s="52">
        <v>1.2</v>
      </c>
      <c r="I63" s="53">
        <v>0.64898054827456109</v>
      </c>
      <c r="J63" s="53">
        <v>24930.568998171846</v>
      </c>
      <c r="K63" s="54">
        <v>4.502892906574589E-2</v>
      </c>
      <c r="L63" s="7"/>
      <c r="M63" s="7"/>
      <c r="N63" s="7"/>
      <c r="O63" s="1">
        <f t="shared" si="17"/>
        <v>9701246.6326826178</v>
      </c>
      <c r="P63" s="1">
        <f t="shared" si="19"/>
        <v>70760.070201568305</v>
      </c>
      <c r="Q63" s="1">
        <f t="shared" si="16"/>
        <v>4.0111398984649318E-5</v>
      </c>
      <c r="R63" s="1">
        <f t="shared" si="18"/>
        <v>22.207945441916216</v>
      </c>
    </row>
    <row r="64" spans="3:24" x14ac:dyDescent="0.25">
      <c r="D64" s="22"/>
      <c r="E64" s="57"/>
      <c r="H64" s="52">
        <v>1.25</v>
      </c>
      <c r="I64" s="53">
        <v>0.65341402132923321</v>
      </c>
      <c r="J64" s="53">
        <v>23174.888915062598</v>
      </c>
      <c r="K64" s="54">
        <v>4.1857866506753903E-2</v>
      </c>
      <c r="L64" s="7"/>
      <c r="M64" s="7"/>
      <c r="N64" s="7"/>
      <c r="O64" s="1">
        <f t="shared" si="17"/>
        <v>9767520.1375774536</v>
      </c>
      <c r="P64" s="1">
        <f t="shared" si="19"/>
        <v>66273.504894835874</v>
      </c>
      <c r="Q64" s="1">
        <f t="shared" si="16"/>
        <v>4.315015289458611E-5</v>
      </c>
      <c r="R64" s="1">
        <f t="shared" si="18"/>
        <v>23.890371952871671</v>
      </c>
    </row>
    <row r="65" spans="4:18" x14ac:dyDescent="0.25">
      <c r="D65" s="22"/>
      <c r="E65" s="51"/>
      <c r="H65" s="52">
        <v>1.3</v>
      </c>
      <c r="I65" s="53">
        <v>0.65757781821687711</v>
      </c>
      <c r="J65" s="53">
        <v>21584.019689627599</v>
      </c>
      <c r="K65" s="54">
        <v>3.8984480924971004E-2</v>
      </c>
      <c r="L65" s="7"/>
      <c r="M65" s="7"/>
      <c r="N65" s="7"/>
      <c r="O65" s="1">
        <f t="shared" si="17"/>
        <v>9829762.4045341816</v>
      </c>
      <c r="P65" s="1">
        <f t="shared" si="19"/>
        <v>62242.266956727952</v>
      </c>
      <c r="Q65" s="1">
        <f t="shared" si="16"/>
        <v>4.6330573006313519E-5</v>
      </c>
      <c r="R65" s="1">
        <f t="shared" si="18"/>
        <v>25.651232907899587</v>
      </c>
    </row>
    <row r="66" spans="4:18" x14ac:dyDescent="0.25">
      <c r="D66" s="22"/>
      <c r="E66" s="51"/>
      <c r="H66" s="52">
        <v>1.35</v>
      </c>
      <c r="I66" s="53">
        <v>0.66149832231089067</v>
      </c>
      <c r="J66" s="53">
        <v>20137.901627192947</v>
      </c>
      <c r="K66" s="54">
        <v>3.6372541034676527E-2</v>
      </c>
      <c r="L66" s="7"/>
      <c r="M66" s="7"/>
      <c r="N66" s="7"/>
      <c r="O66" s="1">
        <f t="shared" si="17"/>
        <v>9888367.8238207661</v>
      </c>
      <c r="P66" s="1">
        <f t="shared" si="19"/>
        <v>58605.419286584482</v>
      </c>
      <c r="Q66" s="1">
        <f t="shared" si="16"/>
        <v>4.9657606761255771E-5</v>
      </c>
      <c r="R66" s="1">
        <f t="shared" si="18"/>
        <v>27.493267491172229</v>
      </c>
    </row>
    <row r="67" spans="4:18" x14ac:dyDescent="0.25">
      <c r="H67" s="52">
        <v>1.4</v>
      </c>
      <c r="I67" s="53">
        <v>0.66519849717558532</v>
      </c>
      <c r="J67" s="53">
        <v>18819.455466727464</v>
      </c>
      <c r="K67" s="54">
        <v>3.3991198729935758E-2</v>
      </c>
      <c r="L67" s="7"/>
      <c r="M67" s="7"/>
      <c r="N67" s="7"/>
      <c r="O67" s="1">
        <f t="shared" si="17"/>
        <v>9943679.6648950372</v>
      </c>
      <c r="P67" s="1">
        <f t="shared" si="19"/>
        <v>55311.841074271128</v>
      </c>
      <c r="Q67" s="1">
        <f t="shared" si="16"/>
        <v>5.3136500244015354E-5</v>
      </c>
      <c r="R67" s="1">
        <f t="shared" si="18"/>
        <v>29.419380232663244</v>
      </c>
    </row>
    <row r="68" spans="4:18" x14ac:dyDescent="0.25">
      <c r="H68" s="52">
        <v>1.45</v>
      </c>
      <c r="I68" s="53">
        <v>0.66869842240243804</v>
      </c>
      <c r="J68" s="53">
        <v>17614.068738616272</v>
      </c>
      <c r="K68" s="54">
        <v>3.1814061357704482E-2</v>
      </c>
      <c r="L68" s="7"/>
      <c r="M68" s="7"/>
      <c r="N68" s="7"/>
      <c r="O68" s="1">
        <f t="shared" si="17"/>
        <v>9995998.0863206387</v>
      </c>
      <c r="P68" s="1">
        <f t="shared" si="19"/>
        <v>52318.421425601467</v>
      </c>
      <c r="Q68" s="1">
        <f t="shared" si="16"/>
        <v>5.6772799904410848E-5</v>
      </c>
      <c r="R68" s="1">
        <f t="shared" si="18"/>
        <v>31.432641961565455</v>
      </c>
    </row>
    <row r="69" spans="4:18" x14ac:dyDescent="0.25">
      <c r="H69" s="52">
        <v>1.5</v>
      </c>
      <c r="I69" s="53">
        <v>0.67201573323782904</v>
      </c>
      <c r="J69" s="53">
        <v>16509.181167856106</v>
      </c>
      <c r="K69" s="54">
        <v>2.9818442884133659E-2</v>
      </c>
      <c r="L69" s="7"/>
      <c r="M69" s="7"/>
      <c r="N69" s="7"/>
      <c r="O69" s="1">
        <f t="shared" si="17"/>
        <v>10045586.707515772</v>
      </c>
      <c r="P69" s="1">
        <f t="shared" si="19"/>
        <v>49588.621195133775</v>
      </c>
      <c r="Q69" s="1">
        <f t="shared" si="16"/>
        <v>6.0572356062518197E-5</v>
      </c>
      <c r="R69" s="1">
        <f t="shared" si="18"/>
        <v>33.536291746880529</v>
      </c>
    </row>
    <row r="70" spans="4:18" x14ac:dyDescent="0.25">
      <c r="H70" s="52">
        <v>1.55</v>
      </c>
      <c r="I70" s="73">
        <v>0.6751659831739415</v>
      </c>
      <c r="J70" s="73">
        <v>15493.948291403307</v>
      </c>
      <c r="K70" s="74">
        <v>2.7984756329191472E-2</v>
      </c>
      <c r="O70" s="1">
        <f t="shared" si="17"/>
        <v>10092678.028921435</v>
      </c>
      <c r="P70" s="1">
        <f t="shared" si="19"/>
        <v>47091.321405662224</v>
      </c>
    </row>
    <row r="71" spans="4:18" x14ac:dyDescent="0.25">
      <c r="H71" s="52">
        <v>1.6</v>
      </c>
      <c r="I71" s="73">
        <v>0.6781629445166345</v>
      </c>
      <c r="J71" s="73">
        <v>14558.967151798515</v>
      </c>
      <c r="K71" s="74">
        <v>2.6296018321801361E-2</v>
      </c>
      <c r="O71" s="1">
        <f t="shared" si="17"/>
        <v>10137477.925022142</v>
      </c>
      <c r="P71" s="1">
        <f t="shared" si="19"/>
        <v>44799.896100707352</v>
      </c>
    </row>
    <row r="72" spans="4:18" x14ac:dyDescent="0.25">
      <c r="H72" s="52">
        <v>1.65</v>
      </c>
      <c r="I72" s="73">
        <v>0.68101885875621671</v>
      </c>
      <c r="J72" s="73">
        <v>13696.05150344496</v>
      </c>
      <c r="K72" s="74">
        <v>2.4737443083414957E-2</v>
      </c>
      <c r="O72" s="1">
        <f t="shared" si="17"/>
        <v>10180169.386998374</v>
      </c>
      <c r="P72" s="1">
        <f t="shared" si="19"/>
        <v>42691.461976232007</v>
      </c>
    </row>
    <row r="73" spans="4:18" x14ac:dyDescent="0.25">
      <c r="H73" s="52">
        <v>1.7</v>
      </c>
      <c r="I73" s="73">
        <v>0.68374464610736019</v>
      </c>
      <c r="J73" s="73">
        <v>12898.046703319133</v>
      </c>
      <c r="K73" s="74">
        <v>2.3296108088548789E-2</v>
      </c>
      <c r="O73" s="1">
        <f t="shared" si="17"/>
        <v>10220915.655021343</v>
      </c>
      <c r="P73" s="1">
        <f t="shared" si="19"/>
        <v>40746.268022969365</v>
      </c>
    </row>
    <row r="74" spans="4:18" x14ac:dyDescent="0.25">
      <c r="H74" s="52">
        <v>1.75</v>
      </c>
      <c r="I74" s="73">
        <v>0.68635008167519707</v>
      </c>
      <c r="J74" s="73">
        <v>12158.676561319287</v>
      </c>
      <c r="K74" s="74">
        <v>2.196067744996678E-2</v>
      </c>
      <c r="O74" s="1">
        <f t="shared" si="17"/>
        <v>10259862.851661289</v>
      </c>
      <c r="P74" s="1">
        <f t="shared" si="19"/>
        <v>38947.196639945731</v>
      </c>
    </row>
    <row r="75" spans="4:18" x14ac:dyDescent="0.25">
      <c r="H75" s="52">
        <v>1.8</v>
      </c>
      <c r="I75" s="73">
        <v>0.68884394421447903</v>
      </c>
      <c r="J75" s="73">
        <v>11472.416050436945</v>
      </c>
      <c r="K75" s="74">
        <v>2.0721172011185597E-2</v>
      </c>
      <c r="O75" s="1">
        <f t="shared" si="17"/>
        <v>10297142.205604803</v>
      </c>
      <c r="P75" s="1">
        <f t="shared" si="19"/>
        <v>37279.353943513706</v>
      </c>
    </row>
    <row r="76" spans="4:18" x14ac:dyDescent="0.25">
      <c r="H76" s="52">
        <v>1.85</v>
      </c>
      <c r="I76" s="73">
        <v>0.69123414227940183</v>
      </c>
      <c r="J76" s="73">
        <v>10834.385038001677</v>
      </c>
      <c r="K76" s="74">
        <v>1.956877740668217E-2</v>
      </c>
      <c r="O76" s="1">
        <f t="shared" si="17"/>
        <v>10332871.937397884</v>
      </c>
      <c r="P76" s="1">
        <f t="shared" si="19"/>
        <v>35729.731793081388</v>
      </c>
    </row>
    <row r="77" spans="4:18" x14ac:dyDescent="0.25">
      <c r="H77" s="52">
        <v>1.9</v>
      </c>
      <c r="I77" s="73">
        <v>0.69352782163953941</v>
      </c>
      <c r="J77" s="73">
        <v>10240.259182253485</v>
      </c>
      <c r="K77" s="74">
        <v>1.8495683125658229E-2</v>
      </c>
      <c r="O77" s="1">
        <f t="shared" si="17"/>
        <v>10367158.865146562</v>
      </c>
      <c r="P77" s="1">
        <f t="shared" si="19"/>
        <v>34286.927748678252</v>
      </c>
    </row>
    <row r="78" spans="4:18" x14ac:dyDescent="0.25">
      <c r="H78" s="52">
        <v>1.95</v>
      </c>
      <c r="I78" s="73">
        <v>0.69573145710659878</v>
      </c>
      <c r="J78" s="73">
        <v>9686.1949081083058</v>
      </c>
      <c r="K78" s="74">
        <v>1.7494947005268165E-2</v>
      </c>
      <c r="O78" s="1">
        <f t="shared" si="17"/>
        <v>10400099.777183615</v>
      </c>
      <c r="P78" s="1">
        <f t="shared" si="19"/>
        <v>32940.912037052214</v>
      </c>
    </row>
    <row r="79" spans="4:18" x14ac:dyDescent="0.25">
      <c r="H79" s="52">
        <v>2</v>
      </c>
      <c r="I79" s="73">
        <v>0.69785093133491571</v>
      </c>
      <c r="J79" s="73">
        <v>9168.7659811199992</v>
      </c>
      <c r="K79" s="74">
        <v>1.6560380672200118E-2</v>
      </c>
      <c r="O79" s="1">
        <f t="shared" si="17"/>
        <v>10431782.610013017</v>
      </c>
      <c r="P79" s="1">
        <f t="shared" si="19"/>
        <v>31682.83282940276</v>
      </c>
    </row>
    <row r="80" spans="4:18" x14ac:dyDescent="0.25">
      <c r="H80" s="52">
        <v>2.0499999999999998</v>
      </c>
      <c r="I80" s="73">
        <v>0.69989160269337192</v>
      </c>
      <c r="J80" s="73">
        <v>8684.9096764835031</v>
      </c>
      <c r="K80" s="74">
        <v>1.5686452314564621E-2</v>
      </c>
      <c r="O80" s="1">
        <f t="shared" si="17"/>
        <v>10462287.462889224</v>
      </c>
      <c r="P80" s="1">
        <f t="shared" si="19"/>
        <v>30504.85287620686</v>
      </c>
    </row>
    <row r="81" spans="3:16" x14ac:dyDescent="0.25">
      <c r="H81" s="52">
        <v>2.1</v>
      </c>
      <c r="I81" s="73">
        <v>0.70185836393271794</v>
      </c>
      <c r="J81" s="73">
        <v>8231.8809188309497</v>
      </c>
      <c r="K81" s="74">
        <v>1.4868203850417023E-2</v>
      </c>
      <c r="O81" s="1">
        <f t="shared" si="17"/>
        <v>10491687.474802099</v>
      </c>
      <c r="P81" s="1">
        <f t="shared" si="19"/>
        <v>29400.011912874877</v>
      </c>
    </row>
    <row r="82" spans="3:16" x14ac:dyDescent="0.25">
      <c r="H82" s="52">
        <v>2.15</v>
      </c>
      <c r="I82" s="73">
        <v>0.70375569307089569</v>
      </c>
      <c r="J82" s="73">
        <v>7807.2130702794748</v>
      </c>
      <c r="K82" s="74">
        <v>1.410118010417483E-2</v>
      </c>
      <c r="O82" s="1">
        <f t="shared" si="17"/>
        <v>10520049.585133102</v>
      </c>
      <c r="P82" s="1">
        <f t="shared" si="19"/>
        <v>28362.110331002623</v>
      </c>
    </row>
    <row r="83" spans="3:16" x14ac:dyDescent="0.25">
      <c r="H83" s="52">
        <v>2.2000000000000002</v>
      </c>
      <c r="I83" s="73">
        <v>0.70558769767483842</v>
      </c>
      <c r="J83" s="73">
        <v>7408.6842854116285</v>
      </c>
      <c r="K83" s="74">
        <v>1.3381368037880311E-2</v>
      </c>
      <c r="O83" s="1">
        <f t="shared" si="17"/>
        <v>10547435.195599101</v>
      </c>
      <c r="P83" s="1">
        <f t="shared" si="19"/>
        <v>27385.610465999693</v>
      </c>
    </row>
    <row r="84" spans="3:16" x14ac:dyDescent="0.25">
      <c r="H84" s="52">
        <v>2.25</v>
      </c>
      <c r="I84" s="73">
        <v>0.70735815351875531</v>
      </c>
      <c r="J84" s="73">
        <v>7034.2885455161213</v>
      </c>
      <c r="K84" s="74">
        <v>1.2705144434018382E-2</v>
      </c>
      <c r="O84" s="1">
        <f t="shared" si="17"/>
        <v>10573900.748133421</v>
      </c>
      <c r="P84" s="1">
        <f t="shared" si="19"/>
        <v>26465.55253431946</v>
      </c>
    </row>
    <row r="85" spans="3:16" x14ac:dyDescent="0.25">
      <c r="H85" s="52">
        <v>2.2999999999999998</v>
      </c>
      <c r="I85" s="73">
        <v>0.70907053843687229</v>
      </c>
      <c r="J85" s="73">
        <v>6682.2106404947735</v>
      </c>
      <c r="K85" s="74">
        <v>1.2069230708503924E-2</v>
      </c>
      <c r="O85" s="1">
        <f t="shared" si="17"/>
        <v>10599498.230931489</v>
      </c>
      <c r="P85" s="1">
        <f t="shared" si="19"/>
        <v>25597.482798067853</v>
      </c>
    </row>
    <row r="86" spans="3:16" x14ac:dyDescent="0.25">
      <c r="H86" s="52">
        <v>2.35</v>
      </c>
      <c r="I86" s="73">
        <v>0.71072806205585815</v>
      </c>
      <c r="J86" s="73">
        <v>6350.8044931383365</v>
      </c>
      <c r="K86" s="74">
        <v>1.1470653760566659E-2</v>
      </c>
      <c r="O86" s="1">
        <f t="shared" si="17"/>
        <v>10624275.622904222</v>
      </c>
      <c r="P86" s="1">
        <f t="shared" si="19"/>
        <v>24777.391972733662</v>
      </c>
    </row>
    <row r="87" spans="3:16" x14ac:dyDescent="0.25">
      <c r="H87" s="52">
        <v>2.4</v>
      </c>
      <c r="I87" s="73">
        <v>0.71233369198296603</v>
      </c>
      <c r="J87" s="73">
        <v>6038.5743230703538</v>
      </c>
      <c r="K87" s="74">
        <v>1.0906711951568719E-2</v>
      </c>
      <c r="O87" s="1">
        <f t="shared" si="17"/>
        <v>10648277.285149883</v>
      </c>
      <c r="P87" s="1">
        <f t="shared" si="19"/>
        <v>24001.66224566102</v>
      </c>
    </row>
    <row r="88" spans="3:16" x14ac:dyDescent="0.25">
      <c r="H88" s="52">
        <v>2.4500000000000002</v>
      </c>
      <c r="I88" s="73">
        <v>0.71389017693580847</v>
      </c>
      <c r="J88" s="73">
        <v>5744.1582313228773</v>
      </c>
      <c r="K88" s="74">
        <v>1.0374945455902961E-2</v>
      </c>
      <c r="O88" s="1">
        <f t="shared" si="17"/>
        <v>10671544.306708125</v>
      </c>
      <c r="P88" s="1">
        <f t="shared" si="19"/>
        <v>23267.021558241919</v>
      </c>
    </row>
    <row r="89" spans="3:16" x14ac:dyDescent="0.25">
      <c r="H89" s="52">
        <v>2.5</v>
      </c>
      <c r="I89" s="73">
        <v>0.71540006722501803</v>
      </c>
      <c r="J89" s="73">
        <v>5466.3138549922578</v>
      </c>
      <c r="K89" s="74">
        <v>9.8731103508146924E-3</v>
      </c>
      <c r="O89" s="1">
        <f t="shared" si="17"/>
        <v>10694114.810743814</v>
      </c>
      <c r="P89" s="1">
        <f t="shared" si="19"/>
        <v>22570.504035688937</v>
      </c>
    </row>
    <row r="90" spans="3:16" x14ac:dyDescent="0.25">
      <c r="H90" s="52">
        <v>2.5499999999999998</v>
      </c>
      <c r="I90" s="1">
        <v>0.71686573293901379</v>
      </c>
      <c r="J90" s="1">
        <v>5203.9057976893464</v>
      </c>
      <c r="K90" s="57">
        <v>9.3991559136159496E-3</v>
      </c>
      <c r="O90" s="1">
        <f t="shared" si="17"/>
        <v>10716024.226380913</v>
      </c>
    </row>
    <row r="91" spans="3:16" x14ac:dyDescent="0.25">
      <c r="H91" s="52">
        <v>2.6</v>
      </c>
      <c r="I91" s="1">
        <v>0.71828938012831955</v>
      </c>
      <c r="J91" s="1">
        <v>4955.8945878951135</v>
      </c>
      <c r="K91" s="57">
        <v>8.951204678561777E-3</v>
      </c>
      <c r="O91" s="1">
        <f t="shared" si="17"/>
        <v>10737305.53063279</v>
      </c>
    </row>
    <row r="92" spans="3:16" x14ac:dyDescent="0.25">
      <c r="H92" s="52">
        <v>2.65</v>
      </c>
      <c r="I92" s="1">
        <v>0.71967306524359786</v>
      </c>
      <c r="J92" s="1">
        <v>4721.3269557270924</v>
      </c>
      <c r="K92" s="57">
        <v>8.5275348750050144E-3</v>
      </c>
      <c r="O92" s="1">
        <f t="shared" si="17"/>
        <v>10757989.464228297</v>
      </c>
    </row>
    <row r="93" spans="3:16" x14ac:dyDescent="0.25">
      <c r="H93" s="52">
        <v>2.7</v>
      </c>
      <c r="I93" s="1">
        <v>0.72101870804519275</v>
      </c>
      <c r="J93" s="1">
        <v>4499.3272505050509</v>
      </c>
      <c r="K93" s="57">
        <v>8.1265649260322155E-3</v>
      </c>
      <c r="O93" s="1">
        <f t="shared" si="17"/>
        <v>10778104.724589294</v>
      </c>
    </row>
    <row r="94" spans="3:16" x14ac:dyDescent="0.25">
      <c r="C94" s="6" t="s">
        <v>97</v>
      </c>
      <c r="G94" s="67"/>
      <c r="H94" s="52">
        <v>2.75</v>
      </c>
      <c r="I94" s="67">
        <v>0.72232810317138685</v>
      </c>
      <c r="J94" s="67">
        <v>4289.0898480705428</v>
      </c>
      <c r="K94" s="75">
        <v>7.7468397347666513E-3</v>
      </c>
      <c r="O94" s="1">
        <f t="shared" si="17"/>
        <v>10797678.138758047</v>
      </c>
    </row>
    <row r="95" spans="3:16" x14ac:dyDescent="0.25">
      <c r="C95" s="1">
        <v>1985</v>
      </c>
      <c r="D95" s="1">
        <v>0.46727999999999997</v>
      </c>
      <c r="E95" s="1">
        <v>0.16877210075079332</v>
      </c>
      <c r="F95" s="6" t="s">
        <v>98</v>
      </c>
      <c r="G95" t="s">
        <v>99</v>
      </c>
      <c r="H95" s="76">
        <v>0.38500000000000001</v>
      </c>
      <c r="I95" s="1">
        <v>0.47697500957101929</v>
      </c>
      <c r="J95" s="1">
        <v>132066.52920117928</v>
      </c>
      <c r="K95" s="57">
        <v>0.23853504409767939</v>
      </c>
      <c r="L95" s="57">
        <f>K95</f>
        <v>0.23853504409767939</v>
      </c>
      <c r="M95" s="77" t="str">
        <f>MID(G95,3,5)</f>
        <v>85-86</v>
      </c>
      <c r="N95" s="1">
        <v>0.2</v>
      </c>
    </row>
    <row r="96" spans="3:16" x14ac:dyDescent="0.25">
      <c r="C96" s="1">
        <v>1986</v>
      </c>
      <c r="D96" s="1">
        <v>0.46851999999999999</v>
      </c>
      <c r="E96" s="1">
        <v>0.16808412599438796</v>
      </c>
      <c r="G96" t="s">
        <v>100</v>
      </c>
      <c r="H96" s="76">
        <v>0.35949999999999999</v>
      </c>
      <c r="I96" s="1">
        <v>0.46373781519881868</v>
      </c>
      <c r="J96" s="1">
        <v>142515.37599877623</v>
      </c>
      <c r="K96" s="57">
        <v>0.25740747261314334</v>
      </c>
      <c r="L96" s="57">
        <f t="shared" ref="L96:L119" si="20">K96</f>
        <v>0.25740747261314334</v>
      </c>
      <c r="M96" s="77" t="str">
        <f t="shared" ref="M96:M119" si="21">MID(G96,3,5)</f>
        <v>86-87</v>
      </c>
      <c r="N96" s="1">
        <v>0.2</v>
      </c>
    </row>
    <row r="97" spans="3:14" x14ac:dyDescent="0.25">
      <c r="C97" s="1">
        <v>1987</v>
      </c>
      <c r="D97" s="1">
        <v>0.45239000000000001</v>
      </c>
      <c r="E97" s="1">
        <v>0.17729478681322752</v>
      </c>
      <c r="G97" t="s">
        <v>101</v>
      </c>
      <c r="H97" s="76">
        <v>0.3533</v>
      </c>
      <c r="I97" s="1">
        <v>0.4603422766146531</v>
      </c>
      <c r="J97" s="1">
        <v>145227.11297507354</v>
      </c>
      <c r="K97" s="57">
        <v>0.26230533964375968</v>
      </c>
      <c r="L97" s="57">
        <f t="shared" si="20"/>
        <v>0.26230533964375968</v>
      </c>
      <c r="M97" s="77" t="str">
        <f t="shared" si="21"/>
        <v>87-88</v>
      </c>
      <c r="N97" s="1">
        <v>0.2</v>
      </c>
    </row>
    <row r="98" spans="3:14" x14ac:dyDescent="0.25">
      <c r="C98" s="1">
        <v>1988</v>
      </c>
      <c r="D98" s="1">
        <v>0.52956000000000003</v>
      </c>
      <c r="E98" s="1">
        <v>0.13792549473508181</v>
      </c>
      <c r="G98" t="s">
        <v>102</v>
      </c>
      <c r="H98" s="76">
        <v>0.43219999999999997</v>
      </c>
      <c r="I98" s="1">
        <v>0.49874380797314749</v>
      </c>
      <c r="J98" s="1">
        <v>115351.64513322212</v>
      </c>
      <c r="K98" s="57">
        <v>0.20834506611950324</v>
      </c>
      <c r="L98" s="57">
        <f t="shared" si="20"/>
        <v>0.20834506611950324</v>
      </c>
      <c r="M98" s="77" t="str">
        <f t="shared" si="21"/>
        <v>88-89</v>
      </c>
      <c r="N98" s="1">
        <v>0.2</v>
      </c>
    </row>
    <row r="99" spans="3:14" x14ac:dyDescent="0.25">
      <c r="C99" s="1">
        <v>1989</v>
      </c>
      <c r="D99" s="1">
        <v>0.64919000000000004</v>
      </c>
      <c r="E99" s="1">
        <v>9.5293816357419917E-2</v>
      </c>
      <c r="G99" t="s">
        <v>103</v>
      </c>
      <c r="H99" s="78">
        <v>0.54459999999999997</v>
      </c>
      <c r="I99" s="1">
        <v>0.53967415470847191</v>
      </c>
      <c r="J99" s="1">
        <v>85830.158852717403</v>
      </c>
      <c r="K99" s="57">
        <v>0.15502414465406392</v>
      </c>
      <c r="L99" s="57">
        <f t="shared" si="20"/>
        <v>0.15502414465406392</v>
      </c>
      <c r="M99" s="77" t="str">
        <f t="shared" si="21"/>
        <v>89-90</v>
      </c>
      <c r="N99" s="1">
        <v>0.2</v>
      </c>
    </row>
    <row r="100" spans="3:14" x14ac:dyDescent="0.25">
      <c r="C100" s="1">
        <v>1990</v>
      </c>
      <c r="D100" s="1">
        <v>0.53563000000000005</v>
      </c>
      <c r="E100" s="1">
        <v>0.13528674783157238</v>
      </c>
      <c r="G100" t="s">
        <v>104</v>
      </c>
      <c r="H100" s="78">
        <v>0.45710000000000001</v>
      </c>
      <c r="I100" s="1">
        <v>0.50899750718181214</v>
      </c>
      <c r="J100" s="1">
        <v>107704.33702110297</v>
      </c>
      <c r="K100" s="57">
        <v>0.19453270208762866</v>
      </c>
      <c r="L100" s="57">
        <f t="shared" si="20"/>
        <v>0.19453270208762866</v>
      </c>
      <c r="M100" s="77" t="str">
        <f t="shared" si="21"/>
        <v>90-91</v>
      </c>
      <c r="N100" s="1">
        <v>0.2</v>
      </c>
    </row>
    <row r="101" spans="3:14" x14ac:dyDescent="0.25">
      <c r="C101" s="1">
        <v>1991</v>
      </c>
      <c r="D101" s="1">
        <v>0.65415999999999996</v>
      </c>
      <c r="E101" s="1">
        <v>9.3886419008074776E-2</v>
      </c>
      <c r="G101" t="s">
        <v>105</v>
      </c>
      <c r="H101" s="76">
        <v>0.51290000000000002</v>
      </c>
      <c r="I101" s="1">
        <v>0.52941836441697354</v>
      </c>
      <c r="J101" s="1">
        <v>92963.239949648705</v>
      </c>
      <c r="K101" s="57">
        <v>0.16790772556060021</v>
      </c>
      <c r="L101" s="57">
        <f t="shared" si="20"/>
        <v>0.16790772556060021</v>
      </c>
      <c r="M101" s="77" t="str">
        <f t="shared" si="21"/>
        <v>91-92</v>
      </c>
      <c r="N101" s="1">
        <v>0.2</v>
      </c>
    </row>
    <row r="102" spans="3:14" x14ac:dyDescent="0.25">
      <c r="C102" s="1">
        <v>1992</v>
      </c>
      <c r="D102" s="1">
        <v>0.49163000000000001</v>
      </c>
      <c r="E102" s="1">
        <v>0.15584092595493873</v>
      </c>
      <c r="G102" t="s">
        <v>106</v>
      </c>
      <c r="H102" s="76">
        <v>0.35410000000000003</v>
      </c>
      <c r="I102" s="1">
        <v>0.46078450139335142</v>
      </c>
      <c r="J102" s="1">
        <v>144873.24721234135</v>
      </c>
      <c r="K102" s="57">
        <v>0.26166619673731284</v>
      </c>
      <c r="L102" s="57">
        <f t="shared" si="20"/>
        <v>0.26166619673731284</v>
      </c>
      <c r="M102" s="77" t="str">
        <f t="shared" si="21"/>
        <v>92-93</v>
      </c>
      <c r="N102" s="1">
        <v>0.2</v>
      </c>
    </row>
    <row r="103" spans="3:14" x14ac:dyDescent="0.25">
      <c r="C103" s="1">
        <v>1993</v>
      </c>
      <c r="D103" s="1">
        <v>0.40572000000000003</v>
      </c>
      <c r="E103" s="1">
        <v>0.20744346669721964</v>
      </c>
      <c r="G103" t="s">
        <v>107</v>
      </c>
      <c r="H103" s="76">
        <v>0.38929999999999998</v>
      </c>
      <c r="I103" s="1">
        <v>0.47909821046518331</v>
      </c>
      <c r="J103" s="1">
        <v>130409.62554957783</v>
      </c>
      <c r="K103" s="57">
        <v>0.23554238889585835</v>
      </c>
      <c r="L103" s="57">
        <f t="shared" si="20"/>
        <v>0.23554238889585835</v>
      </c>
      <c r="M103" s="77" t="str">
        <f t="shared" si="21"/>
        <v>93-94</v>
      </c>
      <c r="N103" s="1">
        <v>0.2</v>
      </c>
    </row>
    <row r="104" spans="3:14" x14ac:dyDescent="0.25">
      <c r="C104" s="1">
        <v>1994</v>
      </c>
      <c r="D104" s="1">
        <v>0.53076999999999996</v>
      </c>
      <c r="E104" s="1">
        <v>0.13739473255388376</v>
      </c>
      <c r="G104" t="s">
        <v>108</v>
      </c>
      <c r="H104" s="76">
        <v>0.46800000000000003</v>
      </c>
      <c r="I104" s="1">
        <v>0.51325019370770431</v>
      </c>
      <c r="J104" s="1">
        <v>104578.95124938399</v>
      </c>
      <c r="K104" s="57">
        <v>0.1888877136307609</v>
      </c>
      <c r="L104" s="57">
        <f t="shared" si="20"/>
        <v>0.1888877136307609</v>
      </c>
      <c r="M104" s="77" t="str">
        <f t="shared" si="21"/>
        <v>94-95</v>
      </c>
      <c r="N104" s="1">
        <v>0.2</v>
      </c>
    </row>
    <row r="105" spans="3:14" x14ac:dyDescent="0.25">
      <c r="C105" s="1">
        <v>1995</v>
      </c>
      <c r="D105" s="1">
        <v>0.57076000000000005</v>
      </c>
      <c r="E105" s="1">
        <v>0.12112164680957362</v>
      </c>
      <c r="G105" t="s">
        <v>109</v>
      </c>
      <c r="H105" s="76">
        <v>0.4879</v>
      </c>
      <c r="I105" s="1">
        <v>0.52067250602844894</v>
      </c>
      <c r="J105" s="1">
        <v>99192.674167841571</v>
      </c>
      <c r="K105" s="57">
        <v>0.17915916356633951</v>
      </c>
      <c r="L105" s="57">
        <f t="shared" si="20"/>
        <v>0.17915916356633951</v>
      </c>
      <c r="M105" s="77" t="str">
        <f t="shared" si="21"/>
        <v>95-96</v>
      </c>
      <c r="N105" s="1">
        <v>0.2</v>
      </c>
    </row>
    <row r="106" spans="3:14" x14ac:dyDescent="0.25">
      <c r="C106" s="1">
        <v>1996</v>
      </c>
      <c r="D106" s="1">
        <v>0.52990000000000004</v>
      </c>
      <c r="E106" s="1">
        <v>0.13777611400239573</v>
      </c>
      <c r="G106" t="s">
        <v>110</v>
      </c>
      <c r="H106" s="76">
        <v>0.49030000000000001</v>
      </c>
      <c r="I106" s="1">
        <v>0.52153919703632501</v>
      </c>
      <c r="J106" s="1">
        <v>98569.578863164788</v>
      </c>
      <c r="K106" s="57">
        <v>0.17803374543899764</v>
      </c>
      <c r="L106" s="57">
        <f t="shared" si="20"/>
        <v>0.17803374543899764</v>
      </c>
      <c r="M106" s="77" t="str">
        <f t="shared" si="21"/>
        <v>96-97</v>
      </c>
      <c r="N106" s="1">
        <v>0.2</v>
      </c>
    </row>
    <row r="107" spans="3:14" x14ac:dyDescent="0.25">
      <c r="C107" s="1">
        <v>1997</v>
      </c>
      <c r="D107" s="1">
        <v>0.53642999999999996</v>
      </c>
      <c r="E107" s="1">
        <v>0.13494337801662909</v>
      </c>
      <c r="G107" t="s">
        <v>111</v>
      </c>
      <c r="H107" s="76">
        <v>0.60389999999999999</v>
      </c>
      <c r="I107" s="1">
        <v>0.55670999942289012</v>
      </c>
      <c r="J107" s="1">
        <v>74425.911318922983</v>
      </c>
      <c r="K107" s="57">
        <v>0.13442609680023865</v>
      </c>
      <c r="L107" s="57">
        <f t="shared" si="20"/>
        <v>0.13442609680023865</v>
      </c>
      <c r="M107" s="77" t="str">
        <f t="shared" si="21"/>
        <v>97-98</v>
      </c>
      <c r="N107" s="1">
        <v>0.2</v>
      </c>
    </row>
    <row r="108" spans="3:14" x14ac:dyDescent="0.25">
      <c r="C108" s="1">
        <v>1998</v>
      </c>
      <c r="D108" s="1">
        <v>0.43395</v>
      </c>
      <c r="E108" s="1">
        <v>0.18855346042119309</v>
      </c>
      <c r="G108" t="s">
        <v>112</v>
      </c>
      <c r="H108" s="76">
        <v>0.42359999999999998</v>
      </c>
      <c r="I108" s="1">
        <v>0.49501645563228747</v>
      </c>
      <c r="J108" s="1">
        <v>118168.97435364912</v>
      </c>
      <c r="K108" s="57">
        <v>0.21343365104633596</v>
      </c>
      <c r="L108" s="57">
        <f t="shared" si="20"/>
        <v>0.21343365104633596</v>
      </c>
      <c r="M108" s="77" t="str">
        <f t="shared" si="21"/>
        <v>98-99</v>
      </c>
      <c r="N108" s="1">
        <v>0.2</v>
      </c>
    </row>
    <row r="109" spans="3:14" x14ac:dyDescent="0.25">
      <c r="C109" s="1">
        <v>1999</v>
      </c>
      <c r="D109" s="1">
        <v>0.53681000000000001</v>
      </c>
      <c r="E109" s="1">
        <v>0.13478063315159547</v>
      </c>
      <c r="G109" t="s">
        <v>113</v>
      </c>
      <c r="H109" s="76">
        <v>0.65469999999999995</v>
      </c>
      <c r="I109" s="1">
        <v>0.56944254117560611</v>
      </c>
      <c r="J109" s="1">
        <v>66297.327775373982</v>
      </c>
      <c r="K109" s="57">
        <v>0.11974446591510732</v>
      </c>
      <c r="L109" s="57">
        <f t="shared" si="20"/>
        <v>0.11974446591510732</v>
      </c>
      <c r="M109" s="77" t="str">
        <f t="shared" si="21"/>
        <v>99-00</v>
      </c>
      <c r="N109" s="1">
        <v>0.2</v>
      </c>
    </row>
    <row r="110" spans="3:14" x14ac:dyDescent="0.25">
      <c r="C110" s="1">
        <v>2000</v>
      </c>
      <c r="D110" s="1">
        <v>0.59050000000000002</v>
      </c>
      <c r="E110" s="1">
        <v>0.11392328059141588</v>
      </c>
      <c r="G110" t="s">
        <v>114</v>
      </c>
      <c r="H110" s="76">
        <v>0.78459999999999996</v>
      </c>
      <c r="I110" s="1">
        <v>0.59609893943354542</v>
      </c>
      <c r="J110" s="1">
        <v>50505.435296504918</v>
      </c>
      <c r="K110" s="57">
        <v>9.1221570737824151E-2</v>
      </c>
      <c r="L110" s="57">
        <f t="shared" si="20"/>
        <v>9.1221570737824151E-2</v>
      </c>
      <c r="M110" s="77" t="str">
        <f t="shared" si="21"/>
        <v>00-01</v>
      </c>
      <c r="N110" s="1">
        <v>0.2</v>
      </c>
    </row>
    <row r="111" spans="3:14" x14ac:dyDescent="0.25">
      <c r="C111" s="1">
        <v>2001</v>
      </c>
      <c r="D111" s="1">
        <v>0.34759000000000001</v>
      </c>
      <c r="E111" s="1">
        <v>0.25373910738299277</v>
      </c>
      <c r="G111" t="s">
        <v>115</v>
      </c>
      <c r="H111" s="76">
        <v>0.47449999999999998</v>
      </c>
      <c r="I111" s="1">
        <v>0.51572193158800961</v>
      </c>
      <c r="J111" s="1">
        <v>102775.41148576701</v>
      </c>
      <c r="K111" s="57">
        <v>0.18563020819279369</v>
      </c>
      <c r="L111" s="57">
        <f t="shared" si="20"/>
        <v>0.18563020819279369</v>
      </c>
      <c r="M111" s="77" t="str">
        <f t="shared" si="21"/>
        <v>01-02</v>
      </c>
      <c r="N111" s="1">
        <v>0.2</v>
      </c>
    </row>
    <row r="112" spans="3:14" x14ac:dyDescent="0.25">
      <c r="C112" s="1">
        <v>2002</v>
      </c>
      <c r="D112" s="1">
        <v>0.31228</v>
      </c>
      <c r="E112" s="1">
        <v>0.28772735360952628</v>
      </c>
      <c r="G112" t="s">
        <v>116</v>
      </c>
      <c r="H112" s="76">
        <v>0.64070000000000005</v>
      </c>
      <c r="I112" s="1">
        <v>0.56608547852541635</v>
      </c>
      <c r="J112" s="1">
        <v>68405.887338878892</v>
      </c>
      <c r="K112" s="57">
        <v>0.12355288998368454</v>
      </c>
      <c r="L112" s="57">
        <f t="shared" si="20"/>
        <v>0.12355288998368454</v>
      </c>
      <c r="M112" s="77" t="str">
        <f t="shared" si="21"/>
        <v>02-03</v>
      </c>
      <c r="N112" s="1">
        <v>0.2</v>
      </c>
    </row>
    <row r="113" spans="3:14" x14ac:dyDescent="0.25">
      <c r="C113" s="1">
        <v>2003</v>
      </c>
      <c r="D113" s="1">
        <v>0.27089000000000002</v>
      </c>
      <c r="E113" s="1">
        <v>0.33454367819729591</v>
      </c>
      <c r="G113" t="s">
        <v>117</v>
      </c>
      <c r="H113" s="76">
        <v>0.4793</v>
      </c>
      <c r="I113" s="1">
        <v>0.51751736034264761</v>
      </c>
      <c r="J113" s="1">
        <v>101471.46027852478</v>
      </c>
      <c r="K113" s="57">
        <v>0.18327504628612365</v>
      </c>
      <c r="L113" s="57">
        <f t="shared" si="20"/>
        <v>0.18327504628612365</v>
      </c>
      <c r="M113" s="77" t="str">
        <f t="shared" si="21"/>
        <v>03-04</v>
      </c>
      <c r="N113" s="1">
        <v>0.2</v>
      </c>
    </row>
    <row r="114" spans="3:14" x14ac:dyDescent="0.25">
      <c r="G114" t="s">
        <v>118</v>
      </c>
      <c r="H114" s="76">
        <v>0.62280000000000002</v>
      </c>
      <c r="I114" s="1">
        <v>0.56162874834128884</v>
      </c>
      <c r="J114" s="1">
        <v>71243.834128527538</v>
      </c>
      <c r="K114" s="57">
        <v>0.1286787138143729</v>
      </c>
      <c r="L114" s="57">
        <f t="shared" si="20"/>
        <v>0.1286787138143729</v>
      </c>
      <c r="M114" s="77" t="str">
        <f t="shared" si="21"/>
        <v>04-05</v>
      </c>
      <c r="N114" s="1">
        <v>0.2</v>
      </c>
    </row>
    <row r="115" spans="3:14" x14ac:dyDescent="0.25">
      <c r="G115" t="s">
        <v>119</v>
      </c>
      <c r="H115" s="76">
        <v>0.38159999999999999</v>
      </c>
      <c r="I115" s="1">
        <v>0.47527472045041375</v>
      </c>
      <c r="J115" s="1">
        <v>133397.31156744287</v>
      </c>
      <c r="K115" s="57">
        <v>0.24093866772844461</v>
      </c>
      <c r="L115" s="57">
        <f t="shared" si="20"/>
        <v>0.24093866772844461</v>
      </c>
      <c r="M115" s="77" t="str">
        <f t="shared" si="21"/>
        <v>05-06</v>
      </c>
      <c r="N115" s="1">
        <v>0.2</v>
      </c>
    </row>
    <row r="116" spans="3:14" x14ac:dyDescent="0.25">
      <c r="G116" t="s">
        <v>120</v>
      </c>
      <c r="H116" s="76">
        <v>0.46029999999999999</v>
      </c>
      <c r="I116" s="1">
        <v>0.5102602919512701</v>
      </c>
      <c r="J116" s="1">
        <v>106773.37799562105</v>
      </c>
      <c r="K116" s="57">
        <v>0.19285122871553614</v>
      </c>
      <c r="L116" s="57">
        <f t="shared" si="20"/>
        <v>0.19285122871553614</v>
      </c>
      <c r="M116" s="77" t="str">
        <f t="shared" si="21"/>
        <v>06-07</v>
      </c>
      <c r="N116" s="1">
        <v>0.2</v>
      </c>
    </row>
    <row r="117" spans="3:14" x14ac:dyDescent="0.25">
      <c r="G117" t="s">
        <v>121</v>
      </c>
      <c r="H117" s="76">
        <v>0.3231</v>
      </c>
      <c r="I117" s="1">
        <v>0.44270601642343144</v>
      </c>
      <c r="J117" s="1">
        <v>159500.73043355069</v>
      </c>
      <c r="K117" s="57">
        <v>0.28808596695701877</v>
      </c>
      <c r="L117" s="57">
        <f t="shared" si="20"/>
        <v>0.28808596695701877</v>
      </c>
      <c r="M117" s="77" t="str">
        <f t="shared" si="21"/>
        <v>07-08</v>
      </c>
      <c r="N117" s="1">
        <v>0.2</v>
      </c>
    </row>
    <row r="118" spans="3:14" x14ac:dyDescent="0.25">
      <c r="G118" t="s">
        <v>122</v>
      </c>
      <c r="H118" s="76">
        <v>0.19750000000000001</v>
      </c>
      <c r="I118" s="1">
        <v>0.34302654041630792</v>
      </c>
      <c r="J118" s="1">
        <v>244546.2734233721</v>
      </c>
      <c r="K118" s="57">
        <v>0.44169295935768671</v>
      </c>
      <c r="L118" s="57">
        <f t="shared" si="20"/>
        <v>0.44169295935768671</v>
      </c>
      <c r="M118" s="77" t="str">
        <f t="shared" si="21"/>
        <v>08-09</v>
      </c>
      <c r="N118" s="1">
        <v>0.2</v>
      </c>
    </row>
    <row r="119" spans="3:14" x14ac:dyDescent="0.25">
      <c r="G119" s="79" t="s">
        <v>123</v>
      </c>
      <c r="H119" s="80">
        <v>0.1462</v>
      </c>
      <c r="I119" s="67">
        <v>0.28420625227363344</v>
      </c>
      <c r="J119" s="67">
        <v>296834.99556294788</v>
      </c>
      <c r="K119" s="75">
        <v>0.5361354552483385</v>
      </c>
      <c r="L119" s="57">
        <f t="shared" si="20"/>
        <v>0.5361354552483385</v>
      </c>
      <c r="M119" s="77" t="str">
        <f t="shared" si="21"/>
        <v>09-10</v>
      </c>
      <c r="N119" s="1">
        <v>0.2</v>
      </c>
    </row>
    <row r="120" spans="3:14" x14ac:dyDescent="0.25">
      <c r="E120" s="6" t="s">
        <v>124</v>
      </c>
      <c r="G120" t="s">
        <v>121</v>
      </c>
      <c r="H120" s="1">
        <v>0.50730386067157529</v>
      </c>
      <c r="I120" s="1">
        <v>0.52751360954476068</v>
      </c>
      <c r="J120" s="1">
        <v>94308.771575011589</v>
      </c>
      <c r="K120" s="57">
        <v>0.17033798890992954</v>
      </c>
    </row>
    <row r="121" spans="3:14" x14ac:dyDescent="0.25">
      <c r="G121" t="s">
        <v>122</v>
      </c>
      <c r="H121" s="1">
        <v>0.41583534671209477</v>
      </c>
      <c r="I121" s="1">
        <v>0.49156396975012773</v>
      </c>
      <c r="J121" s="1">
        <v>120795.60676634971</v>
      </c>
      <c r="K121" s="57">
        <v>0.21817780448310498</v>
      </c>
    </row>
    <row r="122" spans="3:14" x14ac:dyDescent="0.25">
      <c r="G122" t="s">
        <v>123</v>
      </c>
      <c r="H122" s="1">
        <v>0.39749188335687291</v>
      </c>
      <c r="I122" s="1">
        <v>0.4830612131046183</v>
      </c>
      <c r="J122" s="1">
        <v>127331.77506863282</v>
      </c>
      <c r="K122" s="57">
        <v>0.22998325741387704</v>
      </c>
    </row>
    <row r="123" spans="3:14" x14ac:dyDescent="0.25">
      <c r="L123" s="81"/>
    </row>
    <row r="127" spans="3:14" x14ac:dyDescent="0.25">
      <c r="D127" s="6" t="s">
        <v>90</v>
      </c>
      <c r="F127" s="6" t="s">
        <v>125</v>
      </c>
      <c r="G127" s="82" t="s">
        <v>126</v>
      </c>
      <c r="H127" s="83">
        <f>(H117*H118*H119)^(1/3)</f>
        <v>0.210515370227042</v>
      </c>
      <c r="I127" s="84"/>
      <c r="J127" s="84"/>
      <c r="K127" s="85">
        <v>0.41270007035977602</v>
      </c>
    </row>
    <row r="128" spans="3:14" x14ac:dyDescent="0.25">
      <c r="F128" s="86"/>
      <c r="G128" s="81"/>
      <c r="H128" s="87"/>
      <c r="I128" s="81"/>
      <c r="J128" s="81"/>
      <c r="K128" s="88"/>
    </row>
    <row r="129" spans="7:10" x14ac:dyDescent="0.25">
      <c r="G129" s="6" t="s">
        <v>127</v>
      </c>
    </row>
    <row r="130" spans="7:10" x14ac:dyDescent="0.25">
      <c r="G130" t="s">
        <v>121</v>
      </c>
      <c r="H130" s="1">
        <v>1893298053381.5732</v>
      </c>
    </row>
    <row r="131" spans="7:10" x14ac:dyDescent="0.25">
      <c r="G131" t="s">
        <v>122</v>
      </c>
      <c r="H131" s="1">
        <v>2327414347057.7749</v>
      </c>
    </row>
    <row r="132" spans="7:10" x14ac:dyDescent="0.25">
      <c r="G132" t="s">
        <v>123</v>
      </c>
      <c r="H132" s="1">
        <v>2549985077516.3403</v>
      </c>
    </row>
    <row r="133" spans="7:10" x14ac:dyDescent="0.25">
      <c r="G133" s="82" t="s">
        <v>126</v>
      </c>
      <c r="H133" s="89">
        <f>(H130*H131*H132)^(1/3)</f>
        <v>2239804492969.0767</v>
      </c>
      <c r="J133" s="57">
        <f>H133/I30</f>
        <v>0.24872725880791052</v>
      </c>
    </row>
    <row r="136" spans="7:10" x14ac:dyDescent="0.25">
      <c r="G136" s="1" t="s">
        <v>128</v>
      </c>
      <c r="H136" s="1">
        <v>3521659706439.0874</v>
      </c>
    </row>
    <row r="138" spans="7:10" x14ac:dyDescent="0.25">
      <c r="H138" s="1">
        <f>H133/H136</f>
        <v>0.6360082119444318</v>
      </c>
    </row>
    <row r="140" spans="7:10" x14ac:dyDescent="0.25">
      <c r="G140" s="6" t="s">
        <v>129</v>
      </c>
      <c r="J140" s="1">
        <f>L33/H133</f>
        <v>3.2547910287990693E-2</v>
      </c>
    </row>
    <row r="148" spans="11:12" x14ac:dyDescent="0.25">
      <c r="K148" s="1" t="s">
        <v>130</v>
      </c>
      <c r="L148" s="57">
        <f>K95</f>
        <v>0.23853504409767939</v>
      </c>
    </row>
    <row r="149" spans="11:12" x14ac:dyDescent="0.25">
      <c r="K149" s="1" t="s">
        <v>131</v>
      </c>
      <c r="L149" s="57">
        <f t="shared" ref="L149:L169" si="22">K96</f>
        <v>0.25740747261314334</v>
      </c>
    </row>
    <row r="150" spans="11:12" x14ac:dyDescent="0.25">
      <c r="K150" s="1" t="s">
        <v>132</v>
      </c>
      <c r="L150" s="57">
        <f t="shared" si="22"/>
        <v>0.26230533964375968</v>
      </c>
    </row>
    <row r="151" spans="11:12" x14ac:dyDescent="0.25">
      <c r="K151" s="1" t="s">
        <v>133</v>
      </c>
      <c r="L151" s="57">
        <f t="shared" si="22"/>
        <v>0.20834506611950324</v>
      </c>
    </row>
    <row r="152" spans="11:12" x14ac:dyDescent="0.25">
      <c r="K152" s="1" t="s">
        <v>134</v>
      </c>
      <c r="L152" s="57">
        <f t="shared" si="22"/>
        <v>0.15502414465406392</v>
      </c>
    </row>
    <row r="153" spans="11:12" x14ac:dyDescent="0.25">
      <c r="K153" s="1" t="s">
        <v>135</v>
      </c>
      <c r="L153" s="57">
        <f t="shared" si="22"/>
        <v>0.19453270208762866</v>
      </c>
    </row>
    <row r="154" spans="11:12" x14ac:dyDescent="0.25">
      <c r="K154" s="1" t="s">
        <v>136</v>
      </c>
      <c r="L154" s="57">
        <f t="shared" si="22"/>
        <v>0.16790772556060021</v>
      </c>
    </row>
    <row r="155" spans="11:12" x14ac:dyDescent="0.25">
      <c r="K155" s="1" t="s">
        <v>137</v>
      </c>
      <c r="L155" s="57">
        <f t="shared" si="22"/>
        <v>0.26166619673731284</v>
      </c>
    </row>
    <row r="156" spans="11:12" x14ac:dyDescent="0.25">
      <c r="K156" s="1" t="s">
        <v>138</v>
      </c>
      <c r="L156" s="57">
        <f t="shared" si="22"/>
        <v>0.23554238889585835</v>
      </c>
    </row>
    <row r="157" spans="11:12" x14ac:dyDescent="0.25">
      <c r="K157" s="1" t="s">
        <v>139</v>
      </c>
      <c r="L157" s="57">
        <f t="shared" si="22"/>
        <v>0.1888877136307609</v>
      </c>
    </row>
    <row r="158" spans="11:12" x14ac:dyDescent="0.25">
      <c r="K158" s="1" t="s">
        <v>140</v>
      </c>
      <c r="L158" s="57">
        <f t="shared" si="22"/>
        <v>0.17915916356633951</v>
      </c>
    </row>
    <row r="159" spans="11:12" x14ac:dyDescent="0.25">
      <c r="K159" s="1" t="s">
        <v>141</v>
      </c>
      <c r="L159" s="57">
        <f t="shared" si="22"/>
        <v>0.17803374543899764</v>
      </c>
    </row>
    <row r="160" spans="11:12" x14ac:dyDescent="0.25">
      <c r="K160" s="1" t="s">
        <v>142</v>
      </c>
      <c r="L160" s="57">
        <f t="shared" si="22"/>
        <v>0.13442609680023865</v>
      </c>
    </row>
    <row r="161" spans="11:12" x14ac:dyDescent="0.25">
      <c r="K161" s="1" t="s">
        <v>143</v>
      </c>
      <c r="L161" s="57">
        <f t="shared" si="22"/>
        <v>0.21343365104633596</v>
      </c>
    </row>
    <row r="162" spans="11:12" x14ac:dyDescent="0.25">
      <c r="K162" s="1" t="s">
        <v>144</v>
      </c>
      <c r="L162" s="57">
        <f t="shared" si="22"/>
        <v>0.11974446591510732</v>
      </c>
    </row>
    <row r="163" spans="11:12" x14ac:dyDescent="0.25">
      <c r="K163" s="1" t="s">
        <v>145</v>
      </c>
      <c r="L163" s="57">
        <f t="shared" si="22"/>
        <v>9.1221570737824151E-2</v>
      </c>
    </row>
    <row r="164" spans="11:12" x14ac:dyDescent="0.25">
      <c r="K164" s="1" t="s">
        <v>146</v>
      </c>
      <c r="L164" s="57">
        <f t="shared" si="22"/>
        <v>0.18563020819279369</v>
      </c>
    </row>
    <row r="165" spans="11:12" x14ac:dyDescent="0.25">
      <c r="K165" s="1" t="s">
        <v>147</v>
      </c>
      <c r="L165" s="57">
        <f t="shared" si="22"/>
        <v>0.12355288998368454</v>
      </c>
    </row>
    <row r="166" spans="11:12" x14ac:dyDescent="0.25">
      <c r="K166" s="1" t="s">
        <v>148</v>
      </c>
      <c r="L166" s="57">
        <f t="shared" si="22"/>
        <v>0.18327504628612365</v>
      </c>
    </row>
    <row r="167" spans="11:12" x14ac:dyDescent="0.25">
      <c r="K167" s="1" t="s">
        <v>149</v>
      </c>
      <c r="L167" s="57">
        <f t="shared" si="22"/>
        <v>0.1286787138143729</v>
      </c>
    </row>
    <row r="168" spans="11:12" x14ac:dyDescent="0.25">
      <c r="K168" s="1" t="s">
        <v>150</v>
      </c>
      <c r="L168" s="57">
        <f t="shared" si="22"/>
        <v>0.24093866772844461</v>
      </c>
    </row>
    <row r="169" spans="11:12" x14ac:dyDescent="0.25">
      <c r="K169" s="1" t="s">
        <v>151</v>
      </c>
      <c r="L169" s="57">
        <f t="shared" si="22"/>
        <v>0.19285122871553614</v>
      </c>
    </row>
    <row r="170" spans="11:12" x14ac:dyDescent="0.25">
      <c r="K170" s="1" t="s">
        <v>152</v>
      </c>
      <c r="L170" s="57">
        <f>K120</f>
        <v>0.17033798890992954</v>
      </c>
    </row>
    <row r="171" spans="11:12" x14ac:dyDescent="0.25">
      <c r="K171" s="1" t="s">
        <v>153</v>
      </c>
      <c r="L171" s="57">
        <f t="shared" ref="L171:L172" si="23">K121</f>
        <v>0.21817780448310498</v>
      </c>
    </row>
    <row r="172" spans="11:12" x14ac:dyDescent="0.25">
      <c r="K172" s="1" t="s">
        <v>154</v>
      </c>
      <c r="L172" s="57">
        <f t="shared" si="23"/>
        <v>0.22998325741387704</v>
      </c>
    </row>
  </sheetData>
  <pageMargins left="0.75" right="0.75" top="1" bottom="1" header="0.5" footer="0.5"/>
  <pageSetup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Tagging_eggs</vt:lpstr>
    </vt:vector>
  </TitlesOfParts>
  <Company>Florida Fish and Wildlife Conservation Commission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Joseph.Munyandorero</dc:creator>
  <cp:lastModifiedBy>Barbieri, Luiz</cp:lastModifiedBy>
  <dcterms:created xsi:type="dcterms:W3CDTF">2011-01-10T17:56:15Z</dcterms:created>
  <dcterms:modified xsi:type="dcterms:W3CDTF">2016-10-26T12:57:35Z</dcterms:modified>
</cp:coreProperties>
</file>