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drawings/drawing6.xml" ContentType="application/vnd.openxmlformats-officedocument.drawing+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drawings/drawing7.xml" ContentType="application/vnd.openxmlformats-officedocument.drawing+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drawings/drawing8.xml" ContentType="application/vnd.openxmlformats-officedocument.drawing+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drawings/drawing9.xml" ContentType="application/vnd.openxmlformats-officedocument.drawing+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480" yWindow="45" windowWidth="20265" windowHeight="13620" tabRatio="739" firstSheet="5" activeTab="8"/>
  </bookViews>
  <sheets>
    <sheet name="RESULTS" sheetId="12" r:id="rId1"/>
    <sheet name="INPUT - Relative Factor Scores" sheetId="7" r:id="rId2"/>
    <sheet name="INPUT - Recreational Importance" sheetId="13" r:id="rId3"/>
    <sheet name="INPUT - Subsistence" sheetId="14" r:id="rId4"/>
    <sheet name="INPUT - Constituent Demand" sheetId="15" r:id="rId5"/>
    <sheet name="INPUT - Non-Catch Value" sheetId="16" r:id="rId6"/>
    <sheet name="INPUT - Ecosystem Importance" sheetId="17" r:id="rId7"/>
    <sheet name="INPUT - Unexpected Changes" sheetId="18" r:id="rId8"/>
    <sheet name="INPUT - New Data" sheetId="19" r:id="rId9"/>
    <sheet name="Target Frequency" sheetId="10" r:id="rId10"/>
    <sheet name="Stock Scores - calculations" sheetId="11" r:id="rId11"/>
    <sheet name="Data" sheetId="6" r:id="rId12"/>
    <sheet name="AssmtData" sheetId="20" r:id="rId13"/>
    <sheet name="SAFMC Stocks" sheetId="21" r:id="rId14"/>
  </sheets>
  <calcPr calcId="145621"/>
</workbook>
</file>

<file path=xl/calcChain.xml><?xml version="1.0" encoding="utf-8"?>
<calcChain xmlns="http://schemas.openxmlformats.org/spreadsheetml/2006/main">
  <c r="K5" i="10" l="1"/>
  <c r="K6" i="10"/>
  <c r="K7" i="10"/>
  <c r="K8" i="10"/>
  <c r="K9" i="10"/>
  <c r="K10" i="10"/>
  <c r="K11" i="10"/>
  <c r="K12" i="10"/>
  <c r="K13" i="10"/>
  <c r="K14" i="10"/>
  <c r="K15" i="10"/>
  <c r="K16" i="10"/>
  <c r="K17" i="10"/>
  <c r="K18" i="10"/>
  <c r="K19" i="10"/>
  <c r="K20" i="10"/>
  <c r="K21" i="10"/>
  <c r="K22" i="10"/>
  <c r="K23" i="10"/>
  <c r="K24" i="10"/>
  <c r="K25" i="10"/>
  <c r="K26" i="10"/>
  <c r="K27" i="10"/>
  <c r="K28" i="10"/>
  <c r="K29" i="10"/>
  <c r="K30" i="10"/>
  <c r="K31" i="10"/>
  <c r="K32" i="10"/>
  <c r="K33" i="10"/>
  <c r="K34" i="10"/>
  <c r="K4" i="10"/>
  <c r="J6" i="11"/>
  <c r="J7" i="11"/>
  <c r="J8" i="11"/>
  <c r="J9" i="11"/>
  <c r="J10" i="11"/>
  <c r="J11" i="11"/>
  <c r="J12" i="11"/>
  <c r="J13" i="11"/>
  <c r="J14" i="11"/>
  <c r="J15" i="11"/>
  <c r="J16" i="11"/>
  <c r="J17" i="11"/>
  <c r="J18" i="11"/>
  <c r="J19" i="11"/>
  <c r="J20" i="11"/>
  <c r="J21" i="11"/>
  <c r="J22" i="11"/>
  <c r="J23" i="11"/>
  <c r="J24" i="11"/>
  <c r="J25" i="11"/>
  <c r="J26" i="11"/>
  <c r="J27" i="11"/>
  <c r="J28" i="11"/>
  <c r="J29" i="11"/>
  <c r="J30" i="11"/>
  <c r="J31" i="11"/>
  <c r="J32" i="11"/>
  <c r="J33" i="11"/>
  <c r="J34" i="11"/>
  <c r="J35" i="11"/>
  <c r="J5" i="11"/>
  <c r="K5" i="11"/>
  <c r="K6" i="11"/>
  <c r="K7" i="11"/>
  <c r="K8" i="11"/>
  <c r="K9" i="11"/>
  <c r="K10" i="11"/>
  <c r="K11" i="11"/>
  <c r="K12" i="11"/>
  <c r="K13" i="11"/>
  <c r="K14" i="11"/>
  <c r="K15" i="11"/>
  <c r="K16" i="11"/>
  <c r="K17" i="11"/>
  <c r="K18" i="11"/>
  <c r="K19" i="11"/>
  <c r="K20" i="11"/>
  <c r="K21" i="11"/>
  <c r="K22" i="11"/>
  <c r="K23" i="11"/>
  <c r="K24" i="11"/>
  <c r="K25" i="11"/>
  <c r="K26" i="11"/>
  <c r="K27" i="11"/>
  <c r="K28" i="11"/>
  <c r="K29" i="11"/>
  <c r="K30" i="11"/>
  <c r="K31" i="11"/>
  <c r="K32" i="11"/>
  <c r="K33" i="11"/>
  <c r="K34" i="11"/>
  <c r="K35" i="11"/>
  <c r="F6" i="11"/>
  <c r="F7" i="11"/>
  <c r="F8" i="11"/>
  <c r="F9" i="11"/>
  <c r="F10" i="11"/>
  <c r="F11" i="11"/>
  <c r="F12" i="11"/>
  <c r="F13" i="11"/>
  <c r="F14" i="11"/>
  <c r="F15" i="11"/>
  <c r="F16" i="11"/>
  <c r="F17" i="11"/>
  <c r="F18" i="11"/>
  <c r="F19" i="11"/>
  <c r="F20" i="11"/>
  <c r="F21" i="11"/>
  <c r="F22" i="11"/>
  <c r="F23" i="11"/>
  <c r="F24" i="11"/>
  <c r="F25" i="11"/>
  <c r="F26" i="11"/>
  <c r="F27" i="11"/>
  <c r="F28" i="11"/>
  <c r="F29" i="11"/>
  <c r="F30" i="11"/>
  <c r="F31" i="11"/>
  <c r="F32" i="11"/>
  <c r="F33" i="11"/>
  <c r="F34" i="11"/>
  <c r="F35" i="11"/>
  <c r="F5" i="11"/>
  <c r="G6" i="11"/>
  <c r="G7" i="11"/>
  <c r="G8" i="11"/>
  <c r="G9" i="11"/>
  <c r="G10" i="11"/>
  <c r="G11" i="11"/>
  <c r="G12" i="11"/>
  <c r="G13" i="11"/>
  <c r="G14" i="11"/>
  <c r="G15" i="11"/>
  <c r="G16" i="11"/>
  <c r="G17" i="11"/>
  <c r="G18" i="11"/>
  <c r="G19" i="11"/>
  <c r="G20" i="11"/>
  <c r="G21" i="11"/>
  <c r="G22" i="11"/>
  <c r="G23" i="11"/>
  <c r="G24" i="11"/>
  <c r="G25" i="11"/>
  <c r="G26" i="11"/>
  <c r="G27" i="11"/>
  <c r="G28" i="11"/>
  <c r="G29" i="11"/>
  <c r="G30" i="11"/>
  <c r="G31" i="11"/>
  <c r="G32" i="11"/>
  <c r="G33" i="11"/>
  <c r="G34" i="11"/>
  <c r="G35" i="11"/>
  <c r="G5" i="11"/>
  <c r="H5" i="11"/>
  <c r="D6" i="11"/>
  <c r="D7" i="11"/>
  <c r="D8" i="11"/>
  <c r="D9" i="11"/>
  <c r="D10" i="11"/>
  <c r="D11" i="11"/>
  <c r="D12" i="11"/>
  <c r="D13" i="11"/>
  <c r="D14" i="11"/>
  <c r="D15" i="11"/>
  <c r="D16" i="11"/>
  <c r="D17" i="11"/>
  <c r="D18" i="11"/>
  <c r="D19" i="11"/>
  <c r="D20" i="11"/>
  <c r="D21" i="11"/>
  <c r="D22" i="11"/>
  <c r="D23" i="11"/>
  <c r="D24" i="11"/>
  <c r="D25" i="11"/>
  <c r="D26" i="11"/>
  <c r="D27" i="11"/>
  <c r="D28" i="11"/>
  <c r="D29" i="11"/>
  <c r="D30" i="11"/>
  <c r="D31" i="11"/>
  <c r="D32" i="11"/>
  <c r="D33" i="11"/>
  <c r="D34" i="11"/>
  <c r="D35" i="11"/>
  <c r="D5" i="11"/>
  <c r="AC35" i="6"/>
  <c r="AD35" i="6"/>
  <c r="AB35" i="6"/>
  <c r="L7" i="10" l="1"/>
  <c r="M7" i="10" s="1"/>
  <c r="N7" i="10" s="1"/>
  <c r="L33" i="10"/>
  <c r="M33" i="10" s="1"/>
  <c r="N33" i="10" s="1"/>
  <c r="L29" i="10"/>
  <c r="M29" i="10" s="1"/>
  <c r="N29" i="10" s="1"/>
  <c r="L25" i="10"/>
  <c r="M25" i="10" s="1"/>
  <c r="N25" i="10" s="1"/>
  <c r="L21" i="10"/>
  <c r="M21" i="10" s="1"/>
  <c r="N21" i="10" s="1"/>
  <c r="L17" i="10"/>
  <c r="M17" i="10" s="1"/>
  <c r="N17" i="10" s="1"/>
  <c r="L13" i="10"/>
  <c r="M13" i="10" s="1"/>
  <c r="N13" i="10" s="1"/>
  <c r="L9" i="10"/>
  <c r="M9" i="10" s="1"/>
  <c r="N9" i="10" s="1"/>
  <c r="L5" i="10"/>
  <c r="M5" i="10" s="1"/>
  <c r="N5" i="10" s="1"/>
  <c r="L30" i="10"/>
  <c r="M30" i="10" s="1"/>
  <c r="N30" i="10" s="1"/>
  <c r="L22" i="10"/>
  <c r="M22" i="10" s="1"/>
  <c r="N22" i="10" s="1"/>
  <c r="L14" i="10"/>
  <c r="M14" i="10" s="1"/>
  <c r="N14" i="10" s="1"/>
  <c r="L6" i="10"/>
  <c r="M6" i="10" s="1"/>
  <c r="N6" i="10" s="1"/>
  <c r="L28" i="10"/>
  <c r="M28" i="10" s="1"/>
  <c r="N28" i="10" s="1"/>
  <c r="L20" i="10"/>
  <c r="M20" i="10" s="1"/>
  <c r="N20" i="10" s="1"/>
  <c r="L12" i="10"/>
  <c r="M12" i="10" s="1"/>
  <c r="N12" i="10" s="1"/>
  <c r="L4" i="10"/>
  <c r="M4" i="10" s="1"/>
  <c r="N4" i="10" s="1"/>
  <c r="L27" i="10"/>
  <c r="M27" i="10" s="1"/>
  <c r="N27" i="10" s="1"/>
  <c r="L19" i="10"/>
  <c r="M19" i="10" s="1"/>
  <c r="N19" i="10" s="1"/>
  <c r="L11" i="10"/>
  <c r="M11" i="10" s="1"/>
  <c r="N11" i="10" s="1"/>
  <c r="L34" i="10"/>
  <c r="M34" i="10" s="1"/>
  <c r="N34" i="10" s="1"/>
  <c r="L26" i="10"/>
  <c r="M26" i="10" s="1"/>
  <c r="N26" i="10" s="1"/>
  <c r="L18" i="10"/>
  <c r="M18" i="10" s="1"/>
  <c r="N18" i="10" s="1"/>
  <c r="L10" i="10"/>
  <c r="M10" i="10" s="1"/>
  <c r="N10" i="10" s="1"/>
  <c r="L32" i="10"/>
  <c r="M32" i="10" s="1"/>
  <c r="N32" i="10" s="1"/>
  <c r="L24" i="10"/>
  <c r="M24" i="10" s="1"/>
  <c r="N24" i="10" s="1"/>
  <c r="L16" i="10"/>
  <c r="M16" i="10" s="1"/>
  <c r="N16" i="10" s="1"/>
  <c r="L8" i="10"/>
  <c r="M8" i="10" s="1"/>
  <c r="N8" i="10" s="1"/>
  <c r="L31" i="10"/>
  <c r="M31" i="10" s="1"/>
  <c r="N31" i="10" s="1"/>
  <c r="L23" i="10"/>
  <c r="M23" i="10" s="1"/>
  <c r="N23" i="10" s="1"/>
  <c r="L15" i="10"/>
  <c r="M15" i="10" s="1"/>
  <c r="N15" i="10" s="1"/>
  <c r="P4" i="10"/>
  <c r="P5" i="10"/>
  <c r="P6" i="10"/>
  <c r="P7" i="10"/>
  <c r="P8" i="10"/>
  <c r="P9" i="10"/>
  <c r="P10" i="10"/>
  <c r="P11" i="10"/>
  <c r="P12" i="10"/>
  <c r="P13" i="10"/>
  <c r="P14" i="10"/>
  <c r="P15" i="10"/>
  <c r="P16" i="10"/>
  <c r="P17" i="10"/>
  <c r="P18" i="10"/>
  <c r="P19" i="10"/>
  <c r="P20" i="10"/>
  <c r="P21" i="10"/>
  <c r="P22" i="10"/>
  <c r="P23" i="10"/>
  <c r="P24" i="10"/>
  <c r="P25" i="10"/>
  <c r="P26" i="10"/>
  <c r="P27" i="10"/>
  <c r="P28" i="10"/>
  <c r="P29" i="10"/>
  <c r="P30" i="10"/>
  <c r="P31" i="10"/>
  <c r="P32" i="10"/>
  <c r="P33" i="10"/>
  <c r="P34" i="10"/>
  <c r="F4" i="13"/>
  <c r="F5" i="13"/>
  <c r="F6" i="13"/>
  <c r="F7" i="13"/>
  <c r="F8" i="13"/>
  <c r="F9" i="13"/>
  <c r="F10" i="13"/>
  <c r="F11" i="13"/>
  <c r="F12" i="13"/>
  <c r="F13" i="13"/>
  <c r="F14" i="13"/>
  <c r="F15" i="13"/>
  <c r="F16" i="13"/>
  <c r="F17" i="13"/>
  <c r="F18" i="13"/>
  <c r="F19" i="13"/>
  <c r="F20" i="13"/>
  <c r="F21" i="13"/>
  <c r="F22" i="13"/>
  <c r="F23" i="13"/>
  <c r="F24" i="13"/>
  <c r="F25" i="13"/>
  <c r="F26" i="13"/>
  <c r="F27" i="13"/>
  <c r="F28" i="13"/>
  <c r="F29" i="13"/>
  <c r="F30" i="13"/>
  <c r="F31" i="13"/>
  <c r="F32" i="13"/>
  <c r="F33" i="13"/>
  <c r="F3" i="13"/>
  <c r="D4" i="13"/>
  <c r="D5" i="13"/>
  <c r="D6" i="13"/>
  <c r="D7" i="13"/>
  <c r="D8" i="13"/>
  <c r="D9" i="13"/>
  <c r="D10" i="13"/>
  <c r="D11" i="13"/>
  <c r="D12" i="13"/>
  <c r="D13" i="13"/>
  <c r="D14" i="13"/>
  <c r="D15" i="13"/>
  <c r="D16" i="13"/>
  <c r="D17" i="13"/>
  <c r="D18" i="13"/>
  <c r="D19" i="13"/>
  <c r="D20" i="13"/>
  <c r="D21" i="13"/>
  <c r="D22" i="13"/>
  <c r="D23" i="13"/>
  <c r="D24" i="13"/>
  <c r="D25" i="13"/>
  <c r="D26" i="13"/>
  <c r="D27" i="13"/>
  <c r="D28" i="13"/>
  <c r="D29" i="13"/>
  <c r="D30" i="13"/>
  <c r="D31" i="13"/>
  <c r="D32" i="13"/>
  <c r="D33" i="13"/>
  <c r="D3" i="13"/>
  <c r="F5" i="10" l="1"/>
  <c r="F6" i="10"/>
  <c r="F7" i="10"/>
  <c r="F8" i="10"/>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4" i="10"/>
  <c r="D5" i="10"/>
  <c r="D6" i="10"/>
  <c r="D7" i="10"/>
  <c r="D8" i="10"/>
  <c r="D9" i="10"/>
  <c r="D10" i="10"/>
  <c r="D11" i="10"/>
  <c r="D12" i="10"/>
  <c r="D13" i="10"/>
  <c r="D14" i="10"/>
  <c r="D15" i="10"/>
  <c r="D16" i="10"/>
  <c r="D17" i="10"/>
  <c r="D18" i="10"/>
  <c r="D19" i="10"/>
  <c r="D20" i="10"/>
  <c r="D21" i="10"/>
  <c r="D22" i="10"/>
  <c r="D23" i="10"/>
  <c r="D24" i="10"/>
  <c r="D25" i="10"/>
  <c r="D26" i="10"/>
  <c r="D27" i="10"/>
  <c r="D28" i="10"/>
  <c r="D29" i="10"/>
  <c r="D30" i="10"/>
  <c r="D31" i="10"/>
  <c r="D32" i="10"/>
  <c r="D33" i="10"/>
  <c r="D34" i="10"/>
  <c r="D4" i="10"/>
  <c r="N6" i="11" l="1"/>
  <c r="N7" i="11"/>
  <c r="N8" i="11"/>
  <c r="N9" i="11"/>
  <c r="N10" i="11"/>
  <c r="N11" i="11"/>
  <c r="N12" i="11"/>
  <c r="N13" i="11"/>
  <c r="N14" i="11"/>
  <c r="N15" i="11"/>
  <c r="N16" i="11"/>
  <c r="N17" i="11"/>
  <c r="N18" i="11"/>
  <c r="N19" i="11"/>
  <c r="N20" i="11"/>
  <c r="N21" i="11"/>
  <c r="N22" i="11"/>
  <c r="N23" i="11"/>
  <c r="N24" i="11"/>
  <c r="N25" i="11"/>
  <c r="N26" i="11"/>
  <c r="N27" i="11"/>
  <c r="N28" i="11"/>
  <c r="N29" i="11"/>
  <c r="N30" i="11"/>
  <c r="N31" i="11"/>
  <c r="N32" i="11"/>
  <c r="N33" i="11"/>
  <c r="N34" i="11"/>
  <c r="N35" i="11"/>
  <c r="N5" i="11"/>
  <c r="M6" i="11"/>
  <c r="M7" i="11"/>
  <c r="M8" i="11"/>
  <c r="M9" i="11"/>
  <c r="M10" i="11"/>
  <c r="M11" i="11"/>
  <c r="M12" i="11"/>
  <c r="M13" i="11"/>
  <c r="M14" i="11"/>
  <c r="M15" i="11"/>
  <c r="M16" i="11"/>
  <c r="M17" i="11"/>
  <c r="M18" i="11"/>
  <c r="M19" i="11"/>
  <c r="M20" i="11"/>
  <c r="M21" i="11"/>
  <c r="M22" i="11"/>
  <c r="M23" i="11"/>
  <c r="M24" i="11"/>
  <c r="M25" i="11"/>
  <c r="M26" i="11"/>
  <c r="M27" i="11"/>
  <c r="M28" i="11"/>
  <c r="M29" i="11"/>
  <c r="M30" i="11"/>
  <c r="M31" i="11"/>
  <c r="M32" i="11"/>
  <c r="M33" i="11"/>
  <c r="M34" i="11"/>
  <c r="M35" i="11"/>
  <c r="M5" i="11"/>
  <c r="L6" i="11"/>
  <c r="L7" i="11"/>
  <c r="L8" i="11"/>
  <c r="L9" i="11"/>
  <c r="L10" i="11"/>
  <c r="L11" i="11"/>
  <c r="L12" i="11"/>
  <c r="L13" i="11"/>
  <c r="L14" i="11"/>
  <c r="L15" i="11"/>
  <c r="L16" i="11"/>
  <c r="L17" i="11"/>
  <c r="L18" i="11"/>
  <c r="L19" i="11"/>
  <c r="L20" i="11"/>
  <c r="L21" i="11"/>
  <c r="L22" i="11"/>
  <c r="L23" i="11"/>
  <c r="L24" i="11"/>
  <c r="L25" i="11"/>
  <c r="L26" i="11"/>
  <c r="L27" i="11"/>
  <c r="L28" i="11"/>
  <c r="L29" i="11"/>
  <c r="L30" i="11"/>
  <c r="L31" i="11"/>
  <c r="L32" i="11"/>
  <c r="L33" i="11"/>
  <c r="L34" i="11"/>
  <c r="L35" i="11"/>
  <c r="L5" i="11"/>
  <c r="I6" i="11"/>
  <c r="I7" i="11"/>
  <c r="I8" i="11"/>
  <c r="I9" i="11"/>
  <c r="I10" i="11"/>
  <c r="I11" i="11"/>
  <c r="I12" i="11"/>
  <c r="I13" i="11"/>
  <c r="I14" i="11"/>
  <c r="I15" i="11"/>
  <c r="I16" i="11"/>
  <c r="I17" i="11"/>
  <c r="I18" i="11"/>
  <c r="I19" i="11"/>
  <c r="I20" i="11"/>
  <c r="I21" i="11"/>
  <c r="I22" i="11"/>
  <c r="I23" i="11"/>
  <c r="I24" i="11"/>
  <c r="I25" i="11"/>
  <c r="I26" i="11"/>
  <c r="I27" i="11"/>
  <c r="I28" i="11"/>
  <c r="I29" i="11"/>
  <c r="I30" i="11"/>
  <c r="I31" i="11"/>
  <c r="I32" i="11"/>
  <c r="I33" i="11"/>
  <c r="I34" i="11"/>
  <c r="I35" i="11"/>
  <c r="I5" i="11"/>
  <c r="H6" i="11"/>
  <c r="H7" i="11"/>
  <c r="H8" i="11"/>
  <c r="H9" i="11"/>
  <c r="H10" i="11"/>
  <c r="H11" i="11"/>
  <c r="H12" i="11"/>
  <c r="H13" i="11"/>
  <c r="H14" i="11"/>
  <c r="H15" i="11"/>
  <c r="H16" i="11"/>
  <c r="H17" i="11"/>
  <c r="H18" i="11"/>
  <c r="H19" i="11"/>
  <c r="H20" i="11"/>
  <c r="H21" i="11"/>
  <c r="H22" i="11"/>
  <c r="H23" i="11"/>
  <c r="H24" i="11"/>
  <c r="H25" i="11"/>
  <c r="H26" i="11"/>
  <c r="H27" i="11"/>
  <c r="H28" i="11"/>
  <c r="H29" i="11"/>
  <c r="H30" i="11"/>
  <c r="H31" i="11"/>
  <c r="H32" i="11"/>
  <c r="H33" i="11"/>
  <c r="H34" i="11"/>
  <c r="H35" i="11"/>
  <c r="E4" i="13"/>
  <c r="E5" i="13"/>
  <c r="E6" i="13"/>
  <c r="E7" i="13"/>
  <c r="E8" i="13"/>
  <c r="E9" i="13"/>
  <c r="E10" i="13"/>
  <c r="E11" i="13"/>
  <c r="E12" i="13"/>
  <c r="E13" i="13"/>
  <c r="E14" i="13"/>
  <c r="E15" i="13"/>
  <c r="E16" i="13"/>
  <c r="E17" i="13"/>
  <c r="E18" i="13"/>
  <c r="E19" i="13"/>
  <c r="E20" i="13"/>
  <c r="E21" i="13"/>
  <c r="E22" i="13"/>
  <c r="E23" i="13"/>
  <c r="E24" i="13"/>
  <c r="E25" i="13"/>
  <c r="E26" i="13"/>
  <c r="E27" i="13"/>
  <c r="E28" i="13"/>
  <c r="E29" i="13"/>
  <c r="E30" i="13"/>
  <c r="E31" i="13"/>
  <c r="E32" i="13"/>
  <c r="E33" i="13"/>
  <c r="E3" i="13"/>
  <c r="D35" i="13"/>
  <c r="G32" i="6"/>
  <c r="G29" i="6"/>
  <c r="G26" i="6"/>
  <c r="G25" i="6"/>
  <c r="G24" i="6"/>
  <c r="G20" i="6"/>
  <c r="G17" i="6"/>
  <c r="G16" i="6"/>
  <c r="G14" i="6"/>
  <c r="G12" i="6"/>
  <c r="G11" i="6"/>
  <c r="G9" i="6"/>
  <c r="G8" i="6"/>
  <c r="G10" i="13" l="1"/>
  <c r="E12" i="11" s="1"/>
  <c r="H11" i="10" s="1"/>
  <c r="G18" i="13"/>
  <c r="E20" i="11" s="1"/>
  <c r="H19" i="10" s="1"/>
  <c r="G3" i="13"/>
  <c r="E5" i="11" s="1"/>
  <c r="H4" i="10" s="1"/>
  <c r="G29" i="13"/>
  <c r="E31" i="11" s="1"/>
  <c r="H30" i="10" s="1"/>
  <c r="G21" i="13"/>
  <c r="E23" i="11" s="1"/>
  <c r="H22" i="10" s="1"/>
  <c r="G20" i="13"/>
  <c r="E22" i="11" s="1"/>
  <c r="H21" i="10" s="1"/>
  <c r="E35" i="13"/>
  <c r="G26" i="13"/>
  <c r="E28" i="11" s="1"/>
  <c r="H27" i="10" s="1"/>
  <c r="G32" i="13"/>
  <c r="E34" i="11" s="1"/>
  <c r="H33" i="10" s="1"/>
  <c r="G24" i="13"/>
  <c r="E26" i="11" s="1"/>
  <c r="H25" i="10" s="1"/>
  <c r="G16" i="13"/>
  <c r="E18" i="11" s="1"/>
  <c r="H17" i="10" s="1"/>
  <c r="G8" i="13"/>
  <c r="E10" i="11" s="1"/>
  <c r="H9" i="10" s="1"/>
  <c r="G13" i="13"/>
  <c r="E15" i="11" s="1"/>
  <c r="H14" i="10" s="1"/>
  <c r="G4" i="13"/>
  <c r="E6" i="11" s="1"/>
  <c r="H5" i="10" s="1"/>
  <c r="G31" i="13"/>
  <c r="E33" i="11" s="1"/>
  <c r="H32" i="10" s="1"/>
  <c r="G23" i="13"/>
  <c r="E25" i="11" s="1"/>
  <c r="H24" i="10" s="1"/>
  <c r="G15" i="13"/>
  <c r="E17" i="11" s="1"/>
  <c r="H16" i="10" s="1"/>
  <c r="G7" i="13"/>
  <c r="E9" i="11" s="1"/>
  <c r="H8" i="10" s="1"/>
  <c r="G30" i="13"/>
  <c r="E32" i="11" s="1"/>
  <c r="H31" i="10" s="1"/>
  <c r="G14" i="13"/>
  <c r="E16" i="11" s="1"/>
  <c r="H15" i="10" s="1"/>
  <c r="G6" i="13"/>
  <c r="E8" i="11" s="1"/>
  <c r="H7" i="10" s="1"/>
  <c r="G27" i="13"/>
  <c r="E29" i="11" s="1"/>
  <c r="H28" i="10" s="1"/>
  <c r="G19" i="13"/>
  <c r="E21" i="11" s="1"/>
  <c r="H20" i="10" s="1"/>
  <c r="G33" i="13"/>
  <c r="E35" i="11" s="1"/>
  <c r="H34" i="10" s="1"/>
  <c r="G17" i="13"/>
  <c r="E19" i="11" s="1"/>
  <c r="H18" i="10" s="1"/>
  <c r="G9" i="13"/>
  <c r="E11" i="11" s="1"/>
  <c r="H10" i="10" s="1"/>
  <c r="E25" i="10"/>
  <c r="E24" i="10"/>
  <c r="E20" i="10"/>
  <c r="E16" i="10"/>
  <c r="E17" i="10"/>
  <c r="E9" i="10"/>
  <c r="E8" i="10"/>
  <c r="E5" i="10"/>
  <c r="E6" i="10"/>
  <c r="E7" i="10"/>
  <c r="E10" i="10"/>
  <c r="E11" i="10"/>
  <c r="E12" i="10"/>
  <c r="E13" i="10"/>
  <c r="E14" i="10"/>
  <c r="E15" i="10"/>
  <c r="E18" i="10"/>
  <c r="E19" i="10"/>
  <c r="E21" i="10"/>
  <c r="E22" i="10"/>
  <c r="E23" i="10"/>
  <c r="E26" i="10"/>
  <c r="E27" i="10"/>
  <c r="E28" i="10"/>
  <c r="E29" i="10"/>
  <c r="E30" i="10"/>
  <c r="E31" i="10"/>
  <c r="E32" i="10"/>
  <c r="E33" i="10"/>
  <c r="E34" i="10"/>
  <c r="E4" i="10"/>
  <c r="G12" i="13" l="1"/>
  <c r="E14" i="11" s="1"/>
  <c r="H13" i="10" s="1"/>
  <c r="G25" i="13"/>
  <c r="E27" i="11" s="1"/>
  <c r="H26" i="10" s="1"/>
  <c r="G22" i="13"/>
  <c r="E24" i="11" s="1"/>
  <c r="H23" i="10" s="1"/>
  <c r="G28" i="13"/>
  <c r="E30" i="11" s="1"/>
  <c r="H29" i="10" s="1"/>
  <c r="G11" i="13"/>
  <c r="E13" i="11" s="1"/>
  <c r="H12" i="10" s="1"/>
  <c r="G5" i="13"/>
  <c r="E7" i="11" s="1"/>
  <c r="H6" i="10" s="1"/>
  <c r="F35" i="13"/>
  <c r="G35" i="13"/>
  <c r="G5" i="10"/>
  <c r="G6" i="10"/>
  <c r="G7" i="10"/>
  <c r="G8" i="10"/>
  <c r="G9" i="10"/>
  <c r="G10" i="10"/>
  <c r="G11" i="10"/>
  <c r="G12" i="10"/>
  <c r="G13" i="10"/>
  <c r="G14" i="10"/>
  <c r="G15" i="10"/>
  <c r="G16" i="10"/>
  <c r="G17" i="10"/>
  <c r="G18" i="10"/>
  <c r="G19" i="10"/>
  <c r="G20" i="10"/>
  <c r="G21" i="10"/>
  <c r="G22" i="10"/>
  <c r="G23" i="10"/>
  <c r="G24" i="10"/>
  <c r="G25" i="10"/>
  <c r="G26" i="10"/>
  <c r="G27" i="10"/>
  <c r="G28" i="10"/>
  <c r="G29" i="10"/>
  <c r="G30" i="10"/>
  <c r="G31" i="10"/>
  <c r="G32" i="10"/>
  <c r="G33" i="10"/>
  <c r="G34" i="10"/>
  <c r="G4" i="10"/>
  <c r="R76" i="11" l="1"/>
  <c r="R77" i="11"/>
  <c r="R78" i="11"/>
  <c r="R79" i="11"/>
  <c r="R80" i="11"/>
  <c r="R81" i="11"/>
  <c r="R82" i="11"/>
  <c r="R83" i="11"/>
  <c r="R84" i="11"/>
  <c r="R85" i="11"/>
  <c r="R86" i="11"/>
  <c r="R87" i="11"/>
  <c r="R88" i="11"/>
  <c r="R89" i="11"/>
  <c r="R90" i="11"/>
  <c r="R91" i="11"/>
  <c r="R92" i="11"/>
  <c r="R93" i="11"/>
  <c r="R94" i="11"/>
  <c r="R95" i="11"/>
  <c r="R96" i="11"/>
  <c r="R97" i="11"/>
  <c r="R98" i="11"/>
  <c r="R99" i="11"/>
  <c r="R100" i="11"/>
  <c r="R101" i="11"/>
  <c r="R102" i="11"/>
  <c r="R103" i="11"/>
  <c r="R104" i="11"/>
  <c r="R105" i="11"/>
  <c r="R75" i="11"/>
  <c r="N37" i="11" l="1"/>
  <c r="N67" i="11" s="1"/>
  <c r="I37" i="11"/>
  <c r="I50" i="11" s="1"/>
  <c r="M37" i="11"/>
  <c r="M42" i="11" s="1"/>
  <c r="L37" i="11"/>
  <c r="L60" i="11" s="1"/>
  <c r="H37" i="11"/>
  <c r="H61" i="11" s="1"/>
  <c r="G37" i="11"/>
  <c r="G61" i="11" s="1"/>
  <c r="N44" i="11" l="1"/>
  <c r="N40" i="11"/>
  <c r="N68" i="11"/>
  <c r="M53" i="11"/>
  <c r="M69" i="11"/>
  <c r="M45" i="11"/>
  <c r="M51" i="11"/>
  <c r="M57" i="11"/>
  <c r="M59" i="11"/>
  <c r="L63" i="11"/>
  <c r="M44" i="11"/>
  <c r="M52" i="11"/>
  <c r="I54" i="11"/>
  <c r="N42" i="11"/>
  <c r="N47" i="11"/>
  <c r="N48" i="11"/>
  <c r="N63" i="11"/>
  <c r="L46" i="11"/>
  <c r="N56" i="11"/>
  <c r="N65" i="11"/>
  <c r="L58" i="11"/>
  <c r="N64" i="11"/>
  <c r="I51" i="11"/>
  <c r="N55" i="11"/>
  <c r="N39" i="11"/>
  <c r="M56" i="11"/>
  <c r="N69" i="11"/>
  <c r="G51" i="11"/>
  <c r="G69" i="11"/>
  <c r="G50" i="11"/>
  <c r="G53" i="11"/>
  <c r="G39" i="11"/>
  <c r="G63" i="11"/>
  <c r="G60" i="11"/>
  <c r="G59" i="11"/>
  <c r="G41" i="11"/>
  <c r="M60" i="11"/>
  <c r="G67" i="11"/>
  <c r="G45" i="11"/>
  <c r="G55" i="11"/>
  <c r="M47" i="11"/>
  <c r="M64" i="11"/>
  <c r="M58" i="11"/>
  <c r="G42" i="11"/>
  <c r="N59" i="11"/>
  <c r="M43" i="11"/>
  <c r="M62" i="11"/>
  <c r="N61" i="11"/>
  <c r="H45" i="11"/>
  <c r="H40" i="11"/>
  <c r="H46" i="11"/>
  <c r="H56" i="11"/>
  <c r="H62" i="11"/>
  <c r="H48" i="11"/>
  <c r="H69" i="11"/>
  <c r="H54" i="11"/>
  <c r="H64" i="11"/>
  <c r="H53" i="11"/>
  <c r="H57" i="11"/>
  <c r="H49" i="11"/>
  <c r="H52" i="11"/>
  <c r="H39" i="11"/>
  <c r="I46" i="11"/>
  <c r="I66" i="11"/>
  <c r="I56" i="11"/>
  <c r="I62" i="11"/>
  <c r="I58" i="11"/>
  <c r="I52" i="11"/>
  <c r="I40" i="11"/>
  <c r="I61" i="11"/>
  <c r="I53" i="11"/>
  <c r="I57" i="11"/>
  <c r="I48" i="11"/>
  <c r="I69" i="11"/>
  <c r="L49" i="11"/>
  <c r="L41" i="11"/>
  <c r="L39" i="11"/>
  <c r="L55" i="11"/>
  <c r="L59" i="11"/>
  <c r="L68" i="11"/>
  <c r="L69" i="11"/>
  <c r="L65" i="11"/>
  <c r="L47" i="11"/>
  <c r="L51" i="11"/>
  <c r="L61" i="11"/>
  <c r="L43" i="11"/>
  <c r="L50" i="11"/>
  <c r="L66" i="11"/>
  <c r="L42" i="11"/>
  <c r="L45" i="11"/>
  <c r="L57" i="11"/>
  <c r="I44" i="11"/>
  <c r="L67" i="11"/>
  <c r="L64" i="11"/>
  <c r="I39" i="11"/>
  <c r="L48" i="11"/>
  <c r="L62" i="11"/>
  <c r="I43" i="11"/>
  <c r="I59" i="11"/>
  <c r="I65" i="11"/>
  <c r="I60" i="11"/>
  <c r="L44" i="11"/>
  <c r="H67" i="11"/>
  <c r="N41" i="11"/>
  <c r="H43" i="11"/>
  <c r="I45" i="11"/>
  <c r="I68" i="11"/>
  <c r="H47" i="11"/>
  <c r="N50" i="11"/>
  <c r="N54" i="11"/>
  <c r="N58" i="11"/>
  <c r="N46" i="11"/>
  <c r="H50" i="11"/>
  <c r="H63" i="11"/>
  <c r="I55" i="11"/>
  <c r="L52" i="11"/>
  <c r="H42" i="11"/>
  <c r="I64" i="11"/>
  <c r="H58" i="11"/>
  <c r="H68" i="11"/>
  <c r="H66" i="11"/>
  <c r="I41" i="11"/>
  <c r="H51" i="11"/>
  <c r="H65" i="11"/>
  <c r="I47" i="11"/>
  <c r="I63" i="11"/>
  <c r="L40" i="11"/>
  <c r="L54" i="11"/>
  <c r="M61" i="11"/>
  <c r="M41" i="11"/>
  <c r="M40" i="11"/>
  <c r="M68" i="11"/>
  <c r="M39" i="11"/>
  <c r="M55" i="11"/>
  <c r="M54" i="11"/>
  <c r="M46" i="11"/>
  <c r="M50" i="11"/>
  <c r="M49" i="11"/>
  <c r="M66" i="11"/>
  <c r="M65" i="11"/>
  <c r="M48" i="11"/>
  <c r="N52" i="11"/>
  <c r="M63" i="11"/>
  <c r="N62" i="11"/>
  <c r="L53" i="11"/>
  <c r="L56" i="11"/>
  <c r="I67" i="11"/>
  <c r="N60" i="11"/>
  <c r="N43" i="11"/>
  <c r="N57" i="11"/>
  <c r="N49" i="11"/>
  <c r="G40" i="11"/>
  <c r="G44" i="11"/>
  <c r="G46" i="11"/>
  <c r="G56" i="11"/>
  <c r="G66" i="11"/>
  <c r="G68" i="11"/>
  <c r="G62" i="11"/>
  <c r="G54" i="11"/>
  <c r="G58" i="11"/>
  <c r="G57" i="11"/>
  <c r="G64" i="11"/>
  <c r="G49" i="11"/>
  <c r="G48" i="11"/>
  <c r="G52" i="11"/>
  <c r="G47" i="11"/>
  <c r="H44" i="11"/>
  <c r="G43" i="11"/>
  <c r="G65" i="11"/>
  <c r="H41" i="11"/>
  <c r="H55" i="11"/>
  <c r="I49" i="11"/>
  <c r="M67" i="11"/>
  <c r="N66" i="11"/>
  <c r="H60" i="11"/>
  <c r="I42" i="11"/>
  <c r="H59" i="11"/>
  <c r="N45" i="11"/>
  <c r="N51" i="11"/>
  <c r="N53" i="11"/>
  <c r="G71" i="11" l="1"/>
  <c r="L71" i="11"/>
  <c r="M71" i="11"/>
  <c r="H71" i="11"/>
  <c r="N71" i="11"/>
  <c r="I71" i="11"/>
  <c r="B12" i="7" l="1"/>
  <c r="B3" i="7" l="1"/>
  <c r="B10" i="7"/>
  <c r="B9" i="7"/>
  <c r="B8" i="7"/>
  <c r="B7" i="7"/>
  <c r="B2" i="7"/>
  <c r="B6" i="7"/>
  <c r="B13" i="7"/>
  <c r="B4" i="7"/>
  <c r="B5" i="7"/>
  <c r="B11" i="7"/>
  <c r="J37" i="11"/>
  <c r="J56" i="11" s="1"/>
  <c r="K37" i="11"/>
  <c r="K53" i="11" s="1"/>
  <c r="AD64" i="6"/>
  <c r="W64" i="6"/>
  <c r="R64" i="6"/>
  <c r="AD63" i="6"/>
  <c r="W63" i="6"/>
  <c r="AD62" i="6"/>
  <c r="W62" i="6"/>
  <c r="AD61" i="6"/>
  <c r="W61" i="6"/>
  <c r="AD60" i="6"/>
  <c r="W60" i="6"/>
  <c r="AD59" i="6"/>
  <c r="W59" i="6"/>
  <c r="AD58" i="6"/>
  <c r="W58" i="6"/>
  <c r="AD57" i="6"/>
  <c r="W57" i="6"/>
  <c r="AD56" i="6"/>
  <c r="W56" i="6"/>
  <c r="AD55" i="6"/>
  <c r="W55" i="6"/>
  <c r="AD54" i="6"/>
  <c r="W54" i="6"/>
  <c r="AD53" i="6"/>
  <c r="W53" i="6"/>
  <c r="AD52" i="6"/>
  <c r="W52" i="6"/>
  <c r="AD51" i="6"/>
  <c r="W51" i="6"/>
  <c r="AD50" i="6"/>
  <c r="W50" i="6"/>
  <c r="AD49" i="6"/>
  <c r="W49" i="6"/>
  <c r="AD48" i="6"/>
  <c r="W48" i="6"/>
  <c r="AD47" i="6"/>
  <c r="W47" i="6"/>
  <c r="AD46" i="6"/>
  <c r="W46" i="6"/>
  <c r="AD45" i="6"/>
  <c r="W45" i="6"/>
  <c r="AD44" i="6"/>
  <c r="W44" i="6"/>
  <c r="AD43" i="6"/>
  <c r="W43" i="6"/>
  <c r="AD42" i="6"/>
  <c r="W42" i="6"/>
  <c r="AD41" i="6"/>
  <c r="W41" i="6"/>
  <c r="AD40" i="6"/>
  <c r="W40" i="6"/>
  <c r="AD39" i="6"/>
  <c r="W39" i="6"/>
  <c r="R39" i="6"/>
  <c r="AD38" i="6"/>
  <c r="W38" i="6"/>
  <c r="R38" i="6"/>
  <c r="AD37" i="6"/>
  <c r="W37" i="6"/>
  <c r="R37" i="6"/>
  <c r="AD34" i="6"/>
  <c r="W34" i="6"/>
  <c r="Q34" i="10" s="1"/>
  <c r="R34" i="6"/>
  <c r="W33" i="6"/>
  <c r="Q33" i="10" s="1"/>
  <c r="R33" i="6"/>
  <c r="AD32" i="6"/>
  <c r="W32" i="6"/>
  <c r="Q32" i="10" s="1"/>
  <c r="R32" i="6"/>
  <c r="AD31" i="6"/>
  <c r="W31" i="6"/>
  <c r="Q31" i="10" s="1"/>
  <c r="R31" i="6"/>
  <c r="AD30" i="6"/>
  <c r="W30" i="6"/>
  <c r="Q30" i="10" s="1"/>
  <c r="AD29" i="6"/>
  <c r="W29" i="6"/>
  <c r="Q29" i="10" s="1"/>
  <c r="R29" i="6"/>
  <c r="AD28" i="6"/>
  <c r="W28" i="6"/>
  <c r="Q28" i="10" s="1"/>
  <c r="R28" i="6"/>
  <c r="AD27" i="6"/>
  <c r="W27" i="6"/>
  <c r="Q27" i="10" s="1"/>
  <c r="R27" i="6"/>
  <c r="AD26" i="6"/>
  <c r="W26" i="6"/>
  <c r="Q26" i="10" s="1"/>
  <c r="AD25" i="6"/>
  <c r="W25" i="6"/>
  <c r="Q25" i="10" s="1"/>
  <c r="AD24" i="6"/>
  <c r="W24" i="6"/>
  <c r="Q24" i="10" s="1"/>
  <c r="R24" i="6"/>
  <c r="AD23" i="6"/>
  <c r="W23" i="6"/>
  <c r="Q23" i="10" s="1"/>
  <c r="AD22" i="6"/>
  <c r="W22" i="6"/>
  <c r="Q22" i="10" s="1"/>
  <c r="R22" i="6"/>
  <c r="AD21" i="6"/>
  <c r="W21" i="6"/>
  <c r="Q21" i="10" s="1"/>
  <c r="R21" i="6"/>
  <c r="AD20" i="6"/>
  <c r="W20" i="6"/>
  <c r="Q20" i="10" s="1"/>
  <c r="AD19" i="6"/>
  <c r="W19" i="6"/>
  <c r="Q19" i="10" s="1"/>
  <c r="R19" i="6"/>
  <c r="AD18" i="6"/>
  <c r="W18" i="6"/>
  <c r="Q18" i="10" s="1"/>
  <c r="AD17" i="6"/>
  <c r="W17" i="6"/>
  <c r="Q17" i="10" s="1"/>
  <c r="AD16" i="6"/>
  <c r="W16" i="6"/>
  <c r="Q16" i="10" s="1"/>
  <c r="R16" i="6"/>
  <c r="AD15" i="6"/>
  <c r="W15" i="6"/>
  <c r="Q15" i="10" s="1"/>
  <c r="R15" i="6"/>
  <c r="AD14" i="6"/>
  <c r="W14" i="6"/>
  <c r="Q14" i="10" s="1"/>
  <c r="AD13" i="6"/>
  <c r="W13" i="6"/>
  <c r="Q13" i="10" s="1"/>
  <c r="R13" i="6"/>
  <c r="AD12" i="6"/>
  <c r="W12" i="6"/>
  <c r="Q12" i="10" s="1"/>
  <c r="R12" i="6"/>
  <c r="AD11" i="6"/>
  <c r="W11" i="6"/>
  <c r="Q11" i="10" s="1"/>
  <c r="R11" i="6"/>
  <c r="AD10" i="6"/>
  <c r="W10" i="6"/>
  <c r="Q10" i="10" s="1"/>
  <c r="AD9" i="6"/>
  <c r="W9" i="6"/>
  <c r="Q9" i="10" s="1"/>
  <c r="R9" i="6"/>
  <c r="AD8" i="6"/>
  <c r="W8" i="6"/>
  <c r="Q8" i="10" s="1"/>
  <c r="AD7" i="6"/>
  <c r="W7" i="6"/>
  <c r="Q7" i="10" s="1"/>
  <c r="R7" i="6"/>
  <c r="AD6" i="6"/>
  <c r="W6" i="6"/>
  <c r="Q6" i="10" s="1"/>
  <c r="R6" i="6"/>
  <c r="AD5" i="6"/>
  <c r="W5" i="6"/>
  <c r="Q5" i="10" s="1"/>
  <c r="AD4" i="6"/>
  <c r="W4" i="6"/>
  <c r="Q4" i="10" s="1"/>
  <c r="R4" i="6"/>
  <c r="D73" i="11" l="1" a="1"/>
  <c r="H73" i="11" s="1"/>
  <c r="K51" i="11"/>
  <c r="K59" i="11"/>
  <c r="K47" i="11"/>
  <c r="K67" i="11"/>
  <c r="K64" i="11"/>
  <c r="K63" i="11"/>
  <c r="K44" i="11"/>
  <c r="K49" i="11"/>
  <c r="K48" i="11"/>
  <c r="K52" i="11"/>
  <c r="K50" i="11"/>
  <c r="K62" i="11"/>
  <c r="K68" i="11"/>
  <c r="K61" i="11"/>
  <c r="K57" i="11"/>
  <c r="K54" i="11"/>
  <c r="K46" i="11"/>
  <c r="K42" i="11"/>
  <c r="K43" i="11"/>
  <c r="K39" i="11"/>
  <c r="K55" i="11"/>
  <c r="J68" i="11"/>
  <c r="J44" i="11"/>
  <c r="J61" i="11"/>
  <c r="J40" i="11"/>
  <c r="E37" i="11"/>
  <c r="J55" i="11"/>
  <c r="J49" i="11"/>
  <c r="J46" i="11"/>
  <c r="J64" i="11"/>
  <c r="J60" i="11"/>
  <c r="J51" i="11"/>
  <c r="K65" i="11"/>
  <c r="J65" i="11"/>
  <c r="F37" i="11"/>
  <c r="F54" i="11" s="1"/>
  <c r="J53" i="11"/>
  <c r="J48" i="11"/>
  <c r="J42" i="11"/>
  <c r="J43" i="11"/>
  <c r="K45" i="11"/>
  <c r="J47" i="11"/>
  <c r="K60" i="11"/>
  <c r="J54" i="11"/>
  <c r="J57" i="11"/>
  <c r="J63" i="11"/>
  <c r="K58" i="11"/>
  <c r="J58" i="11"/>
  <c r="J67" i="11"/>
  <c r="J45" i="11"/>
  <c r="J66" i="11"/>
  <c r="J69" i="11"/>
  <c r="J41" i="11"/>
  <c r="J62" i="11"/>
  <c r="J50" i="11"/>
  <c r="J59" i="11"/>
  <c r="K69" i="11"/>
  <c r="K40" i="11"/>
  <c r="J52" i="11"/>
  <c r="J39" i="11"/>
  <c r="K66" i="11"/>
  <c r="K56" i="11"/>
  <c r="K41" i="11"/>
  <c r="M73" i="11" l="1"/>
  <c r="M88" i="11" s="1"/>
  <c r="O73" i="11"/>
  <c r="L73" i="11"/>
  <c r="L84" i="11" s="1"/>
  <c r="G73" i="11"/>
  <c r="G101" i="11" s="1"/>
  <c r="K73" i="11"/>
  <c r="K93" i="11" s="1"/>
  <c r="F73" i="11"/>
  <c r="F90" i="11" s="1"/>
  <c r="E73" i="11"/>
  <c r="J73" i="11"/>
  <c r="J89" i="11" s="1"/>
  <c r="D73" i="11"/>
  <c r="I73" i="11"/>
  <c r="I102" i="11" s="1"/>
  <c r="N73" i="11"/>
  <c r="N103" i="11" s="1"/>
  <c r="I33" i="10"/>
  <c r="J33" i="10" s="1"/>
  <c r="I4" i="10"/>
  <c r="J4" i="10" s="1"/>
  <c r="K71" i="11"/>
  <c r="E69" i="11"/>
  <c r="E68" i="11"/>
  <c r="E53" i="11"/>
  <c r="E65" i="11"/>
  <c r="E58" i="11"/>
  <c r="E44" i="11"/>
  <c r="E60" i="11"/>
  <c r="E49" i="11"/>
  <c r="E54" i="11"/>
  <c r="E56" i="11"/>
  <c r="E50" i="11"/>
  <c r="E40" i="11"/>
  <c r="E61" i="11"/>
  <c r="E67" i="11"/>
  <c r="E62" i="11"/>
  <c r="E42" i="11"/>
  <c r="E52" i="11"/>
  <c r="E41" i="11"/>
  <c r="E63" i="11"/>
  <c r="E66" i="11"/>
  <c r="E45" i="11"/>
  <c r="E57" i="11"/>
  <c r="E51" i="11"/>
  <c r="E48" i="11"/>
  <c r="E43" i="11"/>
  <c r="E47" i="11"/>
  <c r="E55" i="11"/>
  <c r="E64" i="11"/>
  <c r="E39" i="11"/>
  <c r="E59" i="11"/>
  <c r="I19" i="10"/>
  <c r="J19" i="10" s="1"/>
  <c r="F65" i="11"/>
  <c r="F69" i="11"/>
  <c r="J71" i="11"/>
  <c r="I28" i="10"/>
  <c r="J28" i="10" s="1"/>
  <c r="F48" i="11"/>
  <c r="I24" i="10"/>
  <c r="J24" i="10" s="1"/>
  <c r="I10" i="10"/>
  <c r="J10" i="10" s="1"/>
  <c r="F43" i="11"/>
  <c r="I34" i="10"/>
  <c r="J34" i="10" s="1"/>
  <c r="F61" i="11"/>
  <c r="D56" i="11"/>
  <c r="D92" i="11" s="1"/>
  <c r="I30" i="10"/>
  <c r="J30" i="10" s="1"/>
  <c r="I31" i="10"/>
  <c r="J31" i="10" s="1"/>
  <c r="I27" i="10"/>
  <c r="J27" i="10" s="1"/>
  <c r="I18" i="10"/>
  <c r="J18" i="10" s="1"/>
  <c r="I20" i="10"/>
  <c r="J20" i="10" s="1"/>
  <c r="I21" i="10"/>
  <c r="J21" i="10" s="1"/>
  <c r="F49" i="11"/>
  <c r="F59" i="11"/>
  <c r="I15" i="10"/>
  <c r="J15" i="10" s="1"/>
  <c r="I29" i="10"/>
  <c r="J29" i="10" s="1"/>
  <c r="F66" i="11"/>
  <c r="F50" i="11"/>
  <c r="I5" i="10"/>
  <c r="J5" i="10" s="1"/>
  <c r="F42" i="11"/>
  <c r="F58" i="11"/>
  <c r="I14" i="10"/>
  <c r="J14" i="10" s="1"/>
  <c r="F55" i="11"/>
  <c r="I16" i="10"/>
  <c r="J16" i="10" s="1"/>
  <c r="F68" i="11"/>
  <c r="I8" i="10"/>
  <c r="J8" i="10" s="1"/>
  <c r="I23" i="10"/>
  <c r="J23" i="10" s="1"/>
  <c r="I25" i="10"/>
  <c r="J25" i="10" s="1"/>
  <c r="I9" i="10"/>
  <c r="J9" i="10" s="1"/>
  <c r="F45" i="11"/>
  <c r="F47" i="11"/>
  <c r="I32" i="10"/>
  <c r="J32" i="10" s="1"/>
  <c r="I12" i="10"/>
  <c r="J12" i="10" s="1"/>
  <c r="F40" i="11"/>
  <c r="I26" i="10"/>
  <c r="J26" i="10" s="1"/>
  <c r="F57" i="11"/>
  <c r="F44" i="11"/>
  <c r="E46" i="11"/>
  <c r="F62" i="11"/>
  <c r="F51" i="11"/>
  <c r="F39" i="11"/>
  <c r="I11" i="10"/>
  <c r="J11" i="10" s="1"/>
  <c r="F52" i="11"/>
  <c r="I17" i="10"/>
  <c r="J17" i="10" s="1"/>
  <c r="I7" i="10"/>
  <c r="J7" i="10" s="1"/>
  <c r="F46" i="11"/>
  <c r="I22" i="10"/>
  <c r="J22" i="10" s="1"/>
  <c r="I6" i="10"/>
  <c r="J6" i="10" s="1"/>
  <c r="F56" i="11"/>
  <c r="F41" i="11"/>
  <c r="D37" i="11"/>
  <c r="D65" i="11" s="1"/>
  <c r="F53" i="11"/>
  <c r="F63" i="11"/>
  <c r="F64" i="11"/>
  <c r="F60" i="11"/>
  <c r="F67" i="11"/>
  <c r="I13" i="10"/>
  <c r="J13" i="10" s="1"/>
  <c r="K83" i="11"/>
  <c r="I78" i="11"/>
  <c r="I87" i="11"/>
  <c r="H78" i="11"/>
  <c r="H82" i="11"/>
  <c r="H86" i="11"/>
  <c r="H90" i="11"/>
  <c r="H94" i="11"/>
  <c r="H98" i="11"/>
  <c r="H102" i="11"/>
  <c r="H92" i="11"/>
  <c r="H76" i="11"/>
  <c r="H84" i="11"/>
  <c r="H88" i="11"/>
  <c r="H100" i="11"/>
  <c r="H75" i="11"/>
  <c r="H79" i="11"/>
  <c r="H83" i="11"/>
  <c r="H87" i="11"/>
  <c r="H91" i="11"/>
  <c r="H95" i="11"/>
  <c r="H99" i="11"/>
  <c r="H103" i="11"/>
  <c r="H80" i="11"/>
  <c r="H96" i="11"/>
  <c r="H104" i="11"/>
  <c r="H89" i="11"/>
  <c r="H85" i="11"/>
  <c r="H81" i="11"/>
  <c r="H77" i="11"/>
  <c r="H105" i="11"/>
  <c r="H101" i="11"/>
  <c r="H97" i="11"/>
  <c r="H93" i="11"/>
  <c r="M76" i="11"/>
  <c r="M80" i="11"/>
  <c r="M84" i="11"/>
  <c r="M81" i="11"/>
  <c r="M89" i="11"/>
  <c r="M78" i="11"/>
  <c r="M102" i="11"/>
  <c r="M87" i="11"/>
  <c r="M98" i="11"/>
  <c r="M79" i="11"/>
  <c r="M103" i="11"/>
  <c r="R4" i="10" l="1"/>
  <c r="R33" i="10"/>
  <c r="O34" i="11" s="1"/>
  <c r="L93" i="11"/>
  <c r="L80" i="11"/>
  <c r="M90" i="11"/>
  <c r="M97" i="11"/>
  <c r="M83" i="11"/>
  <c r="M93" i="11"/>
  <c r="M85" i="11"/>
  <c r="M82" i="11"/>
  <c r="M95" i="11"/>
  <c r="M104" i="11"/>
  <c r="M75" i="11"/>
  <c r="M99" i="11"/>
  <c r="M100" i="11"/>
  <c r="M94" i="11"/>
  <c r="M101" i="11"/>
  <c r="M96" i="11"/>
  <c r="D101" i="11"/>
  <c r="M77" i="11"/>
  <c r="M92" i="11"/>
  <c r="M86" i="11"/>
  <c r="M91" i="11"/>
  <c r="M105" i="11"/>
  <c r="E82" i="11"/>
  <c r="E83" i="11"/>
  <c r="E77" i="11"/>
  <c r="E92" i="11"/>
  <c r="E104" i="11"/>
  <c r="K102" i="11"/>
  <c r="G103" i="11"/>
  <c r="N80" i="11"/>
  <c r="I76" i="11"/>
  <c r="I80" i="11"/>
  <c r="F89" i="11"/>
  <c r="F93" i="11"/>
  <c r="I84" i="11"/>
  <c r="F78" i="11"/>
  <c r="I81" i="11"/>
  <c r="I100" i="11"/>
  <c r="I104" i="11"/>
  <c r="L81" i="11"/>
  <c r="L100" i="11"/>
  <c r="N86" i="11"/>
  <c r="I99" i="11"/>
  <c r="N81" i="11"/>
  <c r="I79" i="11"/>
  <c r="K85" i="11"/>
  <c r="I83" i="11"/>
  <c r="L89" i="11"/>
  <c r="L85" i="11"/>
  <c r="I88" i="11"/>
  <c r="I75" i="11"/>
  <c r="G85" i="11"/>
  <c r="L99" i="11"/>
  <c r="L76" i="11"/>
  <c r="N94" i="11"/>
  <c r="L82" i="11"/>
  <c r="N89" i="11"/>
  <c r="I96" i="11"/>
  <c r="I98" i="11"/>
  <c r="N96" i="11"/>
  <c r="L103" i="11"/>
  <c r="L96" i="11"/>
  <c r="N99" i="11"/>
  <c r="L91" i="11"/>
  <c r="L92" i="11"/>
  <c r="N95" i="11"/>
  <c r="I89" i="11"/>
  <c r="I94" i="11"/>
  <c r="L75" i="11"/>
  <c r="L77" i="11"/>
  <c r="N85" i="11"/>
  <c r="L87" i="11"/>
  <c r="L104" i="11"/>
  <c r="N77" i="11"/>
  <c r="I105" i="11"/>
  <c r="I93" i="11"/>
  <c r="I90" i="11"/>
  <c r="F101" i="11"/>
  <c r="N104" i="11"/>
  <c r="N83" i="11"/>
  <c r="N79" i="11"/>
  <c r="N76" i="11"/>
  <c r="N102" i="11"/>
  <c r="N97" i="11"/>
  <c r="G83" i="11"/>
  <c r="G92" i="11"/>
  <c r="L95" i="11"/>
  <c r="L94" i="11"/>
  <c r="N90" i="11"/>
  <c r="N92" i="11"/>
  <c r="N91" i="11"/>
  <c r="G91" i="11"/>
  <c r="L102" i="11"/>
  <c r="L78" i="11"/>
  <c r="N98" i="11"/>
  <c r="N84" i="11"/>
  <c r="N87" i="11"/>
  <c r="I77" i="11"/>
  <c r="I95" i="11"/>
  <c r="I86" i="11"/>
  <c r="E79" i="11"/>
  <c r="E88" i="11"/>
  <c r="G81" i="11"/>
  <c r="E90" i="11"/>
  <c r="G75" i="11"/>
  <c r="G86" i="11"/>
  <c r="G100" i="11"/>
  <c r="G94" i="11"/>
  <c r="G97" i="11"/>
  <c r="L98" i="11"/>
  <c r="L86" i="11"/>
  <c r="N105" i="11"/>
  <c r="N100" i="11"/>
  <c r="N101" i="11"/>
  <c r="I101" i="11"/>
  <c r="I85" i="11"/>
  <c r="I91" i="11"/>
  <c r="I82" i="11"/>
  <c r="K81" i="11"/>
  <c r="G77" i="11"/>
  <c r="G90" i="11"/>
  <c r="G98" i="11"/>
  <c r="G87" i="11"/>
  <c r="L79" i="11"/>
  <c r="L105" i="11"/>
  <c r="L90" i="11"/>
  <c r="L88" i="11"/>
  <c r="N78" i="11"/>
  <c r="N93" i="11"/>
  <c r="N75" i="11"/>
  <c r="K99" i="11"/>
  <c r="G93" i="11"/>
  <c r="G104" i="11"/>
  <c r="L83" i="11"/>
  <c r="L97" i="11"/>
  <c r="L101" i="11"/>
  <c r="N82" i="11"/>
  <c r="N88" i="11"/>
  <c r="I97" i="11"/>
  <c r="I92" i="11"/>
  <c r="I103" i="11"/>
  <c r="K92" i="11"/>
  <c r="F100" i="11"/>
  <c r="F82" i="11"/>
  <c r="F81" i="11"/>
  <c r="F95" i="11"/>
  <c r="K103" i="11"/>
  <c r="K89" i="11"/>
  <c r="F99" i="11"/>
  <c r="F80" i="11"/>
  <c r="F94" i="11"/>
  <c r="F85" i="11"/>
  <c r="F97" i="11"/>
  <c r="F105" i="11"/>
  <c r="K87" i="11"/>
  <c r="J98" i="11"/>
  <c r="K76" i="11"/>
  <c r="J96" i="11"/>
  <c r="G89" i="11"/>
  <c r="J99" i="11"/>
  <c r="K90" i="11"/>
  <c r="G96" i="11"/>
  <c r="G95" i="11"/>
  <c r="G84" i="11"/>
  <c r="G99" i="11"/>
  <c r="G76" i="11"/>
  <c r="J85" i="11"/>
  <c r="K86" i="11"/>
  <c r="J81" i="11"/>
  <c r="J95" i="11"/>
  <c r="E105" i="11"/>
  <c r="J104" i="11"/>
  <c r="J77" i="11"/>
  <c r="E78" i="11"/>
  <c r="J86" i="11"/>
  <c r="F86" i="11"/>
  <c r="K91" i="11"/>
  <c r="K77" i="11"/>
  <c r="F88" i="11"/>
  <c r="F79" i="11"/>
  <c r="E87" i="11"/>
  <c r="E98" i="11"/>
  <c r="J80" i="11"/>
  <c r="J91" i="11"/>
  <c r="J82" i="11"/>
  <c r="J101" i="11"/>
  <c r="K75" i="11"/>
  <c r="K80" i="11"/>
  <c r="K105" i="11"/>
  <c r="F77" i="11"/>
  <c r="F76" i="11"/>
  <c r="E95" i="11"/>
  <c r="E93" i="11"/>
  <c r="E103" i="11"/>
  <c r="E80" i="11"/>
  <c r="G102" i="11"/>
  <c r="G105" i="11"/>
  <c r="G78" i="11"/>
  <c r="G88" i="11"/>
  <c r="J84" i="11"/>
  <c r="J87" i="11"/>
  <c r="J78" i="11"/>
  <c r="J97" i="11"/>
  <c r="K95" i="11"/>
  <c r="K100" i="11"/>
  <c r="K82" i="11"/>
  <c r="K101" i="11"/>
  <c r="F92" i="11"/>
  <c r="F75" i="11"/>
  <c r="F104" i="11"/>
  <c r="F102" i="11"/>
  <c r="E75" i="11"/>
  <c r="E81" i="11"/>
  <c r="E97" i="11"/>
  <c r="E94" i="11"/>
  <c r="J100" i="11"/>
  <c r="J90" i="11"/>
  <c r="J75" i="11"/>
  <c r="J103" i="11"/>
  <c r="J93" i="11"/>
  <c r="K84" i="11"/>
  <c r="K79" i="11"/>
  <c r="K98" i="11"/>
  <c r="K97" i="11"/>
  <c r="F103" i="11"/>
  <c r="F87" i="11"/>
  <c r="F84" i="11"/>
  <c r="E100" i="11"/>
  <c r="E102" i="11"/>
  <c r="E76" i="11"/>
  <c r="E101" i="11"/>
  <c r="J94" i="11"/>
  <c r="J83" i="11"/>
  <c r="E84" i="11"/>
  <c r="E85" i="11"/>
  <c r="J76" i="11"/>
  <c r="J105" i="11"/>
  <c r="K96" i="11"/>
  <c r="K78" i="11"/>
  <c r="E96" i="11"/>
  <c r="J92" i="11"/>
  <c r="G80" i="11"/>
  <c r="G79" i="11"/>
  <c r="G82" i="11"/>
  <c r="J88" i="11"/>
  <c r="J102" i="11"/>
  <c r="J79" i="11"/>
  <c r="K88" i="11"/>
  <c r="K104" i="11"/>
  <c r="K94" i="11"/>
  <c r="F96" i="11"/>
  <c r="F98" i="11"/>
  <c r="F83" i="11"/>
  <c r="F91" i="11"/>
  <c r="E91" i="11"/>
  <c r="E99" i="11"/>
  <c r="E86" i="11"/>
  <c r="E89" i="11"/>
  <c r="D39" i="11"/>
  <c r="D75" i="11" s="1"/>
  <c r="O5" i="11"/>
  <c r="D52" i="11"/>
  <c r="D88" i="11" s="1"/>
  <c r="D64" i="11"/>
  <c r="D100" i="11" s="1"/>
  <c r="D55" i="11"/>
  <c r="D91" i="11" s="1"/>
  <c r="D50" i="11"/>
  <c r="D86" i="11" s="1"/>
  <c r="D67" i="11"/>
  <c r="D103" i="11" s="1"/>
  <c r="D53" i="11"/>
  <c r="D89" i="11" s="1"/>
  <c r="D58" i="11"/>
  <c r="D94" i="11" s="1"/>
  <c r="D48" i="11"/>
  <c r="D84" i="11" s="1"/>
  <c r="D44" i="11"/>
  <c r="D80" i="11" s="1"/>
  <c r="D45" i="11"/>
  <c r="D81" i="11" s="1"/>
  <c r="D40" i="11"/>
  <c r="D76" i="11" s="1"/>
  <c r="D62" i="11"/>
  <c r="D98" i="11" s="1"/>
  <c r="D59" i="11"/>
  <c r="D95" i="11" s="1"/>
  <c r="D57" i="11"/>
  <c r="D93" i="11" s="1"/>
  <c r="D54" i="11"/>
  <c r="D90" i="11" s="1"/>
  <c r="D49" i="11"/>
  <c r="D85" i="11" s="1"/>
  <c r="D66" i="11"/>
  <c r="D102" i="11" s="1"/>
  <c r="O12" i="10"/>
  <c r="R12" i="10"/>
  <c r="O13" i="11" s="1"/>
  <c r="R8" i="10"/>
  <c r="O9" i="11" s="1"/>
  <c r="O8" i="10"/>
  <c r="R21" i="10"/>
  <c r="O22" i="11" s="1"/>
  <c r="O21" i="10"/>
  <c r="R10" i="10"/>
  <c r="O11" i="11" s="1"/>
  <c r="O10" i="10"/>
  <c r="R19" i="10"/>
  <c r="O20" i="11" s="1"/>
  <c r="O19" i="10"/>
  <c r="R6" i="10"/>
  <c r="O7" i="11" s="1"/>
  <c r="O6" i="10"/>
  <c r="R18" i="10"/>
  <c r="O19" i="11" s="1"/>
  <c r="O18" i="10"/>
  <c r="O24" i="10"/>
  <c r="R24" i="10"/>
  <c r="O25" i="11" s="1"/>
  <c r="O20" i="10"/>
  <c r="R20" i="10"/>
  <c r="O21" i="11" s="1"/>
  <c r="O11" i="10"/>
  <c r="R11" i="10"/>
  <c r="O12" i="11" s="1"/>
  <c r="O29" i="10"/>
  <c r="R29" i="10"/>
  <c r="O30" i="11" s="1"/>
  <c r="O27" i="10"/>
  <c r="R27" i="10"/>
  <c r="O28" i="11" s="1"/>
  <c r="E71" i="11"/>
  <c r="F71" i="11"/>
  <c r="O9" i="10"/>
  <c r="R9" i="10"/>
  <c r="O10" i="11" s="1"/>
  <c r="O15" i="10"/>
  <c r="R15" i="10"/>
  <c r="O16" i="11" s="1"/>
  <c r="O32" i="10"/>
  <c r="R32" i="10"/>
  <c r="O33" i="11" s="1"/>
  <c r="R22" i="10"/>
  <c r="O23" i="11" s="1"/>
  <c r="O22" i="10"/>
  <c r="O25" i="10"/>
  <c r="R25" i="10"/>
  <c r="O26" i="11" s="1"/>
  <c r="O31" i="10"/>
  <c r="R31" i="10"/>
  <c r="O32" i="11" s="1"/>
  <c r="O34" i="10"/>
  <c r="R34" i="10"/>
  <c r="O35" i="11" s="1"/>
  <c r="O28" i="10"/>
  <c r="R28" i="10"/>
  <c r="O29" i="11" s="1"/>
  <c r="O14" i="10"/>
  <c r="R14" i="10"/>
  <c r="O15" i="11" s="1"/>
  <c r="D60" i="11"/>
  <c r="D96" i="11" s="1"/>
  <c r="D46" i="11"/>
  <c r="D82" i="11" s="1"/>
  <c r="D69" i="11"/>
  <c r="D105" i="11" s="1"/>
  <c r="R7" i="10"/>
  <c r="O8" i="11" s="1"/>
  <c r="O7" i="10"/>
  <c r="D43" i="11"/>
  <c r="D79" i="11" s="1"/>
  <c r="R26" i="10"/>
  <c r="O27" i="11" s="1"/>
  <c r="O26" i="10"/>
  <c r="D41" i="11"/>
  <c r="D77" i="11" s="1"/>
  <c r="D61" i="11"/>
  <c r="D97" i="11" s="1"/>
  <c r="O30" i="10"/>
  <c r="R30" i="10"/>
  <c r="O31" i="11" s="1"/>
  <c r="O16" i="10"/>
  <c r="R16" i="10"/>
  <c r="O17" i="11" s="1"/>
  <c r="O13" i="10"/>
  <c r="R13" i="10"/>
  <c r="O14" i="11" s="1"/>
  <c r="D68" i="11"/>
  <c r="D104" i="11" s="1"/>
  <c r="O17" i="10"/>
  <c r="R17" i="10"/>
  <c r="O18" i="11" s="1"/>
  <c r="O23" i="10"/>
  <c r="R23" i="10"/>
  <c r="O24" i="11" s="1"/>
  <c r="D47" i="11"/>
  <c r="D83" i="11" s="1"/>
  <c r="R5" i="10"/>
  <c r="O6" i="11" s="1"/>
  <c r="O5" i="10"/>
  <c r="D51" i="11"/>
  <c r="D87" i="11" s="1"/>
  <c r="D63" i="11"/>
  <c r="D99" i="11" s="1"/>
  <c r="D42" i="11"/>
  <c r="D78" i="11" s="1"/>
  <c r="O33" i="10" l="1"/>
  <c r="O4" i="10"/>
  <c r="O37" i="11"/>
  <c r="O66" i="11" s="1"/>
  <c r="O102" i="11" s="1"/>
  <c r="S102" i="11" s="1"/>
  <c r="D71" i="11"/>
  <c r="O36" i="10"/>
  <c r="O55" i="11" l="1"/>
  <c r="O91" i="11" s="1"/>
  <c r="S91" i="11" s="1"/>
  <c r="O58" i="11"/>
  <c r="O94" i="11" s="1"/>
  <c r="S94" i="11" s="1"/>
  <c r="O45" i="11"/>
  <c r="O81" i="11" s="1"/>
  <c r="S81" i="11" s="1"/>
  <c r="O42" i="11"/>
  <c r="O78" i="11" s="1"/>
  <c r="S78" i="11" s="1"/>
  <c r="O68" i="11"/>
  <c r="O104" i="11" s="1"/>
  <c r="S104" i="11" s="1"/>
  <c r="O51" i="11"/>
  <c r="O87" i="11" s="1"/>
  <c r="S87" i="11" s="1"/>
  <c r="O49" i="11"/>
  <c r="O85" i="11" s="1"/>
  <c r="S85" i="11" s="1"/>
  <c r="O48" i="11"/>
  <c r="O84" i="11" s="1"/>
  <c r="S84" i="11" s="1"/>
  <c r="O46" i="11"/>
  <c r="O82" i="11" s="1"/>
  <c r="S82" i="11" s="1"/>
  <c r="O57" i="11"/>
  <c r="O93" i="11" s="1"/>
  <c r="S93" i="11" s="1"/>
  <c r="O63" i="11"/>
  <c r="O99" i="11" s="1"/>
  <c r="S99" i="11" s="1"/>
  <c r="O59" i="11"/>
  <c r="O95" i="11" s="1"/>
  <c r="S95" i="11" s="1"/>
  <c r="O56" i="11"/>
  <c r="O92" i="11" s="1"/>
  <c r="S92" i="11" s="1"/>
  <c r="O61" i="11"/>
  <c r="O97" i="11" s="1"/>
  <c r="S97" i="11" s="1"/>
  <c r="O44" i="11"/>
  <c r="O80" i="11" s="1"/>
  <c r="S80" i="11" s="1"/>
  <c r="O67" i="11"/>
  <c r="O103" i="11" s="1"/>
  <c r="S103" i="11" s="1"/>
  <c r="O53" i="11"/>
  <c r="O89" i="11" s="1"/>
  <c r="S89" i="11" s="1"/>
  <c r="O60" i="11"/>
  <c r="O96" i="11" s="1"/>
  <c r="S96" i="11" s="1"/>
  <c r="O54" i="11"/>
  <c r="O90" i="11" s="1"/>
  <c r="S90" i="11" s="1"/>
  <c r="O39" i="11"/>
  <c r="O64" i="11"/>
  <c r="O100" i="11" s="1"/>
  <c r="S100" i="11" s="1"/>
  <c r="O40" i="11"/>
  <c r="O76" i="11" s="1"/>
  <c r="S76" i="11" s="1"/>
  <c r="O47" i="11"/>
  <c r="O83" i="11" s="1"/>
  <c r="S83" i="11" s="1"/>
  <c r="O69" i="11"/>
  <c r="O105" i="11" s="1"/>
  <c r="S105" i="11" s="1"/>
  <c r="O62" i="11"/>
  <c r="O98" i="11" s="1"/>
  <c r="S98" i="11" s="1"/>
  <c r="O50" i="11"/>
  <c r="O86" i="11" s="1"/>
  <c r="S86" i="11" s="1"/>
  <c r="O43" i="11"/>
  <c r="O79" i="11" s="1"/>
  <c r="S79" i="11" s="1"/>
  <c r="O52" i="11"/>
  <c r="O88" i="11" s="1"/>
  <c r="S88" i="11" s="1"/>
  <c r="O65" i="11"/>
  <c r="O101" i="11" s="1"/>
  <c r="S101" i="11" s="1"/>
  <c r="O41" i="11"/>
  <c r="O77" i="11" s="1"/>
  <c r="S77" i="11" s="1"/>
  <c r="O75" i="11" l="1"/>
  <c r="S75" i="11" s="1"/>
  <c r="O71" i="11"/>
  <c r="Q102" i="11" l="1"/>
  <c r="Q89" i="11"/>
  <c r="Q80" i="11"/>
  <c r="Q85" i="11"/>
  <c r="Q93" i="11"/>
  <c r="Q97" i="11"/>
  <c r="Q99" i="11"/>
  <c r="Q84" i="11"/>
  <c r="Q95" i="11"/>
  <c r="Q92" i="11"/>
  <c r="Q94" i="11"/>
  <c r="Q88" i="11"/>
  <c r="Q91" i="11"/>
  <c r="Q78" i="11"/>
  <c r="Q90" i="11"/>
  <c r="Q104" i="11"/>
  <c r="Q77" i="11"/>
  <c r="Q75" i="11"/>
  <c r="Q105" i="11"/>
  <c r="Q82" i="11"/>
  <c r="Q86" i="11"/>
  <c r="Q96" i="11"/>
  <c r="Q87" i="11"/>
  <c r="Q81" i="11"/>
  <c r="Q103" i="11"/>
  <c r="Q79" i="11"/>
  <c r="Q100" i="11"/>
  <c r="Q101" i="11"/>
  <c r="Q76" i="11"/>
  <c r="Q83" i="11"/>
  <c r="Q98" i="11"/>
  <c r="C28" i="12" l="1"/>
  <c r="C8" i="12"/>
  <c r="B5" i="12"/>
  <c r="C20" i="12"/>
  <c r="B25" i="12"/>
  <c r="B16" i="12"/>
  <c r="C3" i="12"/>
  <c r="B30" i="12"/>
  <c r="C24" i="12"/>
  <c r="C15" i="12"/>
  <c r="C7" i="12"/>
  <c r="C23" i="12"/>
  <c r="B29" i="12"/>
  <c r="C14" i="12"/>
  <c r="B17" i="12"/>
  <c r="C29" i="12"/>
  <c r="B19" i="12"/>
  <c r="C4" i="12"/>
  <c r="C32" i="12"/>
  <c r="C22" i="12"/>
  <c r="B32" i="12"/>
  <c r="B33" i="12"/>
  <c r="C16" i="12"/>
  <c r="C31" i="12"/>
  <c r="B24" i="12"/>
  <c r="B14" i="12"/>
  <c r="B8" i="12"/>
  <c r="C5" i="12"/>
  <c r="B6" i="12"/>
  <c r="C33" i="12"/>
  <c r="B7" i="12"/>
  <c r="B27" i="12"/>
  <c r="B12" i="12"/>
  <c r="B13" i="12"/>
  <c r="C25" i="12"/>
  <c r="C12" i="12"/>
  <c r="B26" i="12"/>
  <c r="C27" i="12"/>
  <c r="B22" i="12"/>
  <c r="B23" i="12"/>
  <c r="C13" i="12"/>
  <c r="B20" i="12"/>
  <c r="B4" i="12"/>
  <c r="C10" i="12"/>
  <c r="C6" i="12"/>
  <c r="C17" i="12"/>
  <c r="B10" i="12"/>
  <c r="B9" i="12"/>
  <c r="B3" i="12"/>
  <c r="C19" i="12"/>
  <c r="B15" i="12"/>
  <c r="B21" i="12"/>
  <c r="B31" i="12"/>
  <c r="C11" i="12"/>
  <c r="C9" i="12"/>
  <c r="C21" i="12"/>
  <c r="C30" i="12"/>
  <c r="C26" i="12"/>
  <c r="B28" i="12"/>
  <c r="C18" i="12"/>
  <c r="B11" i="12"/>
  <c r="B18" i="12"/>
</calcChain>
</file>

<file path=xl/sharedStrings.xml><?xml version="1.0" encoding="utf-8"?>
<sst xmlns="http://schemas.openxmlformats.org/spreadsheetml/2006/main" count="3018" uniqueCount="378">
  <si>
    <t>SAFMC</t>
  </si>
  <si>
    <t>Mutton Snapper</t>
  </si>
  <si>
    <t>No</t>
  </si>
  <si>
    <t>Lane Snapper</t>
  </si>
  <si>
    <t>Almaco Jack</t>
  </si>
  <si>
    <t>Silk Snapper</t>
  </si>
  <si>
    <t>Blueline Tilefish</t>
  </si>
  <si>
    <t>Red Hind</t>
  </si>
  <si>
    <t>Knobbed Porgy</t>
  </si>
  <si>
    <t>Stock</t>
  </si>
  <si>
    <t>Jurisdiction</t>
  </si>
  <si>
    <t>Black Grouper</t>
  </si>
  <si>
    <t>Red Grouper</t>
  </si>
  <si>
    <t>Speckled Hind</t>
  </si>
  <si>
    <t>Warsaw Grouper</t>
  </si>
  <si>
    <t>Black Sea Bass</t>
  </si>
  <si>
    <t>Gag</t>
  </si>
  <si>
    <t>Red Snapper</t>
  </si>
  <si>
    <t>Snowy Grouper</t>
  </si>
  <si>
    <t>Vermilion Snapper</t>
  </si>
  <si>
    <t>Dolphin</t>
  </si>
  <si>
    <t>Gray Triggerfish</t>
  </si>
  <si>
    <t>Red Porgy</t>
  </si>
  <si>
    <t>Scamp</t>
  </si>
  <si>
    <t>Wreckfish</t>
  </si>
  <si>
    <t>Goliath Grouper</t>
  </si>
  <si>
    <t>Greater Amberjack</t>
  </si>
  <si>
    <t>Hogfish</t>
  </si>
  <si>
    <t>White Grunt</t>
  </si>
  <si>
    <t>Yellowtail Snapper</t>
  </si>
  <si>
    <t>Yes</t>
  </si>
  <si>
    <t xml:space="preserve">Tilefish </t>
  </si>
  <si>
    <t>Cobia</t>
  </si>
  <si>
    <t>FSSI?</t>
  </si>
  <si>
    <t>SAFMC/GMFMC</t>
  </si>
  <si>
    <t>Complex</t>
  </si>
  <si>
    <t>Jacks</t>
  </si>
  <si>
    <t>Snappers</t>
  </si>
  <si>
    <t>Shallow Water Grouper</t>
  </si>
  <si>
    <t>Porgies</t>
  </si>
  <si>
    <t>Grunts</t>
  </si>
  <si>
    <t>Deepwater</t>
  </si>
  <si>
    <t>Spanish Mackerel</t>
  </si>
  <si>
    <t>King Mackerel</t>
  </si>
  <si>
    <t>Importance to Subsistence</t>
  </si>
  <si>
    <t>Non-Catch Value</t>
  </si>
  <si>
    <t>Relative Stock Abundance</t>
  </si>
  <si>
    <t>Relative Fishing Mortality</t>
  </si>
  <si>
    <t>Unexpected Changes in Stock Indicators</t>
  </si>
  <si>
    <t>Assessment Years Overdue Relative to Target Frequency</t>
  </si>
  <si>
    <t>Fishery Importance Factors</t>
  </si>
  <si>
    <t>Stock Status Factors</t>
  </si>
  <si>
    <t>Ecosystem Importance Factors</t>
  </si>
  <si>
    <t>Assessment Factors</t>
  </si>
  <si>
    <t>Target Frequency</t>
  </si>
  <si>
    <t>Range</t>
  </si>
  <si>
    <t>0-1</t>
  </si>
  <si>
    <t>Source</t>
  </si>
  <si>
    <t>Catch Stats</t>
  </si>
  <si>
    <t>Expert Panel</t>
  </si>
  <si>
    <t>Target Freq</t>
  </si>
  <si>
    <t>SIS</t>
  </si>
  <si>
    <t>FLK/EFL Hogfish</t>
  </si>
  <si>
    <t>GA-NC Hogfish</t>
  </si>
  <si>
    <t>Status Determination Criteria</t>
  </si>
  <si>
    <t>Stock Status</t>
  </si>
  <si>
    <t>Fishing Level Recommendation                                                                                                                                      (lbs ww, unless otherwise noted)</t>
  </si>
  <si>
    <t>Assessment Information</t>
  </si>
  <si>
    <t>Sampling Levels (Avergaes from last 5 years)</t>
  </si>
  <si>
    <t>Average Landings Last 5 Years (lbs ww)</t>
  </si>
  <si>
    <t>MFMT Definition</t>
  </si>
  <si>
    <t>MFMT Value</t>
  </si>
  <si>
    <t>MSST Definition</t>
  </si>
  <si>
    <t>MSST Value</t>
  </si>
  <si>
    <t>M</t>
  </si>
  <si>
    <t>Overfishing?</t>
  </si>
  <si>
    <t>Overfished?</t>
  </si>
  <si>
    <t>OFL</t>
  </si>
  <si>
    <t>ABC</t>
  </si>
  <si>
    <t>Year</t>
  </si>
  <si>
    <t>ABC Basis</t>
  </si>
  <si>
    <t>ACL Definition</t>
  </si>
  <si>
    <t>ACL</t>
  </si>
  <si>
    <t>Last SEDAR</t>
  </si>
  <si>
    <t>Next SEDAR</t>
  </si>
  <si>
    <t>Non-SEDAR</t>
  </si>
  <si>
    <t>Terminal Year of Data</t>
  </si>
  <si>
    <t>Time Since Terminal Year</t>
  </si>
  <si>
    <t>MARMAP/SEFIS/SEAMAP</t>
  </si>
  <si>
    <t>Num of Indices</t>
  </si>
  <si>
    <t>Avg # Dep Samples Per Yr</t>
  </si>
  <si>
    <t>Avg # Age Samples Per Yr</t>
  </si>
  <si>
    <t>Commercial</t>
  </si>
  <si>
    <t>Recreational</t>
  </si>
  <si>
    <t>Total</t>
  </si>
  <si>
    <r>
      <t>F</t>
    </r>
    <r>
      <rPr>
        <vertAlign val="subscript"/>
        <sz val="11"/>
        <color theme="1"/>
        <rFont val="Calibri"/>
        <family val="2"/>
        <scheme val="minor"/>
      </rPr>
      <t>30%SPR</t>
    </r>
  </si>
  <si>
    <r>
      <t>(1-M)*SSB</t>
    </r>
    <r>
      <rPr>
        <vertAlign val="subscript"/>
        <sz val="11"/>
        <color theme="1"/>
        <rFont val="Calibri"/>
        <family val="2"/>
        <scheme val="minor"/>
      </rPr>
      <t>MSY</t>
    </r>
  </si>
  <si>
    <t>5.92 mp</t>
  </si>
  <si>
    <t>Tier 1</t>
  </si>
  <si>
    <t>ACL = ABC</t>
  </si>
  <si>
    <t>SEDAR 19 (2010)</t>
  </si>
  <si>
    <t>Benchmark (2016)</t>
  </si>
  <si>
    <t>NA</t>
  </si>
  <si>
    <r>
      <t>F</t>
    </r>
    <r>
      <rPr>
        <vertAlign val="subscript"/>
        <sz val="11"/>
        <color theme="1"/>
        <rFont val="Calibri"/>
        <family val="2"/>
        <scheme val="minor"/>
      </rPr>
      <t>MSY</t>
    </r>
  </si>
  <si>
    <t>256E10 eggs</t>
  </si>
  <si>
    <r>
      <t>ACL = Yield 75% F</t>
    </r>
    <r>
      <rPr>
        <vertAlign val="subscript"/>
        <sz val="11"/>
        <color theme="1"/>
        <rFont val="Calibri"/>
        <family val="2"/>
        <scheme val="minor"/>
      </rPr>
      <t>MSY</t>
    </r>
  </si>
  <si>
    <t>Update (2013)</t>
  </si>
  <si>
    <t>Chevron</t>
  </si>
  <si>
    <r>
      <t>75%*SSB</t>
    </r>
    <r>
      <rPr>
        <vertAlign val="subscript"/>
        <sz val="11"/>
        <color theme="1"/>
        <rFont val="Calibri"/>
        <family val="2"/>
        <scheme val="minor"/>
      </rPr>
      <t>MSY</t>
    </r>
  </si>
  <si>
    <t>184.95 mt</t>
  </si>
  <si>
    <t>UNK</t>
  </si>
  <si>
    <r>
      <t>Tier 1/Yield F</t>
    </r>
    <r>
      <rPr>
        <vertAlign val="subscript"/>
        <sz val="11"/>
        <color theme="1"/>
        <rFont val="Calibri"/>
        <family val="2"/>
        <scheme val="minor"/>
      </rPr>
      <t>MSY</t>
    </r>
  </si>
  <si>
    <t>ACL = 78% ABC</t>
  </si>
  <si>
    <t>SEDAR 32 (2013)</t>
  </si>
  <si>
    <t>Update (2017)</t>
  </si>
  <si>
    <t>S-B LL</t>
  </si>
  <si>
    <t>397.2 mt</t>
  </si>
  <si>
    <t>SEDAR 28 (2012)</t>
  </si>
  <si>
    <t>VPA (1995)</t>
  </si>
  <si>
    <r>
      <t>(1-M)*SSB</t>
    </r>
    <r>
      <rPr>
        <vertAlign val="subscript"/>
        <sz val="11"/>
        <color theme="1"/>
        <rFont val="Calibri"/>
        <family val="2"/>
        <scheme val="minor"/>
      </rPr>
      <t>30%SPR</t>
    </r>
  </si>
  <si>
    <t>ORCS</t>
  </si>
  <si>
    <t>170278 agg</t>
  </si>
  <si>
    <t>6.82 mp</t>
  </si>
  <si>
    <t>782,000 gw</t>
  </si>
  <si>
    <t>666,000 gw</t>
  </si>
  <si>
    <t>ACL = 95% ABC</t>
  </si>
  <si>
    <t>632,700 gw</t>
  </si>
  <si>
    <t>Update (2014)</t>
  </si>
  <si>
    <t>Chevron, S-B LL</t>
  </si>
  <si>
    <r>
      <t>F</t>
    </r>
    <r>
      <rPr>
        <vertAlign val="subscript"/>
        <sz val="11"/>
        <color theme="1"/>
        <rFont val="Calibri"/>
        <family val="2"/>
        <scheme val="minor"/>
      </rPr>
      <t>40%SPR</t>
    </r>
  </si>
  <si>
    <r>
      <t>(1-M)*SSB</t>
    </r>
    <r>
      <rPr>
        <vertAlign val="subscript"/>
        <sz val="11"/>
        <color theme="1"/>
        <rFont val="Calibri"/>
        <family val="2"/>
        <scheme val="minor"/>
      </rPr>
      <t>40%SPR</t>
    </r>
  </si>
  <si>
    <t>Decision Tree</t>
  </si>
  <si>
    <t>SEDAR 23 (2011, Rejected)</t>
  </si>
  <si>
    <t>YPR (2011)</t>
  </si>
  <si>
    <t>3.21 mp</t>
  </si>
  <si>
    <t>SEDAR 15 (2008)</t>
  </si>
  <si>
    <t>836025 agg</t>
  </si>
  <si>
    <t>Catch Curve  (2001)</t>
  </si>
  <si>
    <t>856.664 mt</t>
  </si>
  <si>
    <t>SEDAR 37 (2013)</t>
  </si>
  <si>
    <t>REEF, RVC</t>
  </si>
  <si>
    <t>457221 agg</t>
  </si>
  <si>
    <t>1.99E9 eggs</t>
  </si>
  <si>
    <t>ACL = Yield F30%SPR</t>
  </si>
  <si>
    <t>SEDAR 38 (2014)</t>
  </si>
  <si>
    <t>SM</t>
  </si>
  <si>
    <t>12.35 mp</t>
  </si>
  <si>
    <t>1,515,300 (GM+SA)</t>
  </si>
  <si>
    <t>Update (2015)</t>
  </si>
  <si>
    <t>143263 agg</t>
  </si>
  <si>
    <t>4.29 mp</t>
  </si>
  <si>
    <t>6.72 mp</t>
  </si>
  <si>
    <t>Update (2012)</t>
  </si>
  <si>
    <t>317,500 lbs</t>
  </si>
  <si>
    <t>109,000 fish</t>
  </si>
  <si>
    <t>114,000 fish</t>
  </si>
  <si>
    <t>ACL = Formula Am 24</t>
  </si>
  <si>
    <t>SEDAR 24 (2010)</t>
  </si>
  <si>
    <t>Catch Curve (2001)</t>
  </si>
  <si>
    <t>104190 agg</t>
  </si>
  <si>
    <t>1172832 agg</t>
  </si>
  <si>
    <t>3.50 mp</t>
  </si>
  <si>
    <t>SEDAR 36 (2014)</t>
  </si>
  <si>
    <t>2,127 mt</t>
  </si>
  <si>
    <t>Catch Curve (2011)</t>
  </si>
  <si>
    <t>22.6 mt</t>
  </si>
  <si>
    <t>560,490 gw</t>
  </si>
  <si>
    <t>SEDAR 25 (2011)</t>
  </si>
  <si>
    <t>Update (2016)</t>
  </si>
  <si>
    <t>L-B LL</t>
  </si>
  <si>
    <t>4.66E12 eggs</t>
  </si>
  <si>
    <t>Catch Curve (1992)</t>
  </si>
  <si>
    <t>2.99 mp</t>
  </si>
  <si>
    <t>SCA (2014)</t>
  </si>
  <si>
    <t>5.49 mp</t>
  </si>
  <si>
    <t>4,511,840 (GM+SA)</t>
  </si>
  <si>
    <t>FWRI Assessment (2012)</t>
  </si>
  <si>
    <t>Atlantic Spadefish</t>
  </si>
  <si>
    <t>Bar Jack</t>
  </si>
  <si>
    <t>Nassau Grouper</t>
  </si>
  <si>
    <t>Black Snapper</t>
  </si>
  <si>
    <t>Blackfin Snapper</t>
  </si>
  <si>
    <t>Misty Grouper</t>
  </si>
  <si>
    <t>Queen Snapper</t>
  </si>
  <si>
    <t>Sand Tilefish</t>
  </si>
  <si>
    <t>Yellowedge Grouper</t>
  </si>
  <si>
    <t>Banded Rudderfish</t>
  </si>
  <si>
    <t>Lesser Amberjack</t>
  </si>
  <si>
    <t>Cubera Snapper</t>
  </si>
  <si>
    <t>Dog Snapper</t>
  </si>
  <si>
    <t>Gray Snapper</t>
  </si>
  <si>
    <t>Mahogany Snapper</t>
  </si>
  <si>
    <t>Margate</t>
  </si>
  <si>
    <t>Sailors Choice</t>
  </si>
  <si>
    <t>Tomtate</t>
  </si>
  <si>
    <t>Surplus Production (2011)</t>
  </si>
  <si>
    <t>Coney</t>
  </si>
  <si>
    <t>Graysby</t>
  </si>
  <si>
    <t>Rock Hind</t>
  </si>
  <si>
    <t>Yellowfin Grouper</t>
  </si>
  <si>
    <t>Yellowmouth Grouper</t>
  </si>
  <si>
    <t>Jolthead Porgy</t>
  </si>
  <si>
    <t>Saucereye Porgy</t>
  </si>
  <si>
    <t>Scup</t>
  </si>
  <si>
    <t>Chevron, SM</t>
  </si>
  <si>
    <t>Whitebone Porgy</t>
  </si>
  <si>
    <t>Wahoo</t>
  </si>
  <si>
    <t>SA/yr</t>
  </si>
  <si>
    <t>Total Number of assessments per year</t>
  </si>
  <si>
    <t>Time Since Terminal Year (adjusted)</t>
  </si>
  <si>
    <t>Min</t>
  </si>
  <si>
    <t>Max</t>
  </si>
  <si>
    <t>Default Value</t>
  </si>
  <si>
    <t>USER INPUT</t>
  </si>
  <si>
    <t>Max Years</t>
  </si>
  <si>
    <t>Percent Importance</t>
  </si>
  <si>
    <t>SUM</t>
  </si>
  <si>
    <t>Score</t>
  </si>
  <si>
    <t>Rank</t>
  </si>
  <si>
    <t>FINAL</t>
  </si>
  <si>
    <t>RANK</t>
  </si>
  <si>
    <t>Z from assessment</t>
  </si>
  <si>
    <t>Mean age of Catch</t>
  </si>
  <si>
    <t>Recruitment Variability</t>
  </si>
  <si>
    <t>Fishery Importance</t>
  </si>
  <si>
    <t>Ecosystem Importance</t>
  </si>
  <si>
    <t>R-sigma</t>
  </si>
  <si>
    <t>Rank Importance</t>
  </si>
  <si>
    <t>Expert</t>
  </si>
  <si>
    <t>Metric 1</t>
  </si>
  <si>
    <t>Metric 3</t>
  </si>
  <si>
    <t>Metric 2</t>
  </si>
  <si>
    <t>MAX</t>
  </si>
  <si>
    <t>Factors</t>
  </si>
  <si>
    <t>Cells filled in with a SWAG</t>
  </si>
  <si>
    <t>last year of data</t>
  </si>
  <si>
    <t>Lead Anlayst</t>
  </si>
  <si>
    <t>source</t>
  </si>
  <si>
    <t>model</t>
  </si>
  <si>
    <t>best F</t>
  </si>
  <si>
    <t>F/Fmsy</t>
  </si>
  <si>
    <t>B/Blimit</t>
  </si>
  <si>
    <t>Rsigma</t>
  </si>
  <si>
    <t>RsigmaName</t>
  </si>
  <si>
    <t>notes</t>
  </si>
  <si>
    <t>potts and brennan</t>
  </si>
  <si>
    <t>Katie Siegfried</t>
  </si>
  <si>
    <t>SEDAR 25 -2013 update</t>
  </si>
  <si>
    <t>BAM</t>
  </si>
  <si>
    <t>rec_sigma</t>
  </si>
  <si>
    <t>2013 update:R:\PopDyn\_Confidential\SEDAR\Updates2013\BSB\BSB\ADMB\DevelopBAM\bsb25update.par</t>
  </si>
  <si>
    <t>correct last year in SIS</t>
  </si>
  <si>
    <t>Kevin Craig</t>
  </si>
  <si>
    <t>SEDAR 32</t>
  </si>
  <si>
    <t>from:  R:\PopDyn\_Confidential\SEDAR\SEDAR 32\BT\AW\ADMB\DevelopADMB\blt baserun-revised2\blt-baserevised2.par</t>
  </si>
  <si>
    <t>SEDAR 28</t>
  </si>
  <si>
    <t>nothing in SIS</t>
  </si>
  <si>
    <t>transferred from joint GMFMC/SAFMC to separate stocks 12/29/2011, data?</t>
  </si>
  <si>
    <t>Kyle Shertzer</t>
  </si>
  <si>
    <t>SEDAR 10 -2014 update</t>
  </si>
  <si>
    <t>R:\PopDyn\_Confidential\SEDAR\Updates2014\Gag\Assessment\BaseRun\gag5.par</t>
  </si>
  <si>
    <t>SIS comment 2004:No dates: pre-SFA qualitative determination</t>
  </si>
  <si>
    <t>SIS commment: unknown: overules previous pre-SFA of not overfished based on current knowledge</t>
  </si>
  <si>
    <t>Erik Williams</t>
  </si>
  <si>
    <t>SEDAR 15</t>
  </si>
  <si>
    <t>Mike Murphy</t>
  </si>
  <si>
    <t>SEDAR 37 - FL-FWC</t>
  </si>
  <si>
    <t>SS</t>
  </si>
  <si>
    <t>Rsigma fixed</t>
  </si>
  <si>
    <t>Stock level to Bmsy listed as above (value=0.466)</t>
  </si>
  <si>
    <t>SIS: 2014 Asessment rejected for insufficient data</t>
  </si>
  <si>
    <t>John Walter</t>
  </si>
  <si>
    <t>SEDAR 38</t>
  </si>
  <si>
    <t>Joe O'Hop</t>
  </si>
  <si>
    <t>SEDAR 15 - 2014 update</t>
  </si>
  <si>
    <t>ASAP</t>
  </si>
  <si>
    <t>SEDAR 19</t>
  </si>
  <si>
    <t>check f/fmsy value in SIS</t>
  </si>
  <si>
    <t>SEDAR 1  -2012 update</t>
  </si>
  <si>
    <t>Manooch et al.</t>
  </si>
  <si>
    <t>SIS commment: unknown: overules previous pre-SFA of overfished based on current knowledge</t>
  </si>
  <si>
    <t>SEDAR 36</t>
  </si>
  <si>
    <t>SIS commment: unknown: overules previous pre-SFA ofoverfished based on current knowledge</t>
  </si>
  <si>
    <t>Genny Nesslage</t>
  </si>
  <si>
    <t>SEDAR 25 -2016 update</t>
  </si>
  <si>
    <t>SEDAR 17 -2013 update</t>
  </si>
  <si>
    <t>Potts</t>
  </si>
  <si>
    <t>Rademeyer and Butterworth</t>
  </si>
  <si>
    <t>External</t>
  </si>
  <si>
    <t>SCA and Dynamic production</t>
  </si>
  <si>
    <t>SEDAR</t>
  </si>
  <si>
    <t>calc</t>
  </si>
  <si>
    <t>ck report</t>
  </si>
  <si>
    <t>need to double check values</t>
  </si>
  <si>
    <t>SIS comment:  changed MSST definition in 2013 to .75(SSBmsy) - why sis and rdat do not match, Rsigma from report and .rdat calc agree</t>
  </si>
  <si>
    <t>Rsigma calculated as sd(dat$t.series$logR.dev) from gaj161.rdat</t>
  </si>
  <si>
    <t>Rsigma calculated as sd(dat$t.series$logR.dev)</t>
  </si>
  <si>
    <t>Rsigma calculated as sd(dat$t.series$logR.dev[!=0&amp;!=NA]) from R:\PopDyn\_Confidential\SEDAR\SEDAR 28\SM\AW\DevelopBAM\s28spmk16rtcg.rdat</t>
  </si>
  <si>
    <t>SEDAR 41</t>
  </si>
  <si>
    <t>From Sedar 41 - need to confirm values with Katie</t>
  </si>
  <si>
    <t>Rsigma calculated from annual log_recruit_devs, Section 3 p.45 of report</t>
  </si>
  <si>
    <t>Can not locate information in SSC report or briefing materials</t>
  </si>
  <si>
    <t>Rsigma calculated from annual log_recruit_devs,Table 4.2 of report</t>
  </si>
  <si>
    <t>Ecosystem Component Species</t>
  </si>
  <si>
    <t>Assessibility (2008)</t>
  </si>
  <si>
    <t>N</t>
  </si>
  <si>
    <t>Definitely</t>
  </si>
  <si>
    <t>Likely</t>
  </si>
  <si>
    <t>assessed</t>
  </si>
  <si>
    <t>DW complex</t>
  </si>
  <si>
    <t>grunts complex</t>
  </si>
  <si>
    <t>jacks complex</t>
  </si>
  <si>
    <t>porgies, no real reason to pick this or joltehead so far</t>
  </si>
  <si>
    <t>lots interest still</t>
  </si>
  <si>
    <t>Not sure how to pick a rep SWG</t>
  </si>
  <si>
    <t>Lane or Mangrove get some attention..Lane wider spread?</t>
  </si>
  <si>
    <t>interest</t>
  </si>
  <si>
    <t>Maybe</t>
  </si>
  <si>
    <t>maybe worth considering given history</t>
  </si>
  <si>
    <t>done</t>
  </si>
  <si>
    <t>Bank Sea Bass</t>
  </si>
  <si>
    <t>Ecosystem Component</t>
  </si>
  <si>
    <t>Y</t>
  </si>
  <si>
    <t>Cottonwick</t>
  </si>
  <si>
    <t>Longspine Porgy</t>
  </si>
  <si>
    <t>Ocean Triggerfish</t>
  </si>
  <si>
    <t>Rock Sea Bass</t>
  </si>
  <si>
    <t>Golden Crab</t>
  </si>
  <si>
    <t>???</t>
  </si>
  <si>
    <t>special</t>
  </si>
  <si>
    <t>interest…berkson student assessment?, but have a grunt with white grunt</t>
  </si>
  <si>
    <t>Black Margate</t>
  </si>
  <si>
    <t>FWC</t>
  </si>
  <si>
    <t>Removed</t>
  </si>
  <si>
    <t>Blue Runner</t>
  </si>
  <si>
    <t>Bluestriped Grunt</t>
  </si>
  <si>
    <t>Cero Mackerel</t>
  </si>
  <si>
    <t>removed</t>
  </si>
  <si>
    <t>Crevalle Jack</t>
  </si>
  <si>
    <t>French Grunt</t>
  </si>
  <si>
    <t>Grass Porgy</t>
  </si>
  <si>
    <t>Little Tunny</t>
  </si>
  <si>
    <t>Porkfish</t>
  </si>
  <si>
    <t>Puddingwife</t>
  </si>
  <si>
    <t>Queen Triggerfish</t>
  </si>
  <si>
    <t>Schoolmaster</t>
  </si>
  <si>
    <t>EC</t>
  </si>
  <si>
    <t>Sheepshead</t>
  </si>
  <si>
    <t>Smallmouth Grunt</t>
  </si>
  <si>
    <t>Spanish Grunt</t>
  </si>
  <si>
    <t>Tiger Grouper</t>
  </si>
  <si>
    <t>Yellow Jack</t>
  </si>
  <si>
    <t>Penaid Shrimp</t>
  </si>
  <si>
    <t>Sargassum</t>
  </si>
  <si>
    <t>Gray (Mangrove) Snapper</t>
  </si>
  <si>
    <t>Spiny Lobster</t>
  </si>
  <si>
    <t>Consider for Stock Prioritization?</t>
  </si>
  <si>
    <t>Constituent Demand/Choke Stock (Score: 0-5)</t>
  </si>
  <si>
    <t>0-5</t>
  </si>
  <si>
    <t>1-5</t>
  </si>
  <si>
    <t>Recreational Importance (Score: 0-5)</t>
  </si>
  <si>
    <t>Importance to Subsistence (Score: 0-5)</t>
  </si>
  <si>
    <t>Non-Catch Value (Score: 0-5)</t>
  </si>
  <si>
    <t>Ecosystem Importance (Score: 1-5)</t>
  </si>
  <si>
    <t>Unexpected Changes in Stock Indicators (Score: 0-5)</t>
  </si>
  <si>
    <t>Commercial Fishery Importance</t>
  </si>
  <si>
    <t>Recreational Fishery Importance</t>
  </si>
  <si>
    <t>Rebuilding Status</t>
  </si>
  <si>
    <t>Constituent Demand</t>
  </si>
  <si>
    <t>Key Role in Ecosystem</t>
  </si>
  <si>
    <t>Years Assessment Overdue</t>
  </si>
  <si>
    <t>New Type of Information</t>
  </si>
  <si>
    <t>0-4</t>
  </si>
  <si>
    <t>Yrs Overdue</t>
  </si>
  <si>
    <t>Overfished stock showing decline</t>
  </si>
  <si>
    <t>Value (price/pound)</t>
  </si>
  <si>
    <t>New Type or Information (Score: 0-5)</t>
  </si>
  <si>
    <t>Regional Scalar</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</si>
</sst>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quot;* #,##0.00_);_(&quot;$&quot;* \(#,##0.00\);_(&quot;$&quot;* &quot;-&quot;??_);_(@_)"/>
    <numFmt numFmtId="164" formatCode="0.000"/>
    <numFmt numFmtId="165" formatCode="0.0"/>
  </numFmts>
  <fonts count="18" x14ac:knownFonts="1">
    <font>
      <sz val="10"/>
      <name val="Arial"/>
    </font>
    <font>
      <b/>
      <sz val="10"/>
      <name val="Arial"/>
      <family val="2"/>
    </font>
    <font>
      <sz val="8"/>
      <name val="Arial"/>
      <family val="2"/>
    </font>
    <font>
      <sz val="8"/>
      <name val="Arial"/>
      <family val="2"/>
    </font>
    <font>
      <sz val="10"/>
      <name val="Arial"/>
      <family val="2"/>
    </font>
    <font>
      <b/>
      <sz val="8"/>
      <name val="Arial"/>
      <family val="2"/>
    </font>
    <font>
      <b/>
      <sz val="12"/>
      <name val="Arial"/>
      <family val="2"/>
    </font>
    <font>
      <sz val="10"/>
      <name val="Arial"/>
      <family val="2"/>
    </font>
    <font>
      <sz val="11"/>
      <color rgb="FFFF0000"/>
      <name val="Calibri"/>
      <family val="2"/>
      <scheme val="minor"/>
    </font>
    <font>
      <b/>
      <sz val="11"/>
      <color theme="1"/>
      <name val="Calibri"/>
      <family val="2"/>
      <scheme val="minor"/>
    </font>
    <font>
      <vertAlign val="subscript"/>
      <sz val="11"/>
      <color theme="1"/>
      <name val="Calibri"/>
      <family val="2"/>
      <scheme val="minor"/>
    </font>
    <font>
      <sz val="11"/>
      <name val="Calibri"/>
      <family val="2"/>
      <scheme val="minor"/>
    </font>
    <font>
      <b/>
      <sz val="14"/>
      <name val="Arial"/>
      <family val="2"/>
    </font>
    <font>
      <sz val="14"/>
      <name val="Arial"/>
      <family val="2"/>
    </font>
    <font>
      <b/>
      <sz val="18"/>
      <name val="Arial"/>
      <family val="2"/>
    </font>
    <font>
      <i/>
      <sz val="10"/>
      <name val="Arial"/>
      <family val="2"/>
    </font>
    <font>
      <sz val="10"/>
      <color rgb="FF000000"/>
      <name val="Arial"/>
      <family val="2"/>
    </font>
    <font>
      <sz val="10"/>
      <name val="Arial"/>
      <family val="2"/>
    </font>
  </fonts>
  <fills count="14">
    <fill>
      <patternFill patternType="none"/>
    </fill>
    <fill>
      <patternFill patternType="gray125"/>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rgb="FF92D050"/>
        <bgColor indexed="64"/>
      </patternFill>
    </fill>
    <fill>
      <patternFill patternType="solid">
        <fgColor rgb="FFFFFF9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theme="9" tint="0.59999389629810485"/>
        <bgColor indexed="64"/>
      </patternFill>
    </fill>
    <fill>
      <patternFill patternType="solid">
        <fgColor rgb="FF00B0F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s>
  <cellStyleXfs count="4">
    <xf numFmtId="0" fontId="0" fillId="0" borderId="0"/>
    <xf numFmtId="9" fontId="7" fillId="0" borderId="0" applyFont="0" applyFill="0" applyBorder="0" applyAlignment="0" applyProtection="0"/>
    <xf numFmtId="0" fontId="4" fillId="0" borderId="0"/>
    <xf numFmtId="44" fontId="17" fillId="0" borderId="0" applyFont="0" applyFill="0" applyBorder="0" applyAlignment="0" applyProtection="0"/>
  </cellStyleXfs>
  <cellXfs count="235">
    <xf numFmtId="0" fontId="0" fillId="0" borderId="0" xfId="0"/>
    <xf numFmtId="0" fontId="2" fillId="0" borderId="0" xfId="0" applyFont="1" applyBorder="1" applyAlignment="1">
      <alignment horizontal="center" vertical="center" wrapText="1"/>
    </xf>
    <xf numFmtId="0" fontId="1" fillId="0" borderId="0" xfId="0" applyFont="1" applyAlignment="1">
      <alignment textRotation="90"/>
    </xf>
    <xf numFmtId="0" fontId="4" fillId="0" borderId="0" xfId="0" applyFont="1" applyBorder="1" applyAlignment="1">
      <alignment horizontal="center" vertical="center" wrapText="1"/>
    </xf>
    <xf numFmtId="0" fontId="1" fillId="0" borderId="1" xfId="0" applyFont="1" applyFill="1" applyBorder="1" applyAlignment="1">
      <alignment horizontal="center" textRotation="90" wrapText="1"/>
    </xf>
    <xf numFmtId="0" fontId="1" fillId="0" borderId="3" xfId="0" applyFont="1" applyBorder="1" applyAlignment="1">
      <alignment horizontal="center" textRotation="90" wrapText="1"/>
    </xf>
    <xf numFmtId="0" fontId="4" fillId="0" borderId="6"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center" vertical="center" wrapText="1"/>
    </xf>
    <xf numFmtId="0" fontId="6" fillId="2" borderId="3" xfId="0" applyFont="1" applyFill="1" applyBorder="1" applyAlignment="1">
      <alignment horizontal="center" wrapText="1"/>
    </xf>
    <xf numFmtId="0" fontId="4" fillId="0" borderId="0" xfId="0" applyFont="1"/>
    <xf numFmtId="0" fontId="0" fillId="0" borderId="0" xfId="0" applyAlignment="1">
      <alignment horizontal="center"/>
    </xf>
    <xf numFmtId="0" fontId="0" fillId="0" borderId="3" xfId="0" applyBorder="1" applyAlignment="1">
      <alignment horizontal="center"/>
    </xf>
    <xf numFmtId="0" fontId="9" fillId="0" borderId="19" xfId="0" applyFont="1" applyBorder="1" applyAlignment="1">
      <alignment horizontal="center" vertical="center" wrapText="1"/>
    </xf>
    <xf numFmtId="0" fontId="9" fillId="0" borderId="1"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19" xfId="0" applyFont="1" applyBorder="1" applyAlignment="1">
      <alignment horizontal="center" vertical="center"/>
    </xf>
    <xf numFmtId="0" fontId="9" fillId="0" borderId="20" xfId="0" applyFont="1" applyBorder="1" applyAlignment="1">
      <alignment horizontal="center" vertical="center"/>
    </xf>
    <xf numFmtId="0" fontId="9" fillId="0" borderId="1" xfId="0" applyFont="1" applyBorder="1" applyAlignment="1">
      <alignment horizontal="center" vertical="center"/>
    </xf>
    <xf numFmtId="0" fontId="9" fillId="0" borderId="3" xfId="0" applyFont="1" applyBorder="1" applyAlignment="1">
      <alignment horizontal="center" vertical="center" wrapText="1"/>
    </xf>
    <xf numFmtId="0" fontId="9" fillId="0" borderId="21" xfId="0" applyFont="1" applyBorder="1" applyAlignment="1">
      <alignment horizontal="center" vertical="center" wrapText="1"/>
    </xf>
    <xf numFmtId="0" fontId="0" fillId="0" borderId="19" xfId="0" applyFont="1" applyBorder="1" applyAlignment="1">
      <alignment horizontal="center" vertical="center"/>
    </xf>
    <xf numFmtId="0" fontId="0" fillId="0" borderId="1" xfId="0" applyFont="1" applyBorder="1" applyAlignment="1">
      <alignment horizontal="center"/>
    </xf>
    <xf numFmtId="0" fontId="0" fillId="0" borderId="20" xfId="0" applyFont="1" applyBorder="1" applyAlignment="1">
      <alignment horizontal="center"/>
    </xf>
    <xf numFmtId="0" fontId="0" fillId="0" borderId="19" xfId="0" applyFill="1" applyBorder="1" applyAlignment="1">
      <alignment horizontal="center"/>
    </xf>
    <xf numFmtId="0" fontId="0" fillId="0" borderId="20" xfId="0" applyFill="1" applyBorder="1" applyAlignment="1">
      <alignment horizontal="center"/>
    </xf>
    <xf numFmtId="3" fontId="0" fillId="0" borderId="19" xfId="0" applyNumberFormat="1" applyBorder="1" applyAlignment="1">
      <alignment horizontal="center"/>
    </xf>
    <xf numFmtId="3" fontId="0" fillId="0" borderId="1" xfId="0" applyNumberFormat="1" applyBorder="1" applyAlignment="1">
      <alignment horizontal="center"/>
    </xf>
    <xf numFmtId="0" fontId="0" fillId="0" borderId="1" xfId="0" applyBorder="1" applyAlignment="1">
      <alignment horizontal="center"/>
    </xf>
    <xf numFmtId="0" fontId="0" fillId="0" borderId="3" xfId="0" applyFill="1" applyBorder="1" applyAlignment="1">
      <alignment horizontal="center"/>
    </xf>
    <xf numFmtId="0" fontId="0" fillId="0" borderId="1" xfId="0" applyFill="1" applyBorder="1" applyAlignment="1">
      <alignment horizontal="center"/>
    </xf>
    <xf numFmtId="3" fontId="0" fillId="0" borderId="21" xfId="0" applyNumberFormat="1" applyBorder="1" applyAlignment="1">
      <alignment horizontal="center"/>
    </xf>
    <xf numFmtId="0" fontId="0" fillId="0" borderId="19" xfId="0" applyBorder="1" applyAlignment="1">
      <alignment horizontal="center"/>
    </xf>
    <xf numFmtId="0" fontId="0" fillId="0" borderId="20" xfId="0" applyBorder="1" applyAlignment="1">
      <alignment horizontal="center"/>
    </xf>
    <xf numFmtId="3" fontId="0" fillId="0" borderId="20" xfId="0" applyNumberFormat="1" applyBorder="1" applyAlignment="1">
      <alignment horizontal="center"/>
    </xf>
    <xf numFmtId="0" fontId="0" fillId="0" borderId="19" xfId="0" applyFont="1" applyBorder="1" applyAlignment="1">
      <alignment horizontal="center"/>
    </xf>
    <xf numFmtId="3" fontId="0" fillId="0" borderId="21" xfId="0" applyNumberFormat="1" applyFill="1" applyBorder="1" applyAlignment="1">
      <alignment horizontal="center"/>
    </xf>
    <xf numFmtId="0" fontId="0" fillId="0" borderId="4" xfId="0" applyBorder="1" applyAlignment="1">
      <alignment horizontal="center"/>
    </xf>
    <xf numFmtId="0" fontId="0" fillId="0" borderId="1" xfId="0" applyFont="1" applyBorder="1" applyAlignment="1">
      <alignment horizontal="center" vertical="center"/>
    </xf>
    <xf numFmtId="3" fontId="0" fillId="0" borderId="21" xfId="0" applyNumberFormat="1" applyBorder="1" applyAlignment="1">
      <alignment vertical="center"/>
    </xf>
    <xf numFmtId="0" fontId="0" fillId="0" borderId="21" xfId="0" applyBorder="1" applyAlignment="1">
      <alignment horizontal="center"/>
    </xf>
    <xf numFmtId="3" fontId="8" fillId="0" borderId="19" xfId="0" applyNumberFormat="1" applyFont="1" applyBorder="1" applyAlignment="1">
      <alignment horizontal="center"/>
    </xf>
    <xf numFmtId="3" fontId="8" fillId="0" borderId="1" xfId="0" applyNumberFormat="1" applyFont="1" applyBorder="1" applyAlignment="1">
      <alignment horizontal="center"/>
    </xf>
    <xf numFmtId="0" fontId="8" fillId="0" borderId="1" xfId="0" applyFont="1" applyBorder="1" applyAlignment="1">
      <alignment horizontal="center"/>
    </xf>
    <xf numFmtId="3" fontId="8" fillId="0" borderId="21" xfId="0" applyNumberFormat="1" applyFont="1" applyBorder="1" applyAlignment="1">
      <alignment horizontal="center"/>
    </xf>
    <xf numFmtId="0" fontId="11" fillId="0" borderId="20" xfId="0" applyFont="1" applyBorder="1" applyAlignment="1">
      <alignment horizontal="center"/>
    </xf>
    <xf numFmtId="0" fontId="0" fillId="0" borderId="3" xfId="0" applyFont="1" applyBorder="1" applyAlignment="1">
      <alignment horizontal="center"/>
    </xf>
    <xf numFmtId="3" fontId="0" fillId="0" borderId="4" xfId="0" applyNumberFormat="1" applyBorder="1" applyAlignment="1">
      <alignment horizontal="center"/>
    </xf>
    <xf numFmtId="3" fontId="0" fillId="0" borderId="22" xfId="0" applyNumberFormat="1" applyBorder="1" applyAlignment="1">
      <alignment horizontal="center"/>
    </xf>
    <xf numFmtId="0" fontId="0" fillId="0" borderId="22" xfId="0" applyFill="1" applyBorder="1" applyAlignment="1">
      <alignment horizontal="center"/>
    </xf>
    <xf numFmtId="3" fontId="0" fillId="0" borderId="22" xfId="0" applyNumberFormat="1" applyBorder="1" applyAlignment="1">
      <alignment vertical="center"/>
    </xf>
    <xf numFmtId="0" fontId="11" fillId="0" borderId="19" xfId="0" applyFont="1" applyBorder="1" applyAlignment="1">
      <alignment horizontal="center"/>
    </xf>
    <xf numFmtId="0" fontId="11" fillId="0" borderId="1" xfId="0" applyFont="1" applyBorder="1" applyAlignment="1">
      <alignment horizontal="center"/>
    </xf>
    <xf numFmtId="0" fontId="0" fillId="0" borderId="23" xfId="0" applyFont="1" applyBorder="1" applyAlignment="1">
      <alignment horizontal="center" vertical="center"/>
    </xf>
    <xf numFmtId="0" fontId="0" fillId="0" borderId="24" xfId="0" applyFont="1" applyBorder="1" applyAlignment="1">
      <alignment horizontal="center"/>
    </xf>
    <xf numFmtId="0" fontId="0" fillId="0" borderId="24" xfId="0" applyFont="1" applyBorder="1" applyAlignment="1">
      <alignment horizontal="center" vertical="center"/>
    </xf>
    <xf numFmtId="0" fontId="0" fillId="0" borderId="25" xfId="0" applyFont="1" applyBorder="1" applyAlignment="1">
      <alignment horizontal="center"/>
    </xf>
    <xf numFmtId="0" fontId="0" fillId="0" borderId="23" xfId="0" applyFill="1" applyBorder="1" applyAlignment="1">
      <alignment horizontal="center"/>
    </xf>
    <xf numFmtId="0" fontId="0" fillId="0" borderId="25" xfId="0" applyFill="1" applyBorder="1" applyAlignment="1">
      <alignment horizontal="center"/>
    </xf>
    <xf numFmtId="3" fontId="0" fillId="0" borderId="23" xfId="0" applyNumberFormat="1" applyBorder="1" applyAlignment="1">
      <alignment horizontal="center"/>
    </xf>
    <xf numFmtId="3" fontId="0" fillId="0" borderId="24" xfId="0" applyNumberFormat="1" applyBorder="1" applyAlignment="1">
      <alignment horizontal="center"/>
    </xf>
    <xf numFmtId="0" fontId="0" fillId="0" borderId="24" xfId="0" applyBorder="1" applyAlignment="1">
      <alignment horizontal="center"/>
    </xf>
    <xf numFmtId="0" fontId="0" fillId="0" borderId="26" xfId="0" applyBorder="1" applyAlignment="1">
      <alignment horizontal="center"/>
    </xf>
    <xf numFmtId="0" fontId="0" fillId="0" borderId="23" xfId="0" applyBorder="1" applyAlignment="1">
      <alignment horizontal="center"/>
    </xf>
    <xf numFmtId="0" fontId="0" fillId="0" borderId="25" xfId="0" applyBorder="1" applyAlignment="1">
      <alignment horizontal="center"/>
    </xf>
    <xf numFmtId="3" fontId="0" fillId="0" borderId="25" xfId="0" applyNumberFormat="1" applyBorder="1" applyAlignment="1">
      <alignment horizontal="center"/>
    </xf>
    <xf numFmtId="0" fontId="4" fillId="0" borderId="7" xfId="0" applyFont="1" applyBorder="1" applyAlignment="1">
      <alignment horizontal="center" vertical="center" wrapText="1"/>
    </xf>
    <xf numFmtId="0" fontId="4" fillId="0" borderId="11" xfId="0" applyFont="1" applyBorder="1" applyAlignment="1">
      <alignment horizontal="center" vertical="center" wrapText="1"/>
    </xf>
    <xf numFmtId="0" fontId="0" fillId="0" borderId="10" xfId="0" applyBorder="1" applyAlignment="1">
      <alignment horizontal="center"/>
    </xf>
    <xf numFmtId="0" fontId="4" fillId="0" borderId="12" xfId="0" applyFont="1" applyBorder="1" applyAlignment="1">
      <alignment horizontal="center" vertical="center" wrapText="1"/>
    </xf>
    <xf numFmtId="0" fontId="5" fillId="4" borderId="27" xfId="0" applyFont="1" applyFill="1" applyBorder="1" applyAlignment="1">
      <alignment horizontal="center" textRotation="90" wrapText="1"/>
    </xf>
    <xf numFmtId="0" fontId="5" fillId="5" borderId="27" xfId="0" applyFont="1" applyFill="1" applyBorder="1" applyAlignment="1">
      <alignment horizontal="center" textRotation="90" wrapText="1"/>
    </xf>
    <xf numFmtId="165" fontId="3" fillId="0" borderId="0" xfId="0" applyNumberFormat="1" applyFont="1" applyFill="1" applyBorder="1" applyAlignment="1">
      <alignment horizontal="center" vertical="center" wrapText="1"/>
    </xf>
    <xf numFmtId="0" fontId="0" fillId="6" borderId="20" xfId="0" applyFont="1" applyFill="1" applyBorder="1" applyAlignment="1">
      <alignment horizontal="center"/>
    </xf>
    <xf numFmtId="0" fontId="0" fillId="6" borderId="3" xfId="0" applyFont="1" applyFill="1" applyBorder="1" applyAlignment="1">
      <alignment horizontal="center"/>
    </xf>
    <xf numFmtId="0" fontId="0" fillId="6" borderId="20" xfId="0" applyFont="1" applyFill="1" applyBorder="1" applyAlignment="1">
      <alignment horizontal="center" vertical="center"/>
    </xf>
    <xf numFmtId="165" fontId="0" fillId="0" borderId="0" xfId="0" applyNumberFormat="1" applyAlignment="1">
      <alignment horizontal="center"/>
    </xf>
    <xf numFmtId="0" fontId="1" fillId="0" borderId="0" xfId="0" applyFont="1"/>
    <xf numFmtId="2" fontId="0" fillId="6" borderId="0" xfId="0" applyNumberFormat="1" applyFill="1" applyAlignment="1">
      <alignment horizontal="center"/>
    </xf>
    <xf numFmtId="0" fontId="1" fillId="0" borderId="0" xfId="0" applyFont="1" applyAlignment="1">
      <alignment horizontal="center"/>
    </xf>
    <xf numFmtId="0" fontId="1" fillId="6" borderId="0" xfId="0" applyFont="1" applyFill="1" applyAlignment="1">
      <alignment horizontal="center"/>
    </xf>
    <xf numFmtId="0" fontId="0" fillId="6" borderId="0" xfId="0" applyFill="1" applyAlignment="1">
      <alignment horizontal="center"/>
    </xf>
    <xf numFmtId="0" fontId="0" fillId="0" borderId="0" xfId="0" applyAlignment="1">
      <alignment horizontal="center" vertical="center"/>
    </xf>
    <xf numFmtId="0" fontId="0" fillId="0" borderId="0" xfId="0" applyFill="1" applyAlignment="1">
      <alignment horizontal="center" vertical="center"/>
    </xf>
    <xf numFmtId="0" fontId="1" fillId="0" borderId="0" xfId="0" applyFont="1" applyAlignment="1">
      <alignment horizontal="center" wrapText="1"/>
    </xf>
    <xf numFmtId="9" fontId="6" fillId="6" borderId="1" xfId="1" applyFont="1" applyFill="1" applyBorder="1" applyAlignment="1">
      <alignment horizontal="center" vertical="center" wrapText="1"/>
    </xf>
    <xf numFmtId="0" fontId="0" fillId="8" borderId="1" xfId="0" applyFill="1" applyBorder="1" applyAlignment="1">
      <alignment horizontal="center" vertical="center"/>
    </xf>
    <xf numFmtId="0" fontId="4" fillId="0" borderId="0" xfId="0" applyFont="1" applyFill="1" applyBorder="1" applyAlignment="1">
      <alignment horizontal="center" vertical="center" wrapText="1"/>
    </xf>
    <xf numFmtId="2" fontId="3" fillId="0" borderId="0" xfId="0" applyNumberFormat="1" applyFont="1" applyFill="1" applyBorder="1" applyAlignment="1">
      <alignment horizontal="center" vertical="center" wrapText="1"/>
    </xf>
    <xf numFmtId="165" fontId="0" fillId="7" borderId="0" xfId="0" applyNumberFormat="1" applyFill="1" applyAlignment="1">
      <alignment horizontal="center"/>
    </xf>
    <xf numFmtId="0" fontId="4" fillId="0" borderId="10" xfId="0" applyFont="1" applyBorder="1" applyAlignment="1">
      <alignment horizontal="center"/>
    </xf>
    <xf numFmtId="0" fontId="12" fillId="0" borderId="0" xfId="0" applyFont="1" applyAlignment="1">
      <alignment horizontal="center"/>
    </xf>
    <xf numFmtId="165" fontId="0" fillId="0" borderId="0" xfId="0" applyNumberFormat="1" applyFill="1" applyBorder="1" applyAlignment="1">
      <alignment horizontal="center"/>
    </xf>
    <xf numFmtId="0" fontId="4" fillId="0" borderId="6" xfId="0" applyFont="1" applyBorder="1" applyAlignment="1">
      <alignment horizontal="center"/>
    </xf>
    <xf numFmtId="165" fontId="0" fillId="0" borderId="9" xfId="0" applyNumberFormat="1" applyFill="1" applyBorder="1" applyAlignment="1">
      <alignment horizontal="center"/>
    </xf>
    <xf numFmtId="165" fontId="0" fillId="0" borderId="7" xfId="0" applyNumberFormat="1" applyFill="1" applyBorder="1" applyAlignment="1">
      <alignment horizontal="center"/>
    </xf>
    <xf numFmtId="165" fontId="0" fillId="0" borderId="11" xfId="0" applyNumberFormat="1" applyFill="1" applyBorder="1" applyAlignment="1">
      <alignment horizontal="center"/>
    </xf>
    <xf numFmtId="0" fontId="4" fillId="0" borderId="8" xfId="0" applyFont="1" applyBorder="1" applyAlignment="1">
      <alignment horizontal="center"/>
    </xf>
    <xf numFmtId="165" fontId="0" fillId="0" borderId="2" xfId="0" applyNumberFormat="1" applyFill="1" applyBorder="1" applyAlignment="1">
      <alignment horizontal="center"/>
    </xf>
    <xf numFmtId="165" fontId="0" fillId="0" borderId="12" xfId="0" applyNumberFormat="1" applyFill="1" applyBorder="1" applyAlignment="1">
      <alignment horizontal="center"/>
    </xf>
    <xf numFmtId="0" fontId="4" fillId="0" borderId="0" xfId="0" applyFont="1" applyFill="1" applyAlignment="1">
      <alignment horizontal="center"/>
    </xf>
    <xf numFmtId="0" fontId="0" fillId="0" borderId="0" xfId="0" applyFill="1" applyAlignment="1">
      <alignment horizontal="center"/>
    </xf>
    <xf numFmtId="0" fontId="1" fillId="2" borderId="6" xfId="0" applyFont="1" applyFill="1" applyBorder="1" applyAlignment="1">
      <alignment horizontal="center" textRotation="90" wrapText="1"/>
    </xf>
    <xf numFmtId="0" fontId="1" fillId="5" borderId="6" xfId="0" applyFont="1" applyFill="1" applyBorder="1" applyAlignment="1">
      <alignment horizontal="center" textRotation="90" wrapText="1"/>
    </xf>
    <xf numFmtId="2" fontId="4" fillId="5" borderId="0" xfId="0" applyNumberFormat="1" applyFont="1" applyFill="1" applyBorder="1" applyAlignment="1">
      <alignment horizontal="center" vertical="center" wrapText="1"/>
    </xf>
    <xf numFmtId="0" fontId="1" fillId="9" borderId="6" xfId="0" applyFont="1" applyFill="1" applyBorder="1" applyAlignment="1">
      <alignment horizontal="center" textRotation="90" wrapText="1"/>
    </xf>
    <xf numFmtId="0" fontId="1" fillId="10" borderId="6" xfId="0" applyFont="1" applyFill="1" applyBorder="1" applyAlignment="1">
      <alignment horizontal="center" textRotation="90" wrapText="1"/>
    </xf>
    <xf numFmtId="0" fontId="0" fillId="6" borderId="1" xfId="0" applyFont="1" applyFill="1" applyBorder="1" applyAlignment="1">
      <alignment horizontal="center"/>
    </xf>
    <xf numFmtId="165" fontId="0" fillId="0" borderId="3" xfId="0" applyNumberFormat="1" applyBorder="1" applyAlignment="1">
      <alignment horizontal="center"/>
    </xf>
    <xf numFmtId="165" fontId="0" fillId="0" borderId="5" xfId="0" applyNumberFormat="1" applyBorder="1" applyAlignment="1">
      <alignment horizontal="center"/>
    </xf>
    <xf numFmtId="165" fontId="0" fillId="0" borderId="4" xfId="0" applyNumberFormat="1" applyBorder="1" applyAlignment="1">
      <alignment horizontal="center"/>
    </xf>
    <xf numFmtId="2" fontId="13" fillId="0" borderId="3" xfId="0" applyNumberFormat="1" applyFont="1" applyBorder="1" applyAlignment="1">
      <alignment horizontal="center" vertical="center"/>
    </xf>
    <xf numFmtId="2" fontId="13" fillId="0" borderId="5" xfId="0" applyNumberFormat="1" applyFont="1" applyBorder="1" applyAlignment="1">
      <alignment horizontal="center" vertical="center"/>
    </xf>
    <xf numFmtId="2" fontId="13" fillId="0" borderId="4" xfId="0" applyNumberFormat="1" applyFont="1" applyBorder="1" applyAlignment="1">
      <alignment horizontal="center" vertical="center"/>
    </xf>
    <xf numFmtId="0" fontId="9" fillId="0" borderId="22" xfId="0" applyFont="1" applyBorder="1" applyAlignment="1">
      <alignment horizontal="center" vertical="center" wrapText="1"/>
    </xf>
    <xf numFmtId="0" fontId="4" fillId="9" borderId="6" xfId="0" applyFont="1" applyFill="1" applyBorder="1" applyAlignment="1">
      <alignment horizontal="center" vertical="center" wrapText="1"/>
    </xf>
    <xf numFmtId="2" fontId="4" fillId="5" borderId="9" xfId="0" applyNumberFormat="1" applyFont="1" applyFill="1" applyBorder="1" applyAlignment="1">
      <alignment horizontal="center" vertical="center" wrapText="1"/>
    </xf>
    <xf numFmtId="164" fontId="0" fillId="0" borderId="9" xfId="0" applyNumberFormat="1" applyBorder="1" applyAlignment="1">
      <alignment horizontal="center"/>
    </xf>
    <xf numFmtId="0" fontId="0" fillId="0" borderId="9" xfId="0" applyBorder="1" applyAlignment="1">
      <alignment horizontal="center"/>
    </xf>
    <xf numFmtId="1" fontId="0" fillId="0" borderId="7" xfId="0" applyNumberFormat="1" applyBorder="1" applyAlignment="1">
      <alignment horizontal="center"/>
    </xf>
    <xf numFmtId="0" fontId="4" fillId="9" borderId="10" xfId="0" applyFont="1" applyFill="1" applyBorder="1" applyAlignment="1">
      <alignment horizontal="center" vertical="center" wrapText="1"/>
    </xf>
    <xf numFmtId="164" fontId="0" fillId="0" borderId="0" xfId="0" applyNumberFormat="1" applyBorder="1" applyAlignment="1">
      <alignment horizontal="center"/>
    </xf>
    <xf numFmtId="0" fontId="0" fillId="0" borderId="0" xfId="0" applyBorder="1" applyAlignment="1">
      <alignment horizontal="center"/>
    </xf>
    <xf numFmtId="1" fontId="0" fillId="0" borderId="11" xfId="0" applyNumberFormat="1" applyBorder="1" applyAlignment="1">
      <alignment horizontal="center"/>
    </xf>
    <xf numFmtId="0" fontId="4" fillId="9" borderId="8" xfId="0" applyFont="1" applyFill="1" applyBorder="1" applyAlignment="1">
      <alignment horizontal="center" vertical="center" wrapText="1"/>
    </xf>
    <xf numFmtId="2" fontId="4" fillId="5" borderId="2" xfId="0" applyNumberFormat="1" applyFont="1" applyFill="1" applyBorder="1" applyAlignment="1">
      <alignment horizontal="center" vertical="center" wrapText="1"/>
    </xf>
    <xf numFmtId="164" fontId="0" fillId="0" borderId="2" xfId="0" applyNumberFormat="1" applyBorder="1" applyAlignment="1">
      <alignment horizontal="center"/>
    </xf>
    <xf numFmtId="0" fontId="0" fillId="0" borderId="2" xfId="0" applyBorder="1" applyAlignment="1">
      <alignment horizontal="center"/>
    </xf>
    <xf numFmtId="1" fontId="0" fillId="0" borderId="12" xfId="0" applyNumberFormat="1" applyBorder="1" applyAlignment="1">
      <alignment horizontal="center"/>
    </xf>
    <xf numFmtId="0" fontId="4" fillId="2" borderId="6"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0" borderId="0" xfId="0" applyFont="1" applyAlignment="1">
      <alignment horizontal="center"/>
    </xf>
    <xf numFmtId="165" fontId="2" fillId="0" borderId="27" xfId="1" applyNumberFormat="1" applyFont="1" applyFill="1" applyBorder="1" applyAlignment="1">
      <alignment horizontal="center" vertical="center"/>
    </xf>
    <xf numFmtId="165" fontId="2" fillId="0" borderId="28" xfId="1" applyNumberFormat="1" applyFont="1" applyFill="1" applyBorder="1" applyAlignment="1">
      <alignment horizontal="center" vertical="center"/>
    </xf>
    <xf numFmtId="165" fontId="2" fillId="0" borderId="29" xfId="1" applyNumberFormat="1" applyFont="1" applyFill="1" applyBorder="1" applyAlignment="1">
      <alignment horizontal="center" vertical="center"/>
    </xf>
    <xf numFmtId="0" fontId="1" fillId="0" borderId="3" xfId="0" applyFont="1" applyFill="1" applyBorder="1" applyAlignment="1">
      <alignment horizontal="center" textRotation="90" wrapText="1"/>
    </xf>
    <xf numFmtId="0" fontId="0" fillId="0" borderId="0" xfId="0" applyBorder="1"/>
    <xf numFmtId="2" fontId="0" fillId="0" borderId="0" xfId="0" applyNumberFormat="1" applyBorder="1" applyAlignment="1">
      <alignment horizontal="center"/>
    </xf>
    <xf numFmtId="165" fontId="0" fillId="0" borderId="7" xfId="0" applyNumberFormat="1" applyBorder="1" applyAlignment="1">
      <alignment horizontal="center"/>
    </xf>
    <xf numFmtId="165" fontId="0" fillId="0" borderId="11" xfId="0" applyNumberFormat="1" applyBorder="1" applyAlignment="1">
      <alignment horizontal="center"/>
    </xf>
    <xf numFmtId="165" fontId="0" fillId="0" borderId="12" xfId="0" applyNumberFormat="1" applyBorder="1" applyAlignment="1">
      <alignment horizontal="center"/>
    </xf>
    <xf numFmtId="165" fontId="0" fillId="0" borderId="27" xfId="0" applyNumberFormat="1" applyBorder="1" applyAlignment="1">
      <alignment horizontal="center"/>
    </xf>
    <xf numFmtId="165" fontId="0" fillId="0" borderId="28" xfId="0" applyNumberFormat="1" applyBorder="1" applyAlignment="1">
      <alignment horizontal="center"/>
    </xf>
    <xf numFmtId="165" fontId="0" fillId="0" borderId="29" xfId="0" applyNumberFormat="1" applyBorder="1" applyAlignment="1">
      <alignment horizontal="center"/>
    </xf>
    <xf numFmtId="0" fontId="13" fillId="0" borderId="0" xfId="0" applyFont="1"/>
    <xf numFmtId="0" fontId="0" fillId="0" borderId="3" xfId="0" applyBorder="1"/>
    <xf numFmtId="0" fontId="6" fillId="0" borderId="0" xfId="0" applyFont="1" applyAlignment="1">
      <alignment horizontal="center" vertical="center"/>
    </xf>
    <xf numFmtId="0" fontId="1" fillId="0" borderId="27" xfId="0" applyFont="1" applyFill="1" applyBorder="1" applyAlignment="1">
      <alignment horizontal="center" textRotation="90" wrapText="1"/>
    </xf>
    <xf numFmtId="1" fontId="2" fillId="0" borderId="27" xfId="1" applyNumberFormat="1" applyFont="1" applyFill="1" applyBorder="1" applyAlignment="1">
      <alignment horizontal="center" vertical="center"/>
    </xf>
    <xf numFmtId="1" fontId="2" fillId="0" borderId="28" xfId="1" applyNumberFormat="1" applyFont="1" applyFill="1" applyBorder="1" applyAlignment="1">
      <alignment horizontal="center" vertical="center"/>
    </xf>
    <xf numFmtId="1" fontId="2" fillId="0" borderId="29" xfId="1" applyNumberFormat="1" applyFont="1" applyFill="1" applyBorder="1" applyAlignment="1">
      <alignment horizontal="center" vertical="center"/>
    </xf>
    <xf numFmtId="0" fontId="0" fillId="6" borderId="0" xfId="0" applyFill="1"/>
    <xf numFmtId="0" fontId="15" fillId="6" borderId="0" xfId="0" applyFont="1" applyFill="1"/>
    <xf numFmtId="0" fontId="4" fillId="0" borderId="0" xfId="0" applyFont="1" applyFill="1" applyBorder="1"/>
    <xf numFmtId="0" fontId="16" fillId="0" borderId="0" xfId="0" applyFont="1"/>
    <xf numFmtId="0" fontId="4" fillId="6" borderId="0" xfId="0" applyFont="1" applyFill="1"/>
    <xf numFmtId="0" fontId="4" fillId="12" borderId="0" xfId="0" applyFont="1" applyFill="1"/>
    <xf numFmtId="1" fontId="4" fillId="9" borderId="9" xfId="0" applyNumberFormat="1" applyFont="1" applyFill="1" applyBorder="1" applyAlignment="1">
      <alignment horizontal="center" vertical="center" wrapText="1"/>
    </xf>
    <xf numFmtId="1" fontId="4" fillId="9" borderId="0" xfId="0" applyNumberFormat="1" applyFont="1" applyFill="1" applyBorder="1" applyAlignment="1">
      <alignment horizontal="center" vertical="center" wrapText="1"/>
    </xf>
    <xf numFmtId="1" fontId="4" fillId="9" borderId="2" xfId="0" applyNumberFormat="1" applyFont="1" applyFill="1" applyBorder="1" applyAlignment="1">
      <alignment horizontal="center" vertical="center" wrapText="1"/>
    </xf>
    <xf numFmtId="0" fontId="0" fillId="12" borderId="0" xfId="0" applyFill="1" applyAlignment="1">
      <alignment horizontal="center"/>
    </xf>
    <xf numFmtId="0" fontId="4" fillId="2" borderId="9"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2" xfId="0" applyFont="1" applyFill="1" applyBorder="1" applyAlignment="1">
      <alignment horizontal="center" vertical="center" wrapText="1"/>
    </xf>
    <xf numFmtId="2" fontId="4" fillId="5" borderId="6" xfId="0" applyNumberFormat="1" applyFont="1" applyFill="1" applyBorder="1" applyAlignment="1">
      <alignment horizontal="center" vertical="center" wrapText="1"/>
    </xf>
    <xf numFmtId="2" fontId="4" fillId="5" borderId="10" xfId="0" applyNumberFormat="1" applyFont="1" applyFill="1" applyBorder="1" applyAlignment="1">
      <alignment horizontal="center" vertical="center" wrapText="1"/>
    </xf>
    <xf numFmtId="2" fontId="4" fillId="5" borderId="8" xfId="0" applyNumberFormat="1" applyFont="1" applyFill="1" applyBorder="1" applyAlignment="1">
      <alignment horizontal="center" vertical="center" wrapText="1"/>
    </xf>
    <xf numFmtId="0" fontId="1" fillId="0" borderId="0" xfId="2" applyFont="1" applyFill="1" applyBorder="1" applyAlignment="1">
      <alignment horizontal="center" vertical="center" wrapText="1"/>
    </xf>
    <xf numFmtId="0" fontId="1" fillId="0" borderId="0" xfId="2" applyFont="1" applyFill="1" applyBorder="1" applyAlignment="1">
      <alignment horizontal="center" vertical="center" textRotation="90" wrapText="1"/>
    </xf>
    <xf numFmtId="0" fontId="1" fillId="0" borderId="0" xfId="2" applyFont="1" applyBorder="1" applyAlignment="1">
      <alignment horizontal="center" vertical="center" textRotation="90" wrapText="1"/>
    </xf>
    <xf numFmtId="0" fontId="4" fillId="0" borderId="0" xfId="2"/>
    <xf numFmtId="0" fontId="4" fillId="0" borderId="0" xfId="2" applyBorder="1"/>
    <xf numFmtId="0" fontId="2" fillId="0" borderId="0" xfId="2" applyFont="1" applyBorder="1" applyAlignment="1">
      <alignment horizontal="center" vertical="center" wrapText="1"/>
    </xf>
    <xf numFmtId="0" fontId="2" fillId="0" borderId="0" xfId="2" applyFont="1" applyFill="1" applyBorder="1" applyAlignment="1">
      <alignment horizontal="center" vertical="center" wrapText="1"/>
    </xf>
    <xf numFmtId="0" fontId="2" fillId="0" borderId="0" xfId="2" applyFont="1" applyFill="1" applyBorder="1" applyAlignment="1">
      <alignment horizontal="center" vertical="center"/>
    </xf>
    <xf numFmtId="0" fontId="4" fillId="0" borderId="0" xfId="2" applyNumberFormat="1" applyBorder="1"/>
    <xf numFmtId="0" fontId="2" fillId="0" borderId="0" xfId="2" applyFont="1" applyAlignment="1">
      <alignment horizontal="center" vertical="center"/>
    </xf>
    <xf numFmtId="0" fontId="2" fillId="0" borderId="0" xfId="2" applyFont="1" applyFill="1" applyAlignment="1">
      <alignment horizontal="center" vertical="center"/>
    </xf>
    <xf numFmtId="0" fontId="1" fillId="6" borderId="0" xfId="2" applyFont="1" applyFill="1" applyBorder="1" applyAlignment="1">
      <alignment horizontal="center" vertical="center" wrapText="1"/>
    </xf>
    <xf numFmtId="0" fontId="2" fillId="6" borderId="0" xfId="2" applyFont="1" applyFill="1" applyBorder="1" applyAlignment="1">
      <alignment horizontal="center" vertical="center"/>
    </xf>
    <xf numFmtId="0" fontId="2" fillId="6" borderId="0" xfId="2" applyFont="1" applyFill="1" applyAlignment="1">
      <alignment horizontal="center" vertical="center"/>
    </xf>
    <xf numFmtId="0" fontId="4" fillId="6" borderId="0" xfId="0" applyFont="1" applyFill="1" applyAlignment="1">
      <alignment horizontal="center"/>
    </xf>
    <xf numFmtId="16" fontId="4" fillId="6" borderId="0" xfId="0" quotePrefix="1" applyNumberFormat="1" applyFont="1" applyFill="1" applyAlignment="1">
      <alignment horizontal="center"/>
    </xf>
    <xf numFmtId="165" fontId="0" fillId="11" borderId="9" xfId="0" applyNumberFormat="1" applyFill="1" applyBorder="1" applyAlignment="1">
      <alignment horizontal="center"/>
    </xf>
    <xf numFmtId="165" fontId="0" fillId="11" borderId="0" xfId="0" applyNumberFormat="1" applyFill="1" applyBorder="1" applyAlignment="1">
      <alignment horizontal="center"/>
    </xf>
    <xf numFmtId="165" fontId="0" fillId="11" borderId="2" xfId="0" applyNumberFormat="1" applyFill="1" applyBorder="1" applyAlignment="1">
      <alignment horizontal="center"/>
    </xf>
    <xf numFmtId="0" fontId="1" fillId="0" borderId="7" xfId="0" applyFont="1" applyFill="1" applyBorder="1" applyAlignment="1">
      <alignment horizontal="center" textRotation="90" wrapText="1"/>
    </xf>
    <xf numFmtId="0" fontId="14" fillId="0" borderId="0" xfId="0" applyFont="1" applyAlignment="1">
      <alignment horizontal="center"/>
    </xf>
    <xf numFmtId="0" fontId="6" fillId="4" borderId="3" xfId="0" applyFont="1" applyFill="1" applyBorder="1" applyAlignment="1">
      <alignment horizontal="center" vertical="center"/>
    </xf>
    <xf numFmtId="0" fontId="6" fillId="4" borderId="5" xfId="0" applyFont="1" applyFill="1" applyBorder="1" applyAlignment="1">
      <alignment horizontal="center" vertical="center"/>
    </xf>
    <xf numFmtId="0" fontId="6" fillId="4" borderId="4" xfId="0" applyFont="1" applyFill="1" applyBorder="1" applyAlignment="1">
      <alignment horizontal="center" vertical="center"/>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5" borderId="3" xfId="0" applyFont="1" applyFill="1" applyBorder="1" applyAlignment="1">
      <alignment horizontal="center" vertical="center"/>
    </xf>
    <xf numFmtId="0" fontId="6" fillId="5" borderId="5" xfId="0" applyFont="1" applyFill="1" applyBorder="1" applyAlignment="1">
      <alignment horizontal="center" vertical="center"/>
    </xf>
    <xf numFmtId="0" fontId="6" fillId="5" borderId="4" xfId="0" applyFont="1" applyFill="1" applyBorder="1" applyAlignment="1">
      <alignment horizontal="center" vertical="center"/>
    </xf>
    <xf numFmtId="0" fontId="9" fillId="0" borderId="13"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8" xfId="0" applyFont="1" applyBorder="1" applyAlignment="1">
      <alignment horizontal="center" vertical="center" wrapText="1"/>
    </xf>
    <xf numFmtId="3" fontId="0" fillId="0" borderId="19" xfId="0" applyNumberFormat="1" applyFill="1" applyBorder="1" applyAlignment="1">
      <alignment horizontal="center"/>
    </xf>
    <xf numFmtId="16" fontId="4" fillId="0" borderId="0" xfId="0" quotePrefix="1" applyNumberFormat="1" applyFont="1" applyFill="1" applyAlignment="1">
      <alignment horizontal="center"/>
    </xf>
    <xf numFmtId="0" fontId="5" fillId="0" borderId="0" xfId="0" applyFont="1" applyFill="1" applyBorder="1" applyAlignment="1">
      <alignment horizontal="center" textRotation="90" wrapText="1"/>
    </xf>
    <xf numFmtId="0" fontId="5" fillId="4" borderId="1" xfId="0" applyFont="1" applyFill="1" applyBorder="1" applyAlignment="1">
      <alignment horizontal="center" textRotation="90" wrapText="1"/>
    </xf>
    <xf numFmtId="0" fontId="5" fillId="4" borderId="4" xfId="0" applyFont="1" applyFill="1" applyBorder="1" applyAlignment="1">
      <alignment horizontal="center" textRotation="90" wrapText="1"/>
    </xf>
    <xf numFmtId="0" fontId="5" fillId="3" borderId="1" xfId="0" applyFont="1" applyFill="1" applyBorder="1" applyAlignment="1">
      <alignment horizontal="center" textRotation="90" wrapText="1"/>
    </xf>
    <xf numFmtId="0" fontId="5" fillId="2" borderId="1" xfId="0" applyFont="1" applyFill="1" applyBorder="1" applyAlignment="1">
      <alignment horizontal="center" textRotation="90" wrapText="1"/>
    </xf>
    <xf numFmtId="0" fontId="5" fillId="5" borderId="1" xfId="0" applyFont="1" applyFill="1" applyBorder="1" applyAlignment="1">
      <alignment horizontal="center" textRotation="90" wrapText="1"/>
    </xf>
    <xf numFmtId="0" fontId="1" fillId="13" borderId="0" xfId="0" applyFont="1" applyFill="1"/>
    <xf numFmtId="3" fontId="0" fillId="13" borderId="0" xfId="0" applyNumberFormat="1" applyFill="1" applyAlignment="1">
      <alignment horizontal="center"/>
    </xf>
    <xf numFmtId="0" fontId="1" fillId="4"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9" fillId="0" borderId="30" xfId="0" applyFont="1" applyFill="1" applyBorder="1" applyAlignment="1">
      <alignment horizontal="center" vertical="center" wrapText="1"/>
    </xf>
    <xf numFmtId="3" fontId="0" fillId="0" borderId="3" xfId="0" applyNumberFormat="1" applyBorder="1" applyAlignment="1">
      <alignment horizontal="center"/>
    </xf>
    <xf numFmtId="44" fontId="0" fillId="6" borderId="31" xfId="3" applyFont="1" applyFill="1" applyBorder="1" applyAlignment="1">
      <alignment horizontal="center"/>
    </xf>
    <xf numFmtId="0" fontId="4" fillId="6" borderId="31" xfId="0" applyFont="1" applyFill="1" applyBorder="1" applyAlignment="1">
      <alignment horizontal="center"/>
    </xf>
    <xf numFmtId="1" fontId="4" fillId="10" borderId="9" xfId="0" applyNumberFormat="1" applyFont="1" applyFill="1" applyBorder="1" applyAlignment="1">
      <alignment horizontal="center" vertical="center" wrapText="1"/>
    </xf>
    <xf numFmtId="1" fontId="4" fillId="10" borderId="0" xfId="0" applyNumberFormat="1" applyFont="1" applyFill="1" applyBorder="1" applyAlignment="1">
      <alignment horizontal="center" vertical="center" wrapText="1"/>
    </xf>
    <xf numFmtId="1" fontId="4" fillId="10" borderId="2" xfId="0" applyNumberFormat="1" applyFont="1" applyFill="1" applyBorder="1" applyAlignment="1">
      <alignment horizontal="center" vertical="center" wrapText="1"/>
    </xf>
    <xf numFmtId="1" fontId="0" fillId="0" borderId="27" xfId="0" applyNumberFormat="1" applyBorder="1" applyAlignment="1">
      <alignment horizontal="center"/>
    </xf>
    <xf numFmtId="1" fontId="0" fillId="0" borderId="28" xfId="0" applyNumberFormat="1" applyBorder="1" applyAlignment="1">
      <alignment horizontal="center"/>
    </xf>
    <xf numFmtId="1" fontId="0" fillId="0" borderId="29" xfId="0" applyNumberFormat="1" applyBorder="1" applyAlignment="1">
      <alignment horizontal="center"/>
    </xf>
    <xf numFmtId="0" fontId="4" fillId="5" borderId="9"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4" fillId="5" borderId="2" xfId="0" applyFont="1" applyFill="1" applyBorder="1" applyAlignment="1">
      <alignment horizontal="center" vertical="center" wrapText="1"/>
    </xf>
    <xf numFmtId="1" fontId="4" fillId="10" borderId="6" xfId="0" applyNumberFormat="1" applyFont="1" applyFill="1" applyBorder="1" applyAlignment="1">
      <alignment horizontal="center" vertical="center" wrapText="1"/>
    </xf>
    <xf numFmtId="1" fontId="4" fillId="10" borderId="10" xfId="0" applyNumberFormat="1" applyFont="1" applyFill="1" applyBorder="1" applyAlignment="1">
      <alignment horizontal="center" vertical="center" wrapText="1"/>
    </xf>
    <xf numFmtId="1" fontId="4" fillId="10" borderId="8" xfId="0" applyNumberFormat="1" applyFont="1" applyFill="1" applyBorder="1" applyAlignment="1">
      <alignment horizontal="center" vertical="center" wrapText="1"/>
    </xf>
  </cellXfs>
  <cellStyles count="4">
    <cellStyle name="Currency" xfId="3" builtinId="4"/>
    <cellStyle name="Normal" xfId="0" builtinId="0"/>
    <cellStyle name="Normal 2" xfId="2"/>
    <cellStyle name="Percent" xfId="1" builtinId="5"/>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Scroll" dx="15" fmlaLink="$C$2" horiz="1" max="40" page="10" val="15"/>
</file>

<file path=xl/ctrlProps/ctrlProp10.xml><?xml version="1.0" encoding="utf-8"?>
<formControlPr xmlns="http://schemas.microsoft.com/office/spreadsheetml/2009/9/main" objectType="Scroll" dx="15" fmlaLink="$C$11" horiz="1" max="25" min="5" page="10" val="5"/>
</file>

<file path=xl/ctrlProps/ctrlProp100.xml><?xml version="1.0" encoding="utf-8"?>
<formControlPr xmlns="http://schemas.microsoft.com/office/spreadsheetml/2009/9/main" objectType="Scroll" dx="15" fmlaLink="$D$29" horiz="1" max="5" min="1" page="10" val="3"/>
</file>

<file path=xl/ctrlProps/ctrlProp101.xml><?xml version="1.0" encoding="utf-8"?>
<formControlPr xmlns="http://schemas.microsoft.com/office/spreadsheetml/2009/9/main" objectType="Scroll" dx="15" fmlaLink="$D$30" horiz="1" max="5" min="1" page="10" val="3"/>
</file>

<file path=xl/ctrlProps/ctrlProp102.xml><?xml version="1.0" encoding="utf-8"?>
<formControlPr xmlns="http://schemas.microsoft.com/office/spreadsheetml/2009/9/main" objectType="Scroll" dx="15" fmlaLink="$D$31" horiz="1" max="5" min="1" page="10" val="3"/>
</file>

<file path=xl/ctrlProps/ctrlProp103.xml><?xml version="1.0" encoding="utf-8"?>
<formControlPr xmlns="http://schemas.microsoft.com/office/spreadsheetml/2009/9/main" objectType="Scroll" dx="15" fmlaLink="$D$32" horiz="1" max="5" min="1" page="10" val="3"/>
</file>

<file path=xl/ctrlProps/ctrlProp104.xml><?xml version="1.0" encoding="utf-8"?>
<formControlPr xmlns="http://schemas.microsoft.com/office/spreadsheetml/2009/9/main" objectType="Scroll" dx="15" fmlaLink="$D$33" horiz="1" max="5" min="1" page="10" val="3"/>
</file>

<file path=xl/ctrlProps/ctrlProp105.xml><?xml version="1.0" encoding="utf-8"?>
<formControlPr xmlns="http://schemas.microsoft.com/office/spreadsheetml/2009/9/main" objectType="Scroll" dx="15" fmlaLink="$D$20" horiz="1" max="5" min="1" page="10" val="3"/>
</file>

<file path=xl/ctrlProps/ctrlProp106.xml><?xml version="1.0" encoding="utf-8"?>
<formControlPr xmlns="http://schemas.microsoft.com/office/spreadsheetml/2009/9/main" objectType="Scroll" dx="15" fmlaLink="$D$3" horiz="1" max="5" page="10" val="2"/>
</file>

<file path=xl/ctrlProps/ctrlProp107.xml><?xml version="1.0" encoding="utf-8"?>
<formControlPr xmlns="http://schemas.microsoft.com/office/spreadsheetml/2009/9/main" objectType="Scroll" dx="15" fmlaLink="$D$4" horiz="1" max="5" page="10" val="2"/>
</file>

<file path=xl/ctrlProps/ctrlProp108.xml><?xml version="1.0" encoding="utf-8"?>
<formControlPr xmlns="http://schemas.microsoft.com/office/spreadsheetml/2009/9/main" objectType="Scroll" dx="15" fmlaLink="$D$5" horiz="1" max="5" page="10" val="2"/>
</file>

<file path=xl/ctrlProps/ctrlProp109.xml><?xml version="1.0" encoding="utf-8"?>
<formControlPr xmlns="http://schemas.microsoft.com/office/spreadsheetml/2009/9/main" objectType="Scroll" dx="15" fmlaLink="$D$6" horiz="1" max="5" page="10" val="2"/>
</file>

<file path=xl/ctrlProps/ctrlProp11.xml><?xml version="1.0" encoding="utf-8"?>
<formControlPr xmlns="http://schemas.microsoft.com/office/spreadsheetml/2009/9/main" objectType="Scroll" dx="15" fmlaLink="$C$12" horiz="1" max="25" min="5" page="10" val="5"/>
</file>

<file path=xl/ctrlProps/ctrlProp110.xml><?xml version="1.0" encoding="utf-8"?>
<formControlPr xmlns="http://schemas.microsoft.com/office/spreadsheetml/2009/9/main" objectType="Scroll" dx="15" fmlaLink="$D$7" horiz="1" max="5" page="10" val="2"/>
</file>

<file path=xl/ctrlProps/ctrlProp111.xml><?xml version="1.0" encoding="utf-8"?>
<formControlPr xmlns="http://schemas.microsoft.com/office/spreadsheetml/2009/9/main" objectType="Scroll" dx="15" fmlaLink="$D$8" horiz="1" max="5" page="10" val="2"/>
</file>

<file path=xl/ctrlProps/ctrlProp112.xml><?xml version="1.0" encoding="utf-8"?>
<formControlPr xmlns="http://schemas.microsoft.com/office/spreadsheetml/2009/9/main" objectType="Scroll" dx="15" fmlaLink="$D$9" horiz="1" max="5" page="10" val="2"/>
</file>

<file path=xl/ctrlProps/ctrlProp113.xml><?xml version="1.0" encoding="utf-8"?>
<formControlPr xmlns="http://schemas.microsoft.com/office/spreadsheetml/2009/9/main" objectType="Scroll" dx="15" fmlaLink="$D$10" horiz="1" max="5" page="10" val="2"/>
</file>

<file path=xl/ctrlProps/ctrlProp114.xml><?xml version="1.0" encoding="utf-8"?>
<formControlPr xmlns="http://schemas.microsoft.com/office/spreadsheetml/2009/9/main" objectType="Scroll" dx="15" fmlaLink="$D$11" horiz="1" max="5" page="10" val="2"/>
</file>

<file path=xl/ctrlProps/ctrlProp115.xml><?xml version="1.0" encoding="utf-8"?>
<formControlPr xmlns="http://schemas.microsoft.com/office/spreadsheetml/2009/9/main" objectType="Scroll" dx="15" fmlaLink="$D$12" horiz="1" max="5" page="10" val="2"/>
</file>

<file path=xl/ctrlProps/ctrlProp116.xml><?xml version="1.0" encoding="utf-8"?>
<formControlPr xmlns="http://schemas.microsoft.com/office/spreadsheetml/2009/9/main" objectType="Scroll" dx="15" fmlaLink="$D$13" horiz="1" max="5" page="10" val="2"/>
</file>

<file path=xl/ctrlProps/ctrlProp117.xml><?xml version="1.0" encoding="utf-8"?>
<formControlPr xmlns="http://schemas.microsoft.com/office/spreadsheetml/2009/9/main" objectType="Scroll" dx="15" fmlaLink="$D$14" horiz="1" max="5" page="10" val="2"/>
</file>

<file path=xl/ctrlProps/ctrlProp118.xml><?xml version="1.0" encoding="utf-8"?>
<formControlPr xmlns="http://schemas.microsoft.com/office/spreadsheetml/2009/9/main" objectType="Scroll" dx="15" fmlaLink="$D$15" horiz="1" max="5" page="10" val="2"/>
</file>

<file path=xl/ctrlProps/ctrlProp119.xml><?xml version="1.0" encoding="utf-8"?>
<formControlPr xmlns="http://schemas.microsoft.com/office/spreadsheetml/2009/9/main" objectType="Scroll" dx="15" fmlaLink="$D$16" horiz="1" max="5" page="10" val="2"/>
</file>

<file path=xl/ctrlProps/ctrlProp12.xml><?xml version="1.0" encoding="utf-8"?>
<formControlPr xmlns="http://schemas.microsoft.com/office/spreadsheetml/2009/9/main" objectType="Scroll" dx="15" fmlaLink="$C$13" horiz="1" max="30" min="10" page="10" val="15"/>
</file>

<file path=xl/ctrlProps/ctrlProp120.xml><?xml version="1.0" encoding="utf-8"?>
<formControlPr xmlns="http://schemas.microsoft.com/office/spreadsheetml/2009/9/main" objectType="Scroll" dx="15" fmlaLink="$D$17" horiz="1" max="5" page="10" val="2"/>
</file>

<file path=xl/ctrlProps/ctrlProp121.xml><?xml version="1.0" encoding="utf-8"?>
<formControlPr xmlns="http://schemas.microsoft.com/office/spreadsheetml/2009/9/main" objectType="Scroll" dx="15" fmlaLink="$D$18" horiz="1" max="5" page="10" val="2"/>
</file>

<file path=xl/ctrlProps/ctrlProp122.xml><?xml version="1.0" encoding="utf-8"?>
<formControlPr xmlns="http://schemas.microsoft.com/office/spreadsheetml/2009/9/main" objectType="Scroll" dx="15" fmlaLink="$D$19" horiz="1" max="5" page="10" val="2"/>
</file>

<file path=xl/ctrlProps/ctrlProp123.xml><?xml version="1.0" encoding="utf-8"?>
<formControlPr xmlns="http://schemas.microsoft.com/office/spreadsheetml/2009/9/main" objectType="Scroll" dx="15" fmlaLink="$D$20" horiz="1" max="5" page="10" val="2"/>
</file>

<file path=xl/ctrlProps/ctrlProp124.xml><?xml version="1.0" encoding="utf-8"?>
<formControlPr xmlns="http://schemas.microsoft.com/office/spreadsheetml/2009/9/main" objectType="Scroll" dx="15" fmlaLink="$D$21" horiz="1" max="5" page="10" val="2"/>
</file>

<file path=xl/ctrlProps/ctrlProp125.xml><?xml version="1.0" encoding="utf-8"?>
<formControlPr xmlns="http://schemas.microsoft.com/office/spreadsheetml/2009/9/main" objectType="Scroll" dx="15" fmlaLink="$D$22" horiz="1" max="5" page="10" val="2"/>
</file>

<file path=xl/ctrlProps/ctrlProp126.xml><?xml version="1.0" encoding="utf-8"?>
<formControlPr xmlns="http://schemas.microsoft.com/office/spreadsheetml/2009/9/main" objectType="Scroll" dx="15" fmlaLink="$D$23" horiz="1" max="5" page="10" val="2"/>
</file>

<file path=xl/ctrlProps/ctrlProp127.xml><?xml version="1.0" encoding="utf-8"?>
<formControlPr xmlns="http://schemas.microsoft.com/office/spreadsheetml/2009/9/main" objectType="Scroll" dx="15" fmlaLink="$D$24" horiz="1" max="5" page="10" val="2"/>
</file>

<file path=xl/ctrlProps/ctrlProp128.xml><?xml version="1.0" encoding="utf-8"?>
<formControlPr xmlns="http://schemas.microsoft.com/office/spreadsheetml/2009/9/main" objectType="Scroll" dx="15" fmlaLink="$D$25" horiz="1" max="5" page="10" val="2"/>
</file>

<file path=xl/ctrlProps/ctrlProp129.xml><?xml version="1.0" encoding="utf-8"?>
<formControlPr xmlns="http://schemas.microsoft.com/office/spreadsheetml/2009/9/main" objectType="Scroll" dx="15" fmlaLink="$D$26" horiz="1" max="5" page="10" val="2"/>
</file>

<file path=xl/ctrlProps/ctrlProp13.xml><?xml version="1.0" encoding="utf-8"?>
<formControlPr xmlns="http://schemas.microsoft.com/office/spreadsheetml/2009/9/main" objectType="Scroll" dx="15" fmlaLink="$D$3" horiz="1" max="5" page="10" val="2"/>
</file>

<file path=xl/ctrlProps/ctrlProp130.xml><?xml version="1.0" encoding="utf-8"?>
<formControlPr xmlns="http://schemas.microsoft.com/office/spreadsheetml/2009/9/main" objectType="Scroll" dx="15" fmlaLink="$D$27" horiz="1" max="5" page="10" val="2"/>
</file>

<file path=xl/ctrlProps/ctrlProp131.xml><?xml version="1.0" encoding="utf-8"?>
<formControlPr xmlns="http://schemas.microsoft.com/office/spreadsheetml/2009/9/main" objectType="Scroll" dx="15" fmlaLink="$D$28" horiz="1" max="5" page="10" val="2"/>
</file>

<file path=xl/ctrlProps/ctrlProp132.xml><?xml version="1.0" encoding="utf-8"?>
<formControlPr xmlns="http://schemas.microsoft.com/office/spreadsheetml/2009/9/main" objectType="Scroll" dx="15" fmlaLink="$D$29" horiz="1" max="5" page="10" val="2"/>
</file>

<file path=xl/ctrlProps/ctrlProp133.xml><?xml version="1.0" encoding="utf-8"?>
<formControlPr xmlns="http://schemas.microsoft.com/office/spreadsheetml/2009/9/main" objectType="Scroll" dx="15" fmlaLink="$D$30" horiz="1" max="5" page="10" val="2"/>
</file>

<file path=xl/ctrlProps/ctrlProp134.xml><?xml version="1.0" encoding="utf-8"?>
<formControlPr xmlns="http://schemas.microsoft.com/office/spreadsheetml/2009/9/main" objectType="Scroll" dx="15" fmlaLink="$D$31" horiz="1" max="5" page="10" val="2"/>
</file>

<file path=xl/ctrlProps/ctrlProp135.xml><?xml version="1.0" encoding="utf-8"?>
<formControlPr xmlns="http://schemas.microsoft.com/office/spreadsheetml/2009/9/main" objectType="Scroll" dx="15" fmlaLink="$D$32" horiz="1" max="5" page="10" val="2"/>
</file>

<file path=xl/ctrlProps/ctrlProp136.xml><?xml version="1.0" encoding="utf-8"?>
<formControlPr xmlns="http://schemas.microsoft.com/office/spreadsheetml/2009/9/main" objectType="Scroll" dx="15" fmlaLink="$D$33" horiz="1" max="5" page="10" val="2"/>
</file>

<file path=xl/ctrlProps/ctrlProp137.xml><?xml version="1.0" encoding="utf-8"?>
<formControlPr xmlns="http://schemas.microsoft.com/office/spreadsheetml/2009/9/main" objectType="Scroll" dx="15" fmlaLink="$D$3" horiz="1" max="5" page="10" val="2"/>
</file>

<file path=xl/ctrlProps/ctrlProp138.xml><?xml version="1.0" encoding="utf-8"?>
<formControlPr xmlns="http://schemas.microsoft.com/office/spreadsheetml/2009/9/main" objectType="Scroll" dx="15" fmlaLink="$D$4" horiz="1" max="5" page="10" val="2"/>
</file>

<file path=xl/ctrlProps/ctrlProp139.xml><?xml version="1.0" encoding="utf-8"?>
<formControlPr xmlns="http://schemas.microsoft.com/office/spreadsheetml/2009/9/main" objectType="Scroll" dx="15" fmlaLink="$D$5" horiz="1" max="5" page="10" val="2"/>
</file>

<file path=xl/ctrlProps/ctrlProp14.xml><?xml version="1.0" encoding="utf-8"?>
<formControlPr xmlns="http://schemas.microsoft.com/office/spreadsheetml/2009/9/main" objectType="Scroll" dx="15" fmlaLink="$D$4" horiz="1" max="5" page="10" val="2"/>
</file>

<file path=xl/ctrlProps/ctrlProp140.xml><?xml version="1.0" encoding="utf-8"?>
<formControlPr xmlns="http://schemas.microsoft.com/office/spreadsheetml/2009/9/main" objectType="Scroll" dx="15" fmlaLink="$D$6" horiz="1" max="5" page="10" val="2"/>
</file>

<file path=xl/ctrlProps/ctrlProp141.xml><?xml version="1.0" encoding="utf-8"?>
<formControlPr xmlns="http://schemas.microsoft.com/office/spreadsheetml/2009/9/main" objectType="Scroll" dx="15" fmlaLink="$D$7" horiz="1" max="5" page="10" val="2"/>
</file>

<file path=xl/ctrlProps/ctrlProp142.xml><?xml version="1.0" encoding="utf-8"?>
<formControlPr xmlns="http://schemas.microsoft.com/office/spreadsheetml/2009/9/main" objectType="Scroll" dx="15" fmlaLink="$D$8" horiz="1" max="5" page="10" val="2"/>
</file>

<file path=xl/ctrlProps/ctrlProp143.xml><?xml version="1.0" encoding="utf-8"?>
<formControlPr xmlns="http://schemas.microsoft.com/office/spreadsheetml/2009/9/main" objectType="Scroll" dx="15" fmlaLink="$D$9" horiz="1" max="5" page="10" val="2"/>
</file>

<file path=xl/ctrlProps/ctrlProp144.xml><?xml version="1.0" encoding="utf-8"?>
<formControlPr xmlns="http://schemas.microsoft.com/office/spreadsheetml/2009/9/main" objectType="Scroll" dx="15" fmlaLink="$D$10" horiz="1" max="5" page="10" val="2"/>
</file>

<file path=xl/ctrlProps/ctrlProp145.xml><?xml version="1.0" encoding="utf-8"?>
<formControlPr xmlns="http://schemas.microsoft.com/office/spreadsheetml/2009/9/main" objectType="Scroll" dx="15" fmlaLink="$D$11" horiz="1" max="5" page="10" val="2"/>
</file>

<file path=xl/ctrlProps/ctrlProp146.xml><?xml version="1.0" encoding="utf-8"?>
<formControlPr xmlns="http://schemas.microsoft.com/office/spreadsheetml/2009/9/main" objectType="Scroll" dx="15" fmlaLink="$D$12" horiz="1" max="5" page="10" val="2"/>
</file>

<file path=xl/ctrlProps/ctrlProp147.xml><?xml version="1.0" encoding="utf-8"?>
<formControlPr xmlns="http://schemas.microsoft.com/office/spreadsheetml/2009/9/main" objectType="Scroll" dx="15" fmlaLink="$D$13" horiz="1" max="5" page="10" val="2"/>
</file>

<file path=xl/ctrlProps/ctrlProp148.xml><?xml version="1.0" encoding="utf-8"?>
<formControlPr xmlns="http://schemas.microsoft.com/office/spreadsheetml/2009/9/main" objectType="Scroll" dx="15" fmlaLink="$D$14" horiz="1" max="5" page="10" val="2"/>
</file>

<file path=xl/ctrlProps/ctrlProp149.xml><?xml version="1.0" encoding="utf-8"?>
<formControlPr xmlns="http://schemas.microsoft.com/office/spreadsheetml/2009/9/main" objectType="Scroll" dx="15" fmlaLink="$D$15" horiz="1" max="5" page="10" val="2"/>
</file>

<file path=xl/ctrlProps/ctrlProp15.xml><?xml version="1.0" encoding="utf-8"?>
<formControlPr xmlns="http://schemas.microsoft.com/office/spreadsheetml/2009/9/main" objectType="Scroll" dx="15" fmlaLink="$D$5" horiz="1" max="5" page="10" val="2"/>
</file>

<file path=xl/ctrlProps/ctrlProp150.xml><?xml version="1.0" encoding="utf-8"?>
<formControlPr xmlns="http://schemas.microsoft.com/office/spreadsheetml/2009/9/main" objectType="Scroll" dx="15" fmlaLink="$D$16" horiz="1" max="5" page="10" val="2"/>
</file>

<file path=xl/ctrlProps/ctrlProp151.xml><?xml version="1.0" encoding="utf-8"?>
<formControlPr xmlns="http://schemas.microsoft.com/office/spreadsheetml/2009/9/main" objectType="Scroll" dx="15" fmlaLink="$D$17" horiz="1" max="5" page="10" val="2"/>
</file>

<file path=xl/ctrlProps/ctrlProp152.xml><?xml version="1.0" encoding="utf-8"?>
<formControlPr xmlns="http://schemas.microsoft.com/office/spreadsheetml/2009/9/main" objectType="Scroll" dx="15" fmlaLink="$D$18" horiz="1" max="5" page="10" val="2"/>
</file>

<file path=xl/ctrlProps/ctrlProp153.xml><?xml version="1.0" encoding="utf-8"?>
<formControlPr xmlns="http://schemas.microsoft.com/office/spreadsheetml/2009/9/main" objectType="Scroll" dx="15" fmlaLink="$D$19" horiz="1" max="5" page="10" val="2"/>
</file>

<file path=xl/ctrlProps/ctrlProp154.xml><?xml version="1.0" encoding="utf-8"?>
<formControlPr xmlns="http://schemas.microsoft.com/office/spreadsheetml/2009/9/main" objectType="Scroll" dx="15" fmlaLink="$D$20" horiz="1" max="5" page="10" val="2"/>
</file>

<file path=xl/ctrlProps/ctrlProp155.xml><?xml version="1.0" encoding="utf-8"?>
<formControlPr xmlns="http://schemas.microsoft.com/office/spreadsheetml/2009/9/main" objectType="Scroll" dx="15" fmlaLink="$D$21" horiz="1" max="5" page="10" val="2"/>
</file>

<file path=xl/ctrlProps/ctrlProp156.xml><?xml version="1.0" encoding="utf-8"?>
<formControlPr xmlns="http://schemas.microsoft.com/office/spreadsheetml/2009/9/main" objectType="Scroll" dx="15" fmlaLink="$D$22" horiz="1" max="5" page="10" val="2"/>
</file>

<file path=xl/ctrlProps/ctrlProp157.xml><?xml version="1.0" encoding="utf-8"?>
<formControlPr xmlns="http://schemas.microsoft.com/office/spreadsheetml/2009/9/main" objectType="Scroll" dx="15" fmlaLink="$D$23" horiz="1" max="5" page="10" val="2"/>
</file>

<file path=xl/ctrlProps/ctrlProp158.xml><?xml version="1.0" encoding="utf-8"?>
<formControlPr xmlns="http://schemas.microsoft.com/office/spreadsheetml/2009/9/main" objectType="Scroll" dx="15" fmlaLink="$D$24" horiz="1" max="5" page="10" val="2"/>
</file>

<file path=xl/ctrlProps/ctrlProp159.xml><?xml version="1.0" encoding="utf-8"?>
<formControlPr xmlns="http://schemas.microsoft.com/office/spreadsheetml/2009/9/main" objectType="Scroll" dx="15" fmlaLink="$D$25" horiz="1" max="5" page="10" val="2"/>
</file>

<file path=xl/ctrlProps/ctrlProp16.xml><?xml version="1.0" encoding="utf-8"?>
<formControlPr xmlns="http://schemas.microsoft.com/office/spreadsheetml/2009/9/main" objectType="Scroll" dx="15" fmlaLink="$D$6" horiz="1" max="5" page="10" val="2"/>
</file>

<file path=xl/ctrlProps/ctrlProp160.xml><?xml version="1.0" encoding="utf-8"?>
<formControlPr xmlns="http://schemas.microsoft.com/office/spreadsheetml/2009/9/main" objectType="Scroll" dx="15" fmlaLink="$D$26" horiz="1" max="5" page="10" val="2"/>
</file>

<file path=xl/ctrlProps/ctrlProp161.xml><?xml version="1.0" encoding="utf-8"?>
<formControlPr xmlns="http://schemas.microsoft.com/office/spreadsheetml/2009/9/main" objectType="Scroll" dx="15" fmlaLink="$D$27" horiz="1" max="5" page="10" val="2"/>
</file>

<file path=xl/ctrlProps/ctrlProp162.xml><?xml version="1.0" encoding="utf-8"?>
<formControlPr xmlns="http://schemas.microsoft.com/office/spreadsheetml/2009/9/main" objectType="Scroll" dx="15" fmlaLink="$D$28" horiz="1" max="5" page="10" val="2"/>
</file>

<file path=xl/ctrlProps/ctrlProp163.xml><?xml version="1.0" encoding="utf-8"?>
<formControlPr xmlns="http://schemas.microsoft.com/office/spreadsheetml/2009/9/main" objectType="Scroll" dx="15" fmlaLink="$D$29" horiz="1" max="5" page="10" val="2"/>
</file>

<file path=xl/ctrlProps/ctrlProp164.xml><?xml version="1.0" encoding="utf-8"?>
<formControlPr xmlns="http://schemas.microsoft.com/office/spreadsheetml/2009/9/main" objectType="Scroll" dx="15" fmlaLink="$D$30" horiz="1" max="5" page="10" val="2"/>
</file>

<file path=xl/ctrlProps/ctrlProp165.xml><?xml version="1.0" encoding="utf-8"?>
<formControlPr xmlns="http://schemas.microsoft.com/office/spreadsheetml/2009/9/main" objectType="Scroll" dx="15" fmlaLink="$D$31" horiz="1" max="5" page="10" val="2"/>
</file>

<file path=xl/ctrlProps/ctrlProp166.xml><?xml version="1.0" encoding="utf-8"?>
<formControlPr xmlns="http://schemas.microsoft.com/office/spreadsheetml/2009/9/main" objectType="Scroll" dx="15" fmlaLink="$D$32" horiz="1" max="5" page="10" val="2"/>
</file>

<file path=xl/ctrlProps/ctrlProp167.xml><?xml version="1.0" encoding="utf-8"?>
<formControlPr xmlns="http://schemas.microsoft.com/office/spreadsheetml/2009/9/main" objectType="Scroll" dx="15" fmlaLink="$D$33" horiz="1" max="5" page="10" val="2"/>
</file>

<file path=xl/ctrlProps/ctrlProp17.xml><?xml version="1.0" encoding="utf-8"?>
<formControlPr xmlns="http://schemas.microsoft.com/office/spreadsheetml/2009/9/main" objectType="Scroll" dx="15" fmlaLink="$D$7" horiz="1" max="5" page="10" val="2"/>
</file>

<file path=xl/ctrlProps/ctrlProp18.xml><?xml version="1.0" encoding="utf-8"?>
<formControlPr xmlns="http://schemas.microsoft.com/office/spreadsheetml/2009/9/main" objectType="Scroll" dx="15" fmlaLink="$D$8" horiz="1" max="5" page="10" val="2"/>
</file>

<file path=xl/ctrlProps/ctrlProp19.xml><?xml version="1.0" encoding="utf-8"?>
<formControlPr xmlns="http://schemas.microsoft.com/office/spreadsheetml/2009/9/main" objectType="Scroll" dx="15" fmlaLink="$D$9" horiz="1" max="5" page="10" val="2"/>
</file>

<file path=xl/ctrlProps/ctrlProp2.xml><?xml version="1.0" encoding="utf-8"?>
<formControlPr xmlns="http://schemas.microsoft.com/office/spreadsheetml/2009/9/main" objectType="Scroll" dx="15" fmlaLink="$C$3" horiz="1" max="40" page="10" val="15"/>
</file>

<file path=xl/ctrlProps/ctrlProp20.xml><?xml version="1.0" encoding="utf-8"?>
<formControlPr xmlns="http://schemas.microsoft.com/office/spreadsheetml/2009/9/main" objectType="Scroll" dx="15" fmlaLink="$D$10" horiz="1" max="5" page="10" val="2"/>
</file>

<file path=xl/ctrlProps/ctrlProp21.xml><?xml version="1.0" encoding="utf-8"?>
<formControlPr xmlns="http://schemas.microsoft.com/office/spreadsheetml/2009/9/main" objectType="Scroll" dx="15" fmlaLink="$D$11" horiz="1" max="5" page="10" val="2"/>
</file>

<file path=xl/ctrlProps/ctrlProp22.xml><?xml version="1.0" encoding="utf-8"?>
<formControlPr xmlns="http://schemas.microsoft.com/office/spreadsheetml/2009/9/main" objectType="Scroll" dx="15" fmlaLink="$D$12" horiz="1" max="5" page="10" val="2"/>
</file>

<file path=xl/ctrlProps/ctrlProp23.xml><?xml version="1.0" encoding="utf-8"?>
<formControlPr xmlns="http://schemas.microsoft.com/office/spreadsheetml/2009/9/main" objectType="Scroll" dx="15" fmlaLink="$D$13" horiz="1" max="5" page="10" val="2"/>
</file>

<file path=xl/ctrlProps/ctrlProp24.xml><?xml version="1.0" encoding="utf-8"?>
<formControlPr xmlns="http://schemas.microsoft.com/office/spreadsheetml/2009/9/main" objectType="Scroll" dx="15" fmlaLink="$D$14" horiz="1" max="5" page="10" val="2"/>
</file>

<file path=xl/ctrlProps/ctrlProp25.xml><?xml version="1.0" encoding="utf-8"?>
<formControlPr xmlns="http://schemas.microsoft.com/office/spreadsheetml/2009/9/main" objectType="Scroll" dx="15" fmlaLink="$D$15" horiz="1" max="5" page="10" val="2"/>
</file>

<file path=xl/ctrlProps/ctrlProp26.xml><?xml version="1.0" encoding="utf-8"?>
<formControlPr xmlns="http://schemas.microsoft.com/office/spreadsheetml/2009/9/main" objectType="Scroll" dx="15" fmlaLink="$D$16" horiz="1" max="5" page="10" val="2"/>
</file>

<file path=xl/ctrlProps/ctrlProp27.xml><?xml version="1.0" encoding="utf-8"?>
<formControlPr xmlns="http://schemas.microsoft.com/office/spreadsheetml/2009/9/main" objectType="Scroll" dx="15" fmlaLink="$D$17" horiz="1" max="5" page="10" val="2"/>
</file>

<file path=xl/ctrlProps/ctrlProp28.xml><?xml version="1.0" encoding="utf-8"?>
<formControlPr xmlns="http://schemas.microsoft.com/office/spreadsheetml/2009/9/main" objectType="Scroll" dx="15" fmlaLink="$D$18" horiz="1" max="5" page="10" val="2"/>
</file>

<file path=xl/ctrlProps/ctrlProp29.xml><?xml version="1.0" encoding="utf-8"?>
<formControlPr xmlns="http://schemas.microsoft.com/office/spreadsheetml/2009/9/main" objectType="Scroll" dx="15" fmlaLink="$D$19" horiz="1" max="5" page="10" val="2"/>
</file>

<file path=xl/ctrlProps/ctrlProp3.xml><?xml version="1.0" encoding="utf-8"?>
<formControlPr xmlns="http://schemas.microsoft.com/office/spreadsheetml/2009/9/main" objectType="Scroll" dx="15" fmlaLink="$C$5" horiz="1" max="20" page="10" val="3"/>
</file>

<file path=xl/ctrlProps/ctrlProp30.xml><?xml version="1.0" encoding="utf-8"?>
<formControlPr xmlns="http://schemas.microsoft.com/office/spreadsheetml/2009/9/main" objectType="Scroll" dx="15" fmlaLink="$D$20" horiz="1" max="5" page="10" val="2"/>
</file>

<file path=xl/ctrlProps/ctrlProp31.xml><?xml version="1.0" encoding="utf-8"?>
<formControlPr xmlns="http://schemas.microsoft.com/office/spreadsheetml/2009/9/main" objectType="Scroll" dx="15" fmlaLink="$D$21" horiz="1" max="5" page="10" val="2"/>
</file>

<file path=xl/ctrlProps/ctrlProp32.xml><?xml version="1.0" encoding="utf-8"?>
<formControlPr xmlns="http://schemas.microsoft.com/office/spreadsheetml/2009/9/main" objectType="Scroll" dx="15" fmlaLink="$D$22" horiz="1" max="5" page="10" val="2"/>
</file>

<file path=xl/ctrlProps/ctrlProp33.xml><?xml version="1.0" encoding="utf-8"?>
<formControlPr xmlns="http://schemas.microsoft.com/office/spreadsheetml/2009/9/main" objectType="Scroll" dx="15" fmlaLink="$D$23" horiz="1" max="5" page="10" val="2"/>
</file>

<file path=xl/ctrlProps/ctrlProp34.xml><?xml version="1.0" encoding="utf-8"?>
<formControlPr xmlns="http://schemas.microsoft.com/office/spreadsheetml/2009/9/main" objectType="Scroll" dx="15" fmlaLink="$D$24" horiz="1" max="5" page="10" val="2"/>
</file>

<file path=xl/ctrlProps/ctrlProp35.xml><?xml version="1.0" encoding="utf-8"?>
<formControlPr xmlns="http://schemas.microsoft.com/office/spreadsheetml/2009/9/main" objectType="Scroll" dx="15" fmlaLink="$D$25" horiz="1" max="5" page="10" val="2"/>
</file>

<file path=xl/ctrlProps/ctrlProp36.xml><?xml version="1.0" encoding="utf-8"?>
<formControlPr xmlns="http://schemas.microsoft.com/office/spreadsheetml/2009/9/main" objectType="Scroll" dx="15" fmlaLink="$D$26" horiz="1" max="5" page="10" val="2"/>
</file>

<file path=xl/ctrlProps/ctrlProp37.xml><?xml version="1.0" encoding="utf-8"?>
<formControlPr xmlns="http://schemas.microsoft.com/office/spreadsheetml/2009/9/main" objectType="Scroll" dx="15" fmlaLink="$D$27" horiz="1" max="5" page="10" val="2"/>
</file>

<file path=xl/ctrlProps/ctrlProp38.xml><?xml version="1.0" encoding="utf-8"?>
<formControlPr xmlns="http://schemas.microsoft.com/office/spreadsheetml/2009/9/main" objectType="Scroll" dx="15" fmlaLink="$D$28" horiz="1" max="5" page="10" val="2"/>
</file>

<file path=xl/ctrlProps/ctrlProp39.xml><?xml version="1.0" encoding="utf-8"?>
<formControlPr xmlns="http://schemas.microsoft.com/office/spreadsheetml/2009/9/main" objectType="Scroll" dx="15" fmlaLink="$D$29" horiz="1" max="5" page="10" val="2"/>
</file>

<file path=xl/ctrlProps/ctrlProp4.xml><?xml version="1.0" encoding="utf-8"?>
<formControlPr xmlns="http://schemas.microsoft.com/office/spreadsheetml/2009/9/main" objectType="Scroll" dx="15" fmlaLink="$C$4" horiz="1" max="20" page="10" val="4"/>
</file>

<file path=xl/ctrlProps/ctrlProp40.xml><?xml version="1.0" encoding="utf-8"?>
<formControlPr xmlns="http://schemas.microsoft.com/office/spreadsheetml/2009/9/main" objectType="Scroll" dx="15" fmlaLink="$D$30" horiz="1" max="5" page="10" val="2"/>
</file>

<file path=xl/ctrlProps/ctrlProp41.xml><?xml version="1.0" encoding="utf-8"?>
<formControlPr xmlns="http://schemas.microsoft.com/office/spreadsheetml/2009/9/main" objectType="Scroll" dx="15" fmlaLink="$D$31" horiz="1" max="5" page="10" val="2"/>
</file>

<file path=xl/ctrlProps/ctrlProp42.xml><?xml version="1.0" encoding="utf-8"?>
<formControlPr xmlns="http://schemas.microsoft.com/office/spreadsheetml/2009/9/main" objectType="Scroll" dx="15" fmlaLink="$D$32" horiz="1" max="5" page="10" val="2"/>
</file>

<file path=xl/ctrlProps/ctrlProp43.xml><?xml version="1.0" encoding="utf-8"?>
<formControlPr xmlns="http://schemas.microsoft.com/office/spreadsheetml/2009/9/main" objectType="Scroll" dx="15" fmlaLink="$D$33" horiz="1" max="5" page="10" val="2"/>
</file>

<file path=xl/ctrlProps/ctrlProp44.xml><?xml version="1.0" encoding="utf-8"?>
<formControlPr xmlns="http://schemas.microsoft.com/office/spreadsheetml/2009/9/main" objectType="Scroll" dx="15" fmlaLink="$D$3" horiz="1" max="5" page="10" val="2"/>
</file>

<file path=xl/ctrlProps/ctrlProp45.xml><?xml version="1.0" encoding="utf-8"?>
<formControlPr xmlns="http://schemas.microsoft.com/office/spreadsheetml/2009/9/main" objectType="Scroll" dx="15" fmlaLink="$D$4" horiz="1" max="5" page="10" val="2"/>
</file>

<file path=xl/ctrlProps/ctrlProp46.xml><?xml version="1.0" encoding="utf-8"?>
<formControlPr xmlns="http://schemas.microsoft.com/office/spreadsheetml/2009/9/main" objectType="Scroll" dx="15" fmlaLink="$D$5" horiz="1" max="5" page="10" val="2"/>
</file>

<file path=xl/ctrlProps/ctrlProp47.xml><?xml version="1.0" encoding="utf-8"?>
<formControlPr xmlns="http://schemas.microsoft.com/office/spreadsheetml/2009/9/main" objectType="Scroll" dx="15" fmlaLink="$D$6" horiz="1" max="5" page="10" val="2"/>
</file>

<file path=xl/ctrlProps/ctrlProp48.xml><?xml version="1.0" encoding="utf-8"?>
<formControlPr xmlns="http://schemas.microsoft.com/office/spreadsheetml/2009/9/main" objectType="Scroll" dx="15" fmlaLink="$D$7" horiz="1" max="5" page="10" val="2"/>
</file>

<file path=xl/ctrlProps/ctrlProp49.xml><?xml version="1.0" encoding="utf-8"?>
<formControlPr xmlns="http://schemas.microsoft.com/office/spreadsheetml/2009/9/main" objectType="Scroll" dx="15" fmlaLink="$D$8" horiz="1" max="5" page="10" val="2"/>
</file>

<file path=xl/ctrlProps/ctrlProp5.xml><?xml version="1.0" encoding="utf-8"?>
<formControlPr xmlns="http://schemas.microsoft.com/office/spreadsheetml/2009/9/main" objectType="Scroll" dx="15" fmlaLink="$C$6" horiz="1" max="25" min="5" page="10" val="10"/>
</file>

<file path=xl/ctrlProps/ctrlProp50.xml><?xml version="1.0" encoding="utf-8"?>
<formControlPr xmlns="http://schemas.microsoft.com/office/spreadsheetml/2009/9/main" objectType="Scroll" dx="15" fmlaLink="$D$9" horiz="1" max="5" page="10" val="2"/>
</file>

<file path=xl/ctrlProps/ctrlProp51.xml><?xml version="1.0" encoding="utf-8"?>
<formControlPr xmlns="http://schemas.microsoft.com/office/spreadsheetml/2009/9/main" objectType="Scroll" dx="15" fmlaLink="$D$10" horiz="1" max="5" page="10" val="2"/>
</file>

<file path=xl/ctrlProps/ctrlProp52.xml><?xml version="1.0" encoding="utf-8"?>
<formControlPr xmlns="http://schemas.microsoft.com/office/spreadsheetml/2009/9/main" objectType="Scroll" dx="15" fmlaLink="$D$11" horiz="1" max="5" page="10" val="2"/>
</file>

<file path=xl/ctrlProps/ctrlProp53.xml><?xml version="1.0" encoding="utf-8"?>
<formControlPr xmlns="http://schemas.microsoft.com/office/spreadsheetml/2009/9/main" objectType="Scroll" dx="15" fmlaLink="$D$12" horiz="1" max="5" page="10" val="2"/>
</file>

<file path=xl/ctrlProps/ctrlProp54.xml><?xml version="1.0" encoding="utf-8"?>
<formControlPr xmlns="http://schemas.microsoft.com/office/spreadsheetml/2009/9/main" objectType="Scroll" dx="15" fmlaLink="$D$13" horiz="1" max="5" page="10" val="2"/>
</file>

<file path=xl/ctrlProps/ctrlProp55.xml><?xml version="1.0" encoding="utf-8"?>
<formControlPr xmlns="http://schemas.microsoft.com/office/spreadsheetml/2009/9/main" objectType="Scroll" dx="15" fmlaLink="$D$14" horiz="1" max="5" page="10" val="2"/>
</file>

<file path=xl/ctrlProps/ctrlProp56.xml><?xml version="1.0" encoding="utf-8"?>
<formControlPr xmlns="http://schemas.microsoft.com/office/spreadsheetml/2009/9/main" objectType="Scroll" dx="15" fmlaLink="$D$15" horiz="1" max="5" page="10" val="2"/>
</file>

<file path=xl/ctrlProps/ctrlProp57.xml><?xml version="1.0" encoding="utf-8"?>
<formControlPr xmlns="http://schemas.microsoft.com/office/spreadsheetml/2009/9/main" objectType="Scroll" dx="15" fmlaLink="$D$16" horiz="1" max="5" page="10" val="2"/>
</file>

<file path=xl/ctrlProps/ctrlProp58.xml><?xml version="1.0" encoding="utf-8"?>
<formControlPr xmlns="http://schemas.microsoft.com/office/spreadsheetml/2009/9/main" objectType="Scroll" dx="15" fmlaLink="$D$17" horiz="1" max="5" page="10" val="2"/>
</file>

<file path=xl/ctrlProps/ctrlProp59.xml><?xml version="1.0" encoding="utf-8"?>
<formControlPr xmlns="http://schemas.microsoft.com/office/spreadsheetml/2009/9/main" objectType="Scroll" dx="15" fmlaLink="$D$18" horiz="1" max="5" page="10" val="2"/>
</file>

<file path=xl/ctrlProps/ctrlProp6.xml><?xml version="1.0" encoding="utf-8"?>
<formControlPr xmlns="http://schemas.microsoft.com/office/spreadsheetml/2009/9/main" objectType="Scroll" dx="15" fmlaLink="$C$7" horiz="1" max="20" page="10" val="3"/>
</file>

<file path=xl/ctrlProps/ctrlProp60.xml><?xml version="1.0" encoding="utf-8"?>
<formControlPr xmlns="http://schemas.microsoft.com/office/spreadsheetml/2009/9/main" objectType="Scroll" dx="15" fmlaLink="$D$19" horiz="1" max="5" page="10" val="2"/>
</file>

<file path=xl/ctrlProps/ctrlProp61.xml><?xml version="1.0" encoding="utf-8"?>
<formControlPr xmlns="http://schemas.microsoft.com/office/spreadsheetml/2009/9/main" objectType="Scroll" dx="15" fmlaLink="$D$20" horiz="1" max="5" page="10" val="2"/>
</file>

<file path=xl/ctrlProps/ctrlProp62.xml><?xml version="1.0" encoding="utf-8"?>
<formControlPr xmlns="http://schemas.microsoft.com/office/spreadsheetml/2009/9/main" objectType="Scroll" dx="15" fmlaLink="$D$21" horiz="1" max="5" page="10" val="2"/>
</file>

<file path=xl/ctrlProps/ctrlProp63.xml><?xml version="1.0" encoding="utf-8"?>
<formControlPr xmlns="http://schemas.microsoft.com/office/spreadsheetml/2009/9/main" objectType="Scroll" dx="15" fmlaLink="$D$22" horiz="1" max="5" page="10" val="2"/>
</file>

<file path=xl/ctrlProps/ctrlProp64.xml><?xml version="1.0" encoding="utf-8"?>
<formControlPr xmlns="http://schemas.microsoft.com/office/spreadsheetml/2009/9/main" objectType="Scroll" dx="15" fmlaLink="$D$23" horiz="1" max="5" page="10" val="2"/>
</file>

<file path=xl/ctrlProps/ctrlProp65.xml><?xml version="1.0" encoding="utf-8"?>
<formControlPr xmlns="http://schemas.microsoft.com/office/spreadsheetml/2009/9/main" objectType="Scroll" dx="15" fmlaLink="$D$24" horiz="1" max="5" page="10" val="2"/>
</file>

<file path=xl/ctrlProps/ctrlProp66.xml><?xml version="1.0" encoding="utf-8"?>
<formControlPr xmlns="http://schemas.microsoft.com/office/spreadsheetml/2009/9/main" objectType="Scroll" dx="15" fmlaLink="$D$25" horiz="1" max="5" page="10" val="2"/>
</file>

<file path=xl/ctrlProps/ctrlProp67.xml><?xml version="1.0" encoding="utf-8"?>
<formControlPr xmlns="http://schemas.microsoft.com/office/spreadsheetml/2009/9/main" objectType="Scroll" dx="15" fmlaLink="$D$26" horiz="1" max="5" page="10" val="2"/>
</file>

<file path=xl/ctrlProps/ctrlProp68.xml><?xml version="1.0" encoding="utf-8"?>
<formControlPr xmlns="http://schemas.microsoft.com/office/spreadsheetml/2009/9/main" objectType="Scroll" dx="15" fmlaLink="$D$27" horiz="1" max="5" page="10" val="2"/>
</file>

<file path=xl/ctrlProps/ctrlProp69.xml><?xml version="1.0" encoding="utf-8"?>
<formControlPr xmlns="http://schemas.microsoft.com/office/spreadsheetml/2009/9/main" objectType="Scroll" dx="15" fmlaLink="$D$28" horiz="1" max="5" page="10" val="2"/>
</file>

<file path=xl/ctrlProps/ctrlProp7.xml><?xml version="1.0" encoding="utf-8"?>
<formControlPr xmlns="http://schemas.microsoft.com/office/spreadsheetml/2009/9/main" objectType="Scroll" dx="15" fmlaLink="$C$8" horiz="1" max="25" min="5" page="10" val="10"/>
</file>

<file path=xl/ctrlProps/ctrlProp70.xml><?xml version="1.0" encoding="utf-8"?>
<formControlPr xmlns="http://schemas.microsoft.com/office/spreadsheetml/2009/9/main" objectType="Scroll" dx="15" fmlaLink="$D$29" horiz="1" max="5" page="10" val="2"/>
</file>

<file path=xl/ctrlProps/ctrlProp71.xml><?xml version="1.0" encoding="utf-8"?>
<formControlPr xmlns="http://schemas.microsoft.com/office/spreadsheetml/2009/9/main" objectType="Scroll" dx="15" fmlaLink="$D$30" horiz="1" max="5" page="10" val="2"/>
</file>

<file path=xl/ctrlProps/ctrlProp72.xml><?xml version="1.0" encoding="utf-8"?>
<formControlPr xmlns="http://schemas.microsoft.com/office/spreadsheetml/2009/9/main" objectType="Scroll" dx="15" fmlaLink="$D$31" horiz="1" max="5" page="10" val="2"/>
</file>

<file path=xl/ctrlProps/ctrlProp73.xml><?xml version="1.0" encoding="utf-8"?>
<formControlPr xmlns="http://schemas.microsoft.com/office/spreadsheetml/2009/9/main" objectType="Scroll" dx="15" fmlaLink="$D$32" horiz="1" max="5" page="10" val="2"/>
</file>

<file path=xl/ctrlProps/ctrlProp74.xml><?xml version="1.0" encoding="utf-8"?>
<formControlPr xmlns="http://schemas.microsoft.com/office/spreadsheetml/2009/9/main" objectType="Scroll" dx="15" fmlaLink="$D$33" horiz="1" max="5" page="10" val="2"/>
</file>

<file path=xl/ctrlProps/ctrlProp75.xml><?xml version="1.0" encoding="utf-8"?>
<formControlPr xmlns="http://schemas.microsoft.com/office/spreadsheetml/2009/9/main" objectType="Scroll" dx="15" fmlaLink="$D$3" horiz="1" max="5" min="1" page="10" val="3"/>
</file>

<file path=xl/ctrlProps/ctrlProp76.xml><?xml version="1.0" encoding="utf-8"?>
<formControlPr xmlns="http://schemas.microsoft.com/office/spreadsheetml/2009/9/main" objectType="Scroll" dx="15" fmlaLink="$D$4" horiz="1" max="5" min="1" page="10" val="3"/>
</file>

<file path=xl/ctrlProps/ctrlProp77.xml><?xml version="1.0" encoding="utf-8"?>
<formControlPr xmlns="http://schemas.microsoft.com/office/spreadsheetml/2009/9/main" objectType="Scroll" dx="15" fmlaLink="$D$5" horiz="1" max="5" min="1" page="10" val="3"/>
</file>

<file path=xl/ctrlProps/ctrlProp78.xml><?xml version="1.0" encoding="utf-8"?>
<formControlPr xmlns="http://schemas.microsoft.com/office/spreadsheetml/2009/9/main" objectType="Scroll" dx="15" fmlaLink="$D$6" horiz="1" max="5" min="1" page="10" val="3"/>
</file>

<file path=xl/ctrlProps/ctrlProp79.xml><?xml version="1.0" encoding="utf-8"?>
<formControlPr xmlns="http://schemas.microsoft.com/office/spreadsheetml/2009/9/main" objectType="Scroll" dx="15" fmlaLink="$D$7" horiz="1" max="5" min="1" page="10" val="3"/>
</file>

<file path=xl/ctrlProps/ctrlProp8.xml><?xml version="1.0" encoding="utf-8"?>
<formControlPr xmlns="http://schemas.microsoft.com/office/spreadsheetml/2009/9/main" objectType="Scroll" dx="15" fmlaLink="$C$9" horiz="1" max="25" min="5" page="10" val="10"/>
</file>

<file path=xl/ctrlProps/ctrlProp80.xml><?xml version="1.0" encoding="utf-8"?>
<formControlPr xmlns="http://schemas.microsoft.com/office/spreadsheetml/2009/9/main" objectType="Scroll" dx="15" fmlaLink="$D$8" horiz="1" max="5" min="1" page="10" val="3"/>
</file>

<file path=xl/ctrlProps/ctrlProp81.xml><?xml version="1.0" encoding="utf-8"?>
<formControlPr xmlns="http://schemas.microsoft.com/office/spreadsheetml/2009/9/main" objectType="Scroll" dx="15" fmlaLink="$D$9" horiz="1" max="5" min="1" page="10" val="3"/>
</file>

<file path=xl/ctrlProps/ctrlProp82.xml><?xml version="1.0" encoding="utf-8"?>
<formControlPr xmlns="http://schemas.microsoft.com/office/spreadsheetml/2009/9/main" objectType="Scroll" dx="15" fmlaLink="$D$10" horiz="1" max="5" min="1" page="10" val="3"/>
</file>

<file path=xl/ctrlProps/ctrlProp83.xml><?xml version="1.0" encoding="utf-8"?>
<formControlPr xmlns="http://schemas.microsoft.com/office/spreadsheetml/2009/9/main" objectType="Scroll" dx="15" fmlaLink="$D$11" horiz="1" max="5" min="1" page="10" val="3"/>
</file>

<file path=xl/ctrlProps/ctrlProp84.xml><?xml version="1.0" encoding="utf-8"?>
<formControlPr xmlns="http://schemas.microsoft.com/office/spreadsheetml/2009/9/main" objectType="Scroll" dx="15" fmlaLink="$D$12" horiz="1" max="5" min="1" page="10" val="3"/>
</file>

<file path=xl/ctrlProps/ctrlProp85.xml><?xml version="1.0" encoding="utf-8"?>
<formControlPr xmlns="http://schemas.microsoft.com/office/spreadsheetml/2009/9/main" objectType="Scroll" dx="15" fmlaLink="$D$13" horiz="1" max="5" min="1" page="10" val="3"/>
</file>

<file path=xl/ctrlProps/ctrlProp86.xml><?xml version="1.0" encoding="utf-8"?>
<formControlPr xmlns="http://schemas.microsoft.com/office/spreadsheetml/2009/9/main" objectType="Scroll" dx="15" fmlaLink="$D$14" horiz="1" max="5" min="1" page="10" val="3"/>
</file>

<file path=xl/ctrlProps/ctrlProp87.xml><?xml version="1.0" encoding="utf-8"?>
<formControlPr xmlns="http://schemas.microsoft.com/office/spreadsheetml/2009/9/main" objectType="Scroll" dx="15" fmlaLink="$D$15" horiz="1" max="5" min="1" page="10" val="3"/>
</file>

<file path=xl/ctrlProps/ctrlProp88.xml><?xml version="1.0" encoding="utf-8"?>
<formControlPr xmlns="http://schemas.microsoft.com/office/spreadsheetml/2009/9/main" objectType="Scroll" dx="15" fmlaLink="$D$16" horiz="1" max="5" min="1" page="10" val="3"/>
</file>

<file path=xl/ctrlProps/ctrlProp89.xml><?xml version="1.0" encoding="utf-8"?>
<formControlPr xmlns="http://schemas.microsoft.com/office/spreadsheetml/2009/9/main" objectType="Scroll" dx="15" fmlaLink="$D$17" horiz="1" max="5" min="1" page="10" val="3"/>
</file>

<file path=xl/ctrlProps/ctrlProp9.xml><?xml version="1.0" encoding="utf-8"?>
<formControlPr xmlns="http://schemas.microsoft.com/office/spreadsheetml/2009/9/main" objectType="Scroll" dx="15" fmlaLink="$C$10" horiz="1" max="20" page="10" val="5"/>
</file>

<file path=xl/ctrlProps/ctrlProp90.xml><?xml version="1.0" encoding="utf-8"?>
<formControlPr xmlns="http://schemas.microsoft.com/office/spreadsheetml/2009/9/main" objectType="Scroll" dx="15" fmlaLink="$D$18" horiz="1" max="5" min="1" page="10" val="3"/>
</file>

<file path=xl/ctrlProps/ctrlProp91.xml><?xml version="1.0" encoding="utf-8"?>
<formControlPr xmlns="http://schemas.microsoft.com/office/spreadsheetml/2009/9/main" objectType="Scroll" dx="15" fmlaLink="$D$19" horiz="1" max="5" min="1" page="10" val="3"/>
</file>

<file path=xl/ctrlProps/ctrlProp92.xml><?xml version="1.0" encoding="utf-8"?>
<formControlPr xmlns="http://schemas.microsoft.com/office/spreadsheetml/2009/9/main" objectType="Scroll" dx="15" fmlaLink="$D$21" horiz="1" max="5" min="1" page="10" val="3"/>
</file>

<file path=xl/ctrlProps/ctrlProp93.xml><?xml version="1.0" encoding="utf-8"?>
<formControlPr xmlns="http://schemas.microsoft.com/office/spreadsheetml/2009/9/main" objectType="Scroll" dx="15" fmlaLink="$D$22" horiz="1" max="5" min="1" page="10" val="3"/>
</file>

<file path=xl/ctrlProps/ctrlProp94.xml><?xml version="1.0" encoding="utf-8"?>
<formControlPr xmlns="http://schemas.microsoft.com/office/spreadsheetml/2009/9/main" objectType="Scroll" dx="15" fmlaLink="$D$23" horiz="1" max="5" min="1" page="10" val="3"/>
</file>

<file path=xl/ctrlProps/ctrlProp95.xml><?xml version="1.0" encoding="utf-8"?>
<formControlPr xmlns="http://schemas.microsoft.com/office/spreadsheetml/2009/9/main" objectType="Scroll" dx="15" fmlaLink="$D$24" horiz="1" max="5" min="1" page="10" val="3"/>
</file>

<file path=xl/ctrlProps/ctrlProp96.xml><?xml version="1.0" encoding="utf-8"?>
<formControlPr xmlns="http://schemas.microsoft.com/office/spreadsheetml/2009/9/main" objectType="Scroll" dx="15" fmlaLink="$D$25" horiz="1" max="5" min="1" page="10" val="3"/>
</file>

<file path=xl/ctrlProps/ctrlProp97.xml><?xml version="1.0" encoding="utf-8"?>
<formControlPr xmlns="http://schemas.microsoft.com/office/spreadsheetml/2009/9/main" objectType="Scroll" dx="15" fmlaLink="$D$26" horiz="1" max="5" min="1" page="10" val="3"/>
</file>

<file path=xl/ctrlProps/ctrlProp98.xml><?xml version="1.0" encoding="utf-8"?>
<formControlPr xmlns="http://schemas.microsoft.com/office/spreadsheetml/2009/9/main" objectType="Scroll" dx="15" fmlaLink="$D$27" horiz="1" max="5" min="1" page="10" val="3"/>
</file>

<file path=xl/ctrlProps/ctrlProp99.xml><?xml version="1.0" encoding="utf-8"?>
<formControlPr xmlns="http://schemas.microsoft.com/office/spreadsheetml/2009/9/main" objectType="Scroll" dx="15" fmlaLink="$D$28" horiz="1" max="5" min="1" page="10" val="3"/>
</file>

<file path=xl/drawings/drawing1.xml><?xml version="1.0" encoding="utf-8"?>
<xdr:wsDr xmlns:xdr="http://schemas.openxmlformats.org/drawingml/2006/spreadsheetDrawing" xmlns:a="http://schemas.openxmlformats.org/drawingml/2006/main">
  <xdr:oneCellAnchor>
    <xdr:from>
      <xdr:col>4</xdr:col>
      <xdr:colOff>0</xdr:colOff>
      <xdr:row>3</xdr:row>
      <xdr:rowOff>0</xdr:rowOff>
    </xdr:from>
    <xdr:ext cx="7248525" cy="937757"/>
    <xdr:sp macro="" textlink="">
      <xdr:nvSpPr>
        <xdr:cNvPr id="2" name="TextBox 1"/>
        <xdr:cNvSpPr txBox="1"/>
      </xdr:nvSpPr>
      <xdr:spPr>
        <a:xfrm>
          <a:off x="3257550" y="685800"/>
          <a:ext cx="7248525" cy="937757"/>
        </a:xfrm>
        <a:prstGeom prst="rect">
          <a:avLst/>
        </a:prstGeom>
        <a:solidFill>
          <a:schemeClr val="bg1"/>
        </a:solidFill>
        <a:ln w="25400">
          <a:solidFill>
            <a:schemeClr val="tx1"/>
          </a:solidFill>
        </a:ln>
        <a:effectLst>
          <a:outerShdw blurRad="50800" dist="50800" dir="5400000" algn="ctr" rotWithShape="0">
            <a:schemeClr val="bg1">
              <a:lumMod val="50000"/>
            </a:schemeClr>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baseline="0"/>
            <a:t>Final results of stock prioritization calculations.  Highest score, lowest rank indicates stock that should have higher priority for stock assessment.  List is automatically sorted based on any changes to calculations.</a:t>
          </a:r>
          <a:endParaRPr lang="en-US" sz="1800"/>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18</xdr:col>
      <xdr:colOff>603251</xdr:colOff>
      <xdr:row>0</xdr:row>
      <xdr:rowOff>105833</xdr:rowOff>
    </xdr:from>
    <xdr:ext cx="7248525" cy="5446684"/>
    <xdr:sp macro="" textlink="">
      <xdr:nvSpPr>
        <xdr:cNvPr id="2" name="TextBox 1"/>
        <xdr:cNvSpPr txBox="1"/>
      </xdr:nvSpPr>
      <xdr:spPr>
        <a:xfrm>
          <a:off x="12043834" y="105833"/>
          <a:ext cx="7248525" cy="5446684"/>
        </a:xfrm>
        <a:prstGeom prst="rect">
          <a:avLst/>
        </a:prstGeom>
        <a:solidFill>
          <a:schemeClr val="bg1"/>
        </a:solidFill>
        <a:ln w="25400">
          <a:solidFill>
            <a:schemeClr val="tx1"/>
          </a:solidFill>
        </a:ln>
        <a:effectLst>
          <a:outerShdw blurRad="50800" dist="50800" dir="5400000" algn="ctr" rotWithShape="0">
            <a:schemeClr val="bg1">
              <a:lumMod val="50000"/>
            </a:schemeClr>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a:t>This sheet </a:t>
          </a:r>
          <a:r>
            <a:rPr lang="en-US" sz="1800" baseline="0"/>
            <a:t>computes the target frequency for stock assessments for each stock.  This computation is based on four factors as follows:</a:t>
          </a:r>
        </a:p>
        <a:p>
          <a:r>
            <a:rPr lang="en-US" sz="1800" baseline="0"/>
            <a:t>(1) </a:t>
          </a:r>
          <a:r>
            <a:rPr lang="en-US" sz="1800" u="sng" baseline="0"/>
            <a:t>mean age of the catch </a:t>
          </a:r>
          <a:r>
            <a:rPr lang="en-US" sz="1800" baseline="0"/>
            <a:t>- computed from total mortality (Z), computed as F (from stock assessments)+M or 2*M in cases of missing F's.  Direct measures of average age in the catch would be better.</a:t>
          </a:r>
        </a:p>
        <a:p>
          <a:r>
            <a:rPr lang="en-US" sz="1800" baseline="0"/>
            <a:t>(2) </a:t>
          </a:r>
          <a:r>
            <a:rPr lang="en-US" sz="1800" u="sng" baseline="0"/>
            <a:t>recruitment variability </a:t>
          </a:r>
          <a:r>
            <a:rPr lang="en-US" sz="1800" baseline="0"/>
            <a:t>- using empirical estimates of R-sigma from stock assessments.  Default value for unassessed stocks is 0.6.</a:t>
          </a:r>
        </a:p>
        <a:p>
          <a:r>
            <a:rPr lang="en-US" sz="1800" baseline="0"/>
            <a:t>(3) </a:t>
          </a:r>
          <a:r>
            <a:rPr lang="en-US" sz="1800" u="sng" baseline="0"/>
            <a:t>fishery importance </a:t>
          </a:r>
          <a:r>
            <a:rPr lang="en-US" sz="1800" baseline="0"/>
            <a:t>- computed from the sum of the commercial and recreational importance factors, then ranked into tritiles</a:t>
          </a:r>
        </a:p>
        <a:p>
          <a:r>
            <a:rPr lang="en-US" sz="1800" baseline="0"/>
            <a:t>(4) </a:t>
          </a:r>
          <a:r>
            <a:rPr lang="en-US" sz="1800" u="sng" baseline="0"/>
            <a:t>ecosystem importance </a:t>
          </a:r>
          <a:r>
            <a:rPr lang="en-US" sz="1800" baseline="0"/>
            <a:t>- pulled directly from the ecosystem importance factors from the expert input.</a:t>
          </a:r>
        </a:p>
        <a:p>
          <a:endParaRPr lang="en-US" sz="1800" baseline="0"/>
        </a:p>
        <a:p>
          <a:r>
            <a:rPr lang="en-US" sz="1800" baseline="0"/>
            <a:t>The final target frequency is adjusted to a minimum of 1 and a maximum of 10 years, shown in column L.</a:t>
          </a:r>
        </a:p>
        <a:p>
          <a:endParaRPr lang="en-US" sz="1800" baseline="0"/>
        </a:p>
        <a:p>
          <a:r>
            <a:rPr lang="en-US" sz="1800" baseline="0"/>
            <a:t>The metric needed for prioritization calculations is the assessment years overdue, based on target frequency.  For unassessed stocks a maximum value was used to fill in for years since last assessment (in this case 24).  The final results of this metric are shown in column P.</a:t>
          </a:r>
          <a:endParaRPr lang="en-US" sz="1800"/>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11</xdr:col>
      <xdr:colOff>228600</xdr:colOff>
      <xdr:row>2</xdr:row>
      <xdr:rowOff>47625</xdr:rowOff>
    </xdr:from>
    <xdr:ext cx="184731" cy="264560"/>
    <xdr:sp macro="" textlink="">
      <xdr:nvSpPr>
        <xdr:cNvPr id="2" name="TextBox 1"/>
        <xdr:cNvSpPr txBox="1"/>
      </xdr:nvSpPr>
      <xdr:spPr>
        <a:xfrm>
          <a:off x="9601200"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8</xdr:col>
      <xdr:colOff>1</xdr:colOff>
      <xdr:row>1</xdr:row>
      <xdr:rowOff>809625</xdr:rowOff>
    </xdr:from>
    <xdr:ext cx="4714874" cy="3192221"/>
    <xdr:sp macro="" textlink="">
      <xdr:nvSpPr>
        <xdr:cNvPr id="3" name="TextBox 2"/>
        <xdr:cNvSpPr txBox="1"/>
      </xdr:nvSpPr>
      <xdr:spPr>
        <a:xfrm>
          <a:off x="10077451" y="971550"/>
          <a:ext cx="4714874" cy="3192221"/>
        </a:xfrm>
        <a:prstGeom prst="rect">
          <a:avLst/>
        </a:prstGeom>
        <a:solidFill>
          <a:schemeClr val="bg1"/>
        </a:solidFill>
        <a:ln>
          <a:solidFill>
            <a:schemeClr val="tx1"/>
          </a:solidFill>
        </a:ln>
        <a:effectLst>
          <a:outerShdw blurRad="50800" dist="50800" dir="5400000" algn="ctr" rotWithShape="0">
            <a:schemeClr val="tx1"/>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a:t>List of SAFMC stocks for</a:t>
          </a:r>
          <a:r>
            <a:rPr lang="en-US" sz="1800" baseline="0"/>
            <a:t> possible inclusion in the stock assessment prioritization.  This list was reduced for ease of understanding and setting up the stock assessment prioritization tool.  The list may be revisisted at a later date.</a:t>
          </a:r>
        </a:p>
        <a:p>
          <a:endParaRPr lang="en-US" sz="1800" baseline="0"/>
        </a:p>
        <a:p>
          <a:r>
            <a:rPr lang="en-US" sz="1800" baseline="0"/>
            <a:t>Species were selected based on the following criteria:</a:t>
          </a:r>
        </a:p>
        <a:p>
          <a:r>
            <a:rPr lang="en-US" sz="1800" baseline="0"/>
            <a:t>(1) included if it had been assessed before.</a:t>
          </a:r>
        </a:p>
        <a:p>
          <a:r>
            <a:rPr lang="en-US" sz="1800" baseline="0"/>
            <a:t>(2) if it is a representative of a complex</a:t>
          </a:r>
        </a:p>
        <a:p>
          <a:r>
            <a:rPr lang="en-US" sz="1800" baseline="0"/>
            <a:t>(3) if it is an FSSI species</a:t>
          </a:r>
          <a:endParaRPr lang="en-US" sz="1800"/>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47625</xdr:colOff>
          <xdr:row>1</xdr:row>
          <xdr:rowOff>38100</xdr:rowOff>
        </xdr:from>
        <xdr:to>
          <xdr:col>8</xdr:col>
          <xdr:colOff>571500</xdr:colOff>
          <xdr:row>1</xdr:row>
          <xdr:rowOff>266700</xdr:rowOff>
        </xdr:to>
        <xdr:sp macro="" textlink="">
          <xdr:nvSpPr>
            <xdr:cNvPr id="1039" name="Scroll Bar 15" hidden="1">
              <a:extLst>
                <a:ext uri="{63B3BB69-23CF-44E3-9099-C40C66FF867C}">
                  <a14:compatExt spid="_x0000_s103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2</xdr:row>
          <xdr:rowOff>38100</xdr:rowOff>
        </xdr:from>
        <xdr:to>
          <xdr:col>8</xdr:col>
          <xdr:colOff>571500</xdr:colOff>
          <xdr:row>2</xdr:row>
          <xdr:rowOff>266700</xdr:rowOff>
        </xdr:to>
        <xdr:sp macro="" textlink="">
          <xdr:nvSpPr>
            <xdr:cNvPr id="1040" name="Scroll Bar 16" hidden="1">
              <a:extLst>
                <a:ext uri="{63B3BB69-23CF-44E3-9099-C40C66FF867C}">
                  <a14:compatExt spid="_x0000_s104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xdr:row>
          <xdr:rowOff>38100</xdr:rowOff>
        </xdr:from>
        <xdr:to>
          <xdr:col>8</xdr:col>
          <xdr:colOff>571500</xdr:colOff>
          <xdr:row>4</xdr:row>
          <xdr:rowOff>266700</xdr:rowOff>
        </xdr:to>
        <xdr:sp macro="" textlink="">
          <xdr:nvSpPr>
            <xdr:cNvPr id="1041" name="Scroll Bar 17" hidden="1">
              <a:extLst>
                <a:ext uri="{63B3BB69-23CF-44E3-9099-C40C66FF867C}">
                  <a14:compatExt spid="_x0000_s104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3</xdr:row>
          <xdr:rowOff>38100</xdr:rowOff>
        </xdr:from>
        <xdr:to>
          <xdr:col>8</xdr:col>
          <xdr:colOff>571500</xdr:colOff>
          <xdr:row>3</xdr:row>
          <xdr:rowOff>266700</xdr:rowOff>
        </xdr:to>
        <xdr:sp macro="" textlink="">
          <xdr:nvSpPr>
            <xdr:cNvPr id="1042" name="Scroll Bar 18" hidden="1">
              <a:extLst>
                <a:ext uri="{63B3BB69-23CF-44E3-9099-C40C66FF867C}">
                  <a14:compatExt spid="_x0000_s104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5</xdr:row>
          <xdr:rowOff>38100</xdr:rowOff>
        </xdr:from>
        <xdr:to>
          <xdr:col>8</xdr:col>
          <xdr:colOff>571500</xdr:colOff>
          <xdr:row>5</xdr:row>
          <xdr:rowOff>266700</xdr:rowOff>
        </xdr:to>
        <xdr:sp macro="" textlink="">
          <xdr:nvSpPr>
            <xdr:cNvPr id="1043" name="Scroll Bar 19" hidden="1">
              <a:extLst>
                <a:ext uri="{63B3BB69-23CF-44E3-9099-C40C66FF867C}">
                  <a14:compatExt spid="_x0000_s104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6</xdr:row>
          <xdr:rowOff>38100</xdr:rowOff>
        </xdr:from>
        <xdr:to>
          <xdr:col>8</xdr:col>
          <xdr:colOff>571500</xdr:colOff>
          <xdr:row>6</xdr:row>
          <xdr:rowOff>266700</xdr:rowOff>
        </xdr:to>
        <xdr:sp macro="" textlink="">
          <xdr:nvSpPr>
            <xdr:cNvPr id="1044" name="Scroll Bar 20" hidden="1">
              <a:extLst>
                <a:ext uri="{63B3BB69-23CF-44E3-9099-C40C66FF867C}">
                  <a14:compatExt spid="_x0000_s104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7</xdr:row>
          <xdr:rowOff>38100</xdr:rowOff>
        </xdr:from>
        <xdr:to>
          <xdr:col>8</xdr:col>
          <xdr:colOff>571500</xdr:colOff>
          <xdr:row>7</xdr:row>
          <xdr:rowOff>266700</xdr:rowOff>
        </xdr:to>
        <xdr:sp macro="" textlink="">
          <xdr:nvSpPr>
            <xdr:cNvPr id="1045" name="Scroll Bar 21" hidden="1">
              <a:extLst>
                <a:ext uri="{63B3BB69-23CF-44E3-9099-C40C66FF867C}">
                  <a14:compatExt spid="_x0000_s104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8</xdr:row>
          <xdr:rowOff>38100</xdr:rowOff>
        </xdr:from>
        <xdr:to>
          <xdr:col>8</xdr:col>
          <xdr:colOff>571500</xdr:colOff>
          <xdr:row>8</xdr:row>
          <xdr:rowOff>266700</xdr:rowOff>
        </xdr:to>
        <xdr:sp macro="" textlink="">
          <xdr:nvSpPr>
            <xdr:cNvPr id="1046" name="Scroll Bar 22" hidden="1">
              <a:extLst>
                <a:ext uri="{63B3BB69-23CF-44E3-9099-C40C66FF867C}">
                  <a14:compatExt spid="_x0000_s104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9</xdr:row>
          <xdr:rowOff>38100</xdr:rowOff>
        </xdr:from>
        <xdr:to>
          <xdr:col>8</xdr:col>
          <xdr:colOff>571500</xdr:colOff>
          <xdr:row>9</xdr:row>
          <xdr:rowOff>266700</xdr:rowOff>
        </xdr:to>
        <xdr:sp macro="" textlink="">
          <xdr:nvSpPr>
            <xdr:cNvPr id="1047" name="Scroll Bar 23" hidden="1">
              <a:extLst>
                <a:ext uri="{63B3BB69-23CF-44E3-9099-C40C66FF867C}">
                  <a14:compatExt spid="_x0000_s104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10</xdr:row>
          <xdr:rowOff>38100</xdr:rowOff>
        </xdr:from>
        <xdr:to>
          <xdr:col>8</xdr:col>
          <xdr:colOff>571500</xdr:colOff>
          <xdr:row>10</xdr:row>
          <xdr:rowOff>266700</xdr:rowOff>
        </xdr:to>
        <xdr:sp macro="" textlink="">
          <xdr:nvSpPr>
            <xdr:cNvPr id="1048" name="Scroll Bar 24" hidden="1">
              <a:extLst>
                <a:ext uri="{63B3BB69-23CF-44E3-9099-C40C66FF867C}">
                  <a14:compatExt spid="_x0000_s104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11</xdr:row>
          <xdr:rowOff>38100</xdr:rowOff>
        </xdr:from>
        <xdr:to>
          <xdr:col>8</xdr:col>
          <xdr:colOff>571500</xdr:colOff>
          <xdr:row>11</xdr:row>
          <xdr:rowOff>266700</xdr:rowOff>
        </xdr:to>
        <xdr:sp macro="" textlink="">
          <xdr:nvSpPr>
            <xdr:cNvPr id="1049" name="Scroll Bar 25" hidden="1">
              <a:extLst>
                <a:ext uri="{63B3BB69-23CF-44E3-9099-C40C66FF867C}">
                  <a14:compatExt spid="_x0000_s104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12</xdr:row>
          <xdr:rowOff>38100</xdr:rowOff>
        </xdr:from>
        <xdr:to>
          <xdr:col>8</xdr:col>
          <xdr:colOff>571500</xdr:colOff>
          <xdr:row>12</xdr:row>
          <xdr:rowOff>266700</xdr:rowOff>
        </xdr:to>
        <xdr:sp macro="" textlink="">
          <xdr:nvSpPr>
            <xdr:cNvPr id="1050" name="Scroll Bar 26" hidden="1">
              <a:extLst>
                <a:ext uri="{63B3BB69-23CF-44E3-9099-C40C66FF867C}">
                  <a14:compatExt spid="_x0000_s1050"/>
                </a:ext>
              </a:extLst>
            </xdr:cNvPr>
            <xdr:cNvSpPr/>
          </xdr:nvSpPr>
          <xdr:spPr>
            <a:xfrm>
              <a:off x="0" y="0"/>
              <a:ext cx="0" cy="0"/>
            </a:xfrm>
            <a:prstGeom prst="rect">
              <a:avLst/>
            </a:prstGeom>
          </xdr:spPr>
        </xdr:sp>
        <xdr:clientData/>
      </xdr:twoCellAnchor>
    </mc:Choice>
    <mc:Fallback/>
  </mc:AlternateContent>
  <xdr:oneCellAnchor>
    <xdr:from>
      <xdr:col>0</xdr:col>
      <xdr:colOff>857250</xdr:colOff>
      <xdr:row>15</xdr:row>
      <xdr:rowOff>19050</xdr:rowOff>
    </xdr:from>
    <xdr:ext cx="7248525" cy="1501373"/>
    <xdr:sp macro="" textlink="">
      <xdr:nvSpPr>
        <xdr:cNvPr id="2" name="TextBox 1"/>
        <xdr:cNvSpPr txBox="1"/>
      </xdr:nvSpPr>
      <xdr:spPr>
        <a:xfrm>
          <a:off x="857250" y="4438650"/>
          <a:ext cx="7248525" cy="1501373"/>
        </a:xfrm>
        <a:prstGeom prst="rect">
          <a:avLst/>
        </a:prstGeom>
        <a:solidFill>
          <a:schemeClr val="bg1"/>
        </a:solidFill>
        <a:ln w="25400">
          <a:solidFill>
            <a:schemeClr val="tx1"/>
          </a:solidFill>
        </a:ln>
        <a:effectLst>
          <a:outerShdw blurRad="50800" dist="50800" dir="5400000" algn="ctr" rotWithShape="0">
            <a:schemeClr val="bg1">
              <a:lumMod val="50000"/>
            </a:schemeClr>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a:t>This sheet allows input</a:t>
          </a:r>
          <a:r>
            <a:rPr lang="en-US" sz="1800" baseline="0"/>
            <a:t> on the weighting of each of the Factors used in stock prioritization.  Minimum, maximum, and default values are from the "Prioritizing Fish Stock Assessments" document.  Adjust (slide) scroll bars to change user desired relative importance.  Subsequent sheets will automatically update as these values are changed.</a:t>
          </a:r>
          <a:endParaRPr lang="en-US" sz="18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8</xdr:col>
      <xdr:colOff>0</xdr:colOff>
      <xdr:row>2</xdr:row>
      <xdr:rowOff>0</xdr:rowOff>
    </xdr:from>
    <xdr:ext cx="7248525" cy="3474028"/>
    <xdr:sp macro="" textlink="">
      <xdr:nvSpPr>
        <xdr:cNvPr id="2" name="TextBox 1"/>
        <xdr:cNvSpPr txBox="1"/>
      </xdr:nvSpPr>
      <xdr:spPr>
        <a:xfrm>
          <a:off x="6972300" y="990600"/>
          <a:ext cx="7248525" cy="3474028"/>
        </a:xfrm>
        <a:prstGeom prst="rect">
          <a:avLst/>
        </a:prstGeom>
        <a:solidFill>
          <a:schemeClr val="bg1"/>
        </a:solidFill>
        <a:ln w="25400">
          <a:solidFill>
            <a:schemeClr val="tx1"/>
          </a:solidFill>
        </a:ln>
        <a:effectLst>
          <a:outerShdw blurRad="50800" dist="50800" dir="5400000" algn="ctr" rotWithShape="0">
            <a:schemeClr val="bg1">
              <a:lumMod val="50000"/>
            </a:schemeClr>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a:t>This sheet allows input</a:t>
          </a:r>
          <a:r>
            <a:rPr lang="en-US" sz="1800" baseline="0"/>
            <a:t> on the recreational importance factor used in stock prioritization.  The scale of this factor is from 0 to 5.0.  Proposed metrics are as follows:</a:t>
          </a:r>
        </a:p>
        <a:p>
          <a:r>
            <a:rPr lang="en-US" sz="1800" baseline="0"/>
            <a:t>Metric 1 - Percent recreational catch (wgt) times 5.0</a:t>
          </a:r>
        </a:p>
        <a:p>
          <a:r>
            <a:rPr lang="en-US" sz="1800" baseline="0"/>
            <a:t>Metric 2 - Log(catch) rescaled to a maximum of 5.0</a:t>
          </a:r>
        </a:p>
        <a:p>
          <a:r>
            <a:rPr lang="en-US" sz="1800" baseline="0"/>
            <a:t>Metric 3 - Average of Metric 1 and 2. (</a:t>
          </a:r>
          <a:r>
            <a:rPr lang="en-US" sz="1800" i="1" baseline="0"/>
            <a:t>currently being used</a:t>
          </a:r>
          <a:r>
            <a:rPr lang="en-US" sz="1800" baseline="0"/>
            <a:t>)</a:t>
          </a:r>
        </a:p>
        <a:p>
          <a:endParaRPr lang="en-US" sz="1800" baseline="0"/>
        </a:p>
        <a:p>
          <a:r>
            <a:rPr lang="en-US" sz="1800" baseline="0"/>
            <a:t>Other metrics can be considered, but may need additional data sources.  Direct measures of recreational value for each stock may not be available.  User input could be set-up with scroll bars for expert input.</a:t>
          </a:r>
        </a:p>
        <a:p>
          <a:endParaRPr lang="en-US" sz="1800" baseline="0"/>
        </a:p>
        <a:p>
          <a:r>
            <a:rPr lang="en-US" sz="1800" baseline="0"/>
            <a:t>Subsequent sheets will automatically update as these values are changed.</a:t>
          </a:r>
          <a:endParaRPr lang="en-US" sz="18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5</xdr:col>
      <xdr:colOff>0</xdr:colOff>
      <xdr:row>1</xdr:row>
      <xdr:rowOff>9525</xdr:rowOff>
    </xdr:from>
    <xdr:ext cx="7248525" cy="1783180"/>
    <xdr:sp macro="" textlink="">
      <xdr:nvSpPr>
        <xdr:cNvPr id="2" name="TextBox 1"/>
        <xdr:cNvSpPr txBox="1"/>
      </xdr:nvSpPr>
      <xdr:spPr>
        <a:xfrm>
          <a:off x="5143500" y="238125"/>
          <a:ext cx="7248525" cy="1783180"/>
        </a:xfrm>
        <a:prstGeom prst="rect">
          <a:avLst/>
        </a:prstGeom>
        <a:solidFill>
          <a:schemeClr val="bg1"/>
        </a:solidFill>
        <a:ln w="25400">
          <a:solidFill>
            <a:schemeClr val="tx1"/>
          </a:solidFill>
        </a:ln>
        <a:effectLst>
          <a:outerShdw blurRad="50800" dist="50800" dir="5400000" algn="ctr" rotWithShape="0">
            <a:schemeClr val="bg1">
              <a:lumMod val="50000"/>
            </a:schemeClr>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a:t>This sheet allows input</a:t>
          </a:r>
          <a:r>
            <a:rPr lang="en-US" sz="1800" baseline="0"/>
            <a:t> on the importance of subsistence factor used in stock prioritization.  The scale of this factor is from 0 to 5.0.  Subsistence fishing is virtually non-existent in the SAFMC jurisdiction, hence this metric has been set to near zero values.</a:t>
          </a:r>
        </a:p>
        <a:p>
          <a:endParaRPr lang="en-US" sz="1800" baseline="0"/>
        </a:p>
        <a:p>
          <a:r>
            <a:rPr lang="en-US" sz="1800" baseline="0"/>
            <a:t>Subsequent sheets will automatically update as these values are changed.</a:t>
          </a:r>
          <a:endParaRPr lang="en-US" sz="1800"/>
        </a:p>
      </xdr:txBody>
    </xdr:sp>
    <xdr:clientData/>
  </xdr:oneCellAnchor>
  <xdr:oneCellAnchor>
    <xdr:from>
      <xdr:col>5</xdr:col>
      <xdr:colOff>0</xdr:colOff>
      <xdr:row>10</xdr:row>
      <xdr:rowOff>123825</xdr:rowOff>
    </xdr:from>
    <xdr:ext cx="7362825" cy="1407308"/>
    <xdr:sp macro="" textlink="">
      <xdr:nvSpPr>
        <xdr:cNvPr id="3" name="TextBox 2"/>
        <xdr:cNvSpPr txBox="1"/>
      </xdr:nvSpPr>
      <xdr:spPr>
        <a:xfrm>
          <a:off x="5143500" y="2409825"/>
          <a:ext cx="7362825" cy="1407308"/>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i="0" u="none" strike="noStrike" baseline="0" smtClean="0">
              <a:solidFill>
                <a:schemeClr val="tx1"/>
              </a:solidFill>
              <a:latin typeface="+mn-lt"/>
              <a:ea typeface="+mn-ea"/>
              <a:cs typeface="+mn-cs"/>
            </a:rPr>
            <a:t>Importance to Subsistence: </a:t>
          </a:r>
          <a:r>
            <a:rPr lang="en-US" sz="1400" b="0" i="0" u="none" strike="noStrike" baseline="0" smtClean="0">
              <a:solidFill>
                <a:schemeClr val="tx1"/>
              </a:solidFill>
              <a:latin typeface="+mn-lt"/>
              <a:ea typeface="+mn-ea"/>
              <a:cs typeface="+mn-cs"/>
            </a:rPr>
            <a:t>Some stocks make important contributions to subsistence fisheries that are difficult to quantify. These contributions should be acknowledged in the overall fishery importance. An expert regional panel will assign scores ranging between 0 and 5 points for each stock with regard its importance to subsistence fisheries. Note that the full range of scores does not need to be utilized for all categories. For instance, no stocks may receive the top scores in this category if subsistence fisheries are generally unimportant for that set of stocks.</a:t>
          </a:r>
          <a:endParaRPr lang="en-US" sz="1400"/>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7</xdr:col>
      <xdr:colOff>381000</xdr:colOff>
      <xdr:row>1</xdr:row>
      <xdr:rowOff>752475</xdr:rowOff>
    </xdr:from>
    <xdr:ext cx="7248525" cy="1783180"/>
    <xdr:sp macro="" textlink="">
      <xdr:nvSpPr>
        <xdr:cNvPr id="2" name="TextBox 1"/>
        <xdr:cNvSpPr txBox="1"/>
      </xdr:nvSpPr>
      <xdr:spPr>
        <a:xfrm>
          <a:off x="6743700" y="981075"/>
          <a:ext cx="7248525" cy="1783180"/>
        </a:xfrm>
        <a:prstGeom prst="rect">
          <a:avLst/>
        </a:prstGeom>
        <a:solidFill>
          <a:schemeClr val="bg1"/>
        </a:solidFill>
        <a:ln w="25400">
          <a:solidFill>
            <a:schemeClr val="tx1"/>
          </a:solidFill>
        </a:ln>
        <a:effectLst>
          <a:outerShdw blurRad="50800" dist="50800" dir="5400000" algn="ctr" rotWithShape="0">
            <a:schemeClr val="bg1">
              <a:lumMod val="50000"/>
            </a:schemeClr>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a:t>This sheet allows input</a:t>
          </a:r>
          <a:r>
            <a:rPr lang="en-US" sz="1800" baseline="0"/>
            <a:t> on the importance of constituent demand (choke stock) factor used in stock prioritization.  The scale of this factor is from 0 to 5.0.  User input is through scrollbars.  Metrics (if any) based on data could be used instead.</a:t>
          </a:r>
        </a:p>
        <a:p>
          <a:endParaRPr lang="en-US" sz="1800" baseline="0"/>
        </a:p>
        <a:p>
          <a:r>
            <a:rPr lang="en-US" sz="1800" baseline="0"/>
            <a:t>Subsequent sheets will automatically update as these values are changed.</a:t>
          </a:r>
          <a:endParaRPr lang="en-US" sz="1800"/>
        </a:p>
      </xdr:txBody>
    </xdr:sp>
    <xdr:clientData/>
  </xdr:oneCellAnchor>
  <mc:AlternateContent xmlns:mc="http://schemas.openxmlformats.org/markup-compatibility/2006">
    <mc:Choice xmlns:a14="http://schemas.microsoft.com/office/drawing/2010/main" Requires="a14">
      <xdr:twoCellAnchor editAs="oneCell">
        <xdr:from>
          <xdr:col>4</xdr:col>
          <xdr:colOff>28575</xdr:colOff>
          <xdr:row>2</xdr:row>
          <xdr:rowOff>9525</xdr:rowOff>
        </xdr:from>
        <xdr:to>
          <xdr:col>6</xdr:col>
          <xdr:colOff>590550</xdr:colOff>
          <xdr:row>3</xdr:row>
          <xdr:rowOff>0</xdr:rowOff>
        </xdr:to>
        <xdr:sp macro="" textlink="">
          <xdr:nvSpPr>
            <xdr:cNvPr id="9217" name="Scroll Bar 1" hidden="1">
              <a:extLst>
                <a:ext uri="{63B3BB69-23CF-44E3-9099-C40C66FF867C}">
                  <a14:compatExt spid="_x0000_s921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xdr:row>
          <xdr:rowOff>9525</xdr:rowOff>
        </xdr:from>
        <xdr:to>
          <xdr:col>6</xdr:col>
          <xdr:colOff>590550</xdr:colOff>
          <xdr:row>4</xdr:row>
          <xdr:rowOff>0</xdr:rowOff>
        </xdr:to>
        <xdr:sp macro="" textlink="">
          <xdr:nvSpPr>
            <xdr:cNvPr id="9218" name="Scroll Bar 2" hidden="1">
              <a:extLst>
                <a:ext uri="{63B3BB69-23CF-44E3-9099-C40C66FF867C}">
                  <a14:compatExt spid="_x0000_s921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4</xdr:row>
          <xdr:rowOff>9525</xdr:rowOff>
        </xdr:from>
        <xdr:to>
          <xdr:col>6</xdr:col>
          <xdr:colOff>590550</xdr:colOff>
          <xdr:row>5</xdr:row>
          <xdr:rowOff>0</xdr:rowOff>
        </xdr:to>
        <xdr:sp macro="" textlink="">
          <xdr:nvSpPr>
            <xdr:cNvPr id="9219" name="Scroll Bar 3" hidden="1">
              <a:extLst>
                <a:ext uri="{63B3BB69-23CF-44E3-9099-C40C66FF867C}">
                  <a14:compatExt spid="_x0000_s921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5</xdr:row>
          <xdr:rowOff>9525</xdr:rowOff>
        </xdr:from>
        <xdr:to>
          <xdr:col>6</xdr:col>
          <xdr:colOff>590550</xdr:colOff>
          <xdr:row>6</xdr:row>
          <xdr:rowOff>0</xdr:rowOff>
        </xdr:to>
        <xdr:sp macro="" textlink="">
          <xdr:nvSpPr>
            <xdr:cNvPr id="9220" name="Scroll Bar 4" hidden="1">
              <a:extLst>
                <a:ext uri="{63B3BB69-23CF-44E3-9099-C40C66FF867C}">
                  <a14:compatExt spid="_x0000_s922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6</xdr:row>
          <xdr:rowOff>9525</xdr:rowOff>
        </xdr:from>
        <xdr:to>
          <xdr:col>6</xdr:col>
          <xdr:colOff>590550</xdr:colOff>
          <xdr:row>7</xdr:row>
          <xdr:rowOff>0</xdr:rowOff>
        </xdr:to>
        <xdr:sp macro="" textlink="">
          <xdr:nvSpPr>
            <xdr:cNvPr id="9221" name="Scroll Bar 5" hidden="1">
              <a:extLst>
                <a:ext uri="{63B3BB69-23CF-44E3-9099-C40C66FF867C}">
                  <a14:compatExt spid="_x0000_s922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7</xdr:row>
          <xdr:rowOff>9525</xdr:rowOff>
        </xdr:from>
        <xdr:to>
          <xdr:col>6</xdr:col>
          <xdr:colOff>590550</xdr:colOff>
          <xdr:row>8</xdr:row>
          <xdr:rowOff>0</xdr:rowOff>
        </xdr:to>
        <xdr:sp macro="" textlink="">
          <xdr:nvSpPr>
            <xdr:cNvPr id="9222" name="Scroll Bar 6" hidden="1">
              <a:extLst>
                <a:ext uri="{63B3BB69-23CF-44E3-9099-C40C66FF867C}">
                  <a14:compatExt spid="_x0000_s922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8</xdr:row>
          <xdr:rowOff>9525</xdr:rowOff>
        </xdr:from>
        <xdr:to>
          <xdr:col>6</xdr:col>
          <xdr:colOff>590550</xdr:colOff>
          <xdr:row>9</xdr:row>
          <xdr:rowOff>0</xdr:rowOff>
        </xdr:to>
        <xdr:sp macro="" textlink="">
          <xdr:nvSpPr>
            <xdr:cNvPr id="9223" name="Scroll Bar 7" hidden="1">
              <a:extLst>
                <a:ext uri="{63B3BB69-23CF-44E3-9099-C40C66FF867C}">
                  <a14:compatExt spid="_x0000_s922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9</xdr:row>
          <xdr:rowOff>9525</xdr:rowOff>
        </xdr:from>
        <xdr:to>
          <xdr:col>6</xdr:col>
          <xdr:colOff>590550</xdr:colOff>
          <xdr:row>10</xdr:row>
          <xdr:rowOff>0</xdr:rowOff>
        </xdr:to>
        <xdr:sp macro="" textlink="">
          <xdr:nvSpPr>
            <xdr:cNvPr id="9224" name="Scroll Bar 8" hidden="1">
              <a:extLst>
                <a:ext uri="{63B3BB69-23CF-44E3-9099-C40C66FF867C}">
                  <a14:compatExt spid="_x0000_s922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10</xdr:row>
          <xdr:rowOff>9525</xdr:rowOff>
        </xdr:from>
        <xdr:to>
          <xdr:col>6</xdr:col>
          <xdr:colOff>590550</xdr:colOff>
          <xdr:row>11</xdr:row>
          <xdr:rowOff>0</xdr:rowOff>
        </xdr:to>
        <xdr:sp macro="" textlink="">
          <xdr:nvSpPr>
            <xdr:cNvPr id="9225" name="Scroll Bar 9" hidden="1">
              <a:extLst>
                <a:ext uri="{63B3BB69-23CF-44E3-9099-C40C66FF867C}">
                  <a14:compatExt spid="_x0000_s922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11</xdr:row>
          <xdr:rowOff>9525</xdr:rowOff>
        </xdr:from>
        <xdr:to>
          <xdr:col>6</xdr:col>
          <xdr:colOff>590550</xdr:colOff>
          <xdr:row>12</xdr:row>
          <xdr:rowOff>0</xdr:rowOff>
        </xdr:to>
        <xdr:sp macro="" textlink="">
          <xdr:nvSpPr>
            <xdr:cNvPr id="9226" name="Scroll Bar 10" hidden="1">
              <a:extLst>
                <a:ext uri="{63B3BB69-23CF-44E3-9099-C40C66FF867C}">
                  <a14:compatExt spid="_x0000_s922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12</xdr:row>
          <xdr:rowOff>9525</xdr:rowOff>
        </xdr:from>
        <xdr:to>
          <xdr:col>6</xdr:col>
          <xdr:colOff>590550</xdr:colOff>
          <xdr:row>13</xdr:row>
          <xdr:rowOff>0</xdr:rowOff>
        </xdr:to>
        <xdr:sp macro="" textlink="">
          <xdr:nvSpPr>
            <xdr:cNvPr id="9227" name="Scroll Bar 11" hidden="1">
              <a:extLst>
                <a:ext uri="{63B3BB69-23CF-44E3-9099-C40C66FF867C}">
                  <a14:compatExt spid="_x0000_s922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13</xdr:row>
          <xdr:rowOff>9525</xdr:rowOff>
        </xdr:from>
        <xdr:to>
          <xdr:col>6</xdr:col>
          <xdr:colOff>590550</xdr:colOff>
          <xdr:row>14</xdr:row>
          <xdr:rowOff>0</xdr:rowOff>
        </xdr:to>
        <xdr:sp macro="" textlink="">
          <xdr:nvSpPr>
            <xdr:cNvPr id="9228" name="Scroll Bar 12" hidden="1">
              <a:extLst>
                <a:ext uri="{63B3BB69-23CF-44E3-9099-C40C66FF867C}">
                  <a14:compatExt spid="_x0000_s922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14</xdr:row>
          <xdr:rowOff>9525</xdr:rowOff>
        </xdr:from>
        <xdr:to>
          <xdr:col>6</xdr:col>
          <xdr:colOff>590550</xdr:colOff>
          <xdr:row>15</xdr:row>
          <xdr:rowOff>0</xdr:rowOff>
        </xdr:to>
        <xdr:sp macro="" textlink="">
          <xdr:nvSpPr>
            <xdr:cNvPr id="9229" name="Scroll Bar 13" hidden="1">
              <a:extLst>
                <a:ext uri="{63B3BB69-23CF-44E3-9099-C40C66FF867C}">
                  <a14:compatExt spid="_x0000_s922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15</xdr:row>
          <xdr:rowOff>9525</xdr:rowOff>
        </xdr:from>
        <xdr:to>
          <xdr:col>6</xdr:col>
          <xdr:colOff>590550</xdr:colOff>
          <xdr:row>16</xdr:row>
          <xdr:rowOff>0</xdr:rowOff>
        </xdr:to>
        <xdr:sp macro="" textlink="">
          <xdr:nvSpPr>
            <xdr:cNvPr id="9230" name="Scroll Bar 14" hidden="1">
              <a:extLst>
                <a:ext uri="{63B3BB69-23CF-44E3-9099-C40C66FF867C}">
                  <a14:compatExt spid="_x0000_s923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16</xdr:row>
          <xdr:rowOff>9525</xdr:rowOff>
        </xdr:from>
        <xdr:to>
          <xdr:col>6</xdr:col>
          <xdr:colOff>590550</xdr:colOff>
          <xdr:row>17</xdr:row>
          <xdr:rowOff>0</xdr:rowOff>
        </xdr:to>
        <xdr:sp macro="" textlink="">
          <xdr:nvSpPr>
            <xdr:cNvPr id="9231" name="Scroll Bar 15" hidden="1">
              <a:extLst>
                <a:ext uri="{63B3BB69-23CF-44E3-9099-C40C66FF867C}">
                  <a14:compatExt spid="_x0000_s923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17</xdr:row>
          <xdr:rowOff>9525</xdr:rowOff>
        </xdr:from>
        <xdr:to>
          <xdr:col>6</xdr:col>
          <xdr:colOff>590550</xdr:colOff>
          <xdr:row>18</xdr:row>
          <xdr:rowOff>0</xdr:rowOff>
        </xdr:to>
        <xdr:sp macro="" textlink="">
          <xdr:nvSpPr>
            <xdr:cNvPr id="9232" name="Scroll Bar 16" hidden="1">
              <a:extLst>
                <a:ext uri="{63B3BB69-23CF-44E3-9099-C40C66FF867C}">
                  <a14:compatExt spid="_x0000_s923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18</xdr:row>
          <xdr:rowOff>9525</xdr:rowOff>
        </xdr:from>
        <xdr:to>
          <xdr:col>6</xdr:col>
          <xdr:colOff>590550</xdr:colOff>
          <xdr:row>19</xdr:row>
          <xdr:rowOff>0</xdr:rowOff>
        </xdr:to>
        <xdr:sp macro="" textlink="">
          <xdr:nvSpPr>
            <xdr:cNvPr id="9233" name="Scroll Bar 17" hidden="1">
              <a:extLst>
                <a:ext uri="{63B3BB69-23CF-44E3-9099-C40C66FF867C}">
                  <a14:compatExt spid="_x0000_s923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19</xdr:row>
          <xdr:rowOff>9525</xdr:rowOff>
        </xdr:from>
        <xdr:to>
          <xdr:col>6</xdr:col>
          <xdr:colOff>590550</xdr:colOff>
          <xdr:row>20</xdr:row>
          <xdr:rowOff>0</xdr:rowOff>
        </xdr:to>
        <xdr:sp macro="" textlink="">
          <xdr:nvSpPr>
            <xdr:cNvPr id="9234" name="Scroll Bar 18" hidden="1">
              <a:extLst>
                <a:ext uri="{63B3BB69-23CF-44E3-9099-C40C66FF867C}">
                  <a14:compatExt spid="_x0000_s923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20</xdr:row>
          <xdr:rowOff>9525</xdr:rowOff>
        </xdr:from>
        <xdr:to>
          <xdr:col>6</xdr:col>
          <xdr:colOff>590550</xdr:colOff>
          <xdr:row>21</xdr:row>
          <xdr:rowOff>0</xdr:rowOff>
        </xdr:to>
        <xdr:sp macro="" textlink="">
          <xdr:nvSpPr>
            <xdr:cNvPr id="9235" name="Scroll Bar 19" hidden="1">
              <a:extLst>
                <a:ext uri="{63B3BB69-23CF-44E3-9099-C40C66FF867C}">
                  <a14:compatExt spid="_x0000_s923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21</xdr:row>
          <xdr:rowOff>9525</xdr:rowOff>
        </xdr:from>
        <xdr:to>
          <xdr:col>6</xdr:col>
          <xdr:colOff>590550</xdr:colOff>
          <xdr:row>22</xdr:row>
          <xdr:rowOff>0</xdr:rowOff>
        </xdr:to>
        <xdr:sp macro="" textlink="">
          <xdr:nvSpPr>
            <xdr:cNvPr id="9236" name="Scroll Bar 20" hidden="1">
              <a:extLst>
                <a:ext uri="{63B3BB69-23CF-44E3-9099-C40C66FF867C}">
                  <a14:compatExt spid="_x0000_s923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22</xdr:row>
          <xdr:rowOff>9525</xdr:rowOff>
        </xdr:from>
        <xdr:to>
          <xdr:col>6</xdr:col>
          <xdr:colOff>590550</xdr:colOff>
          <xdr:row>23</xdr:row>
          <xdr:rowOff>0</xdr:rowOff>
        </xdr:to>
        <xdr:sp macro="" textlink="">
          <xdr:nvSpPr>
            <xdr:cNvPr id="9237" name="Scroll Bar 21" hidden="1">
              <a:extLst>
                <a:ext uri="{63B3BB69-23CF-44E3-9099-C40C66FF867C}">
                  <a14:compatExt spid="_x0000_s923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23</xdr:row>
          <xdr:rowOff>9525</xdr:rowOff>
        </xdr:from>
        <xdr:to>
          <xdr:col>6</xdr:col>
          <xdr:colOff>590550</xdr:colOff>
          <xdr:row>24</xdr:row>
          <xdr:rowOff>0</xdr:rowOff>
        </xdr:to>
        <xdr:sp macro="" textlink="">
          <xdr:nvSpPr>
            <xdr:cNvPr id="9238" name="Scroll Bar 22" hidden="1">
              <a:extLst>
                <a:ext uri="{63B3BB69-23CF-44E3-9099-C40C66FF867C}">
                  <a14:compatExt spid="_x0000_s923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24</xdr:row>
          <xdr:rowOff>9525</xdr:rowOff>
        </xdr:from>
        <xdr:to>
          <xdr:col>6</xdr:col>
          <xdr:colOff>590550</xdr:colOff>
          <xdr:row>25</xdr:row>
          <xdr:rowOff>0</xdr:rowOff>
        </xdr:to>
        <xdr:sp macro="" textlink="">
          <xdr:nvSpPr>
            <xdr:cNvPr id="9239" name="Scroll Bar 23" hidden="1">
              <a:extLst>
                <a:ext uri="{63B3BB69-23CF-44E3-9099-C40C66FF867C}">
                  <a14:compatExt spid="_x0000_s923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25</xdr:row>
          <xdr:rowOff>9525</xdr:rowOff>
        </xdr:from>
        <xdr:to>
          <xdr:col>6</xdr:col>
          <xdr:colOff>590550</xdr:colOff>
          <xdr:row>26</xdr:row>
          <xdr:rowOff>0</xdr:rowOff>
        </xdr:to>
        <xdr:sp macro="" textlink="">
          <xdr:nvSpPr>
            <xdr:cNvPr id="9240" name="Scroll Bar 24" hidden="1">
              <a:extLst>
                <a:ext uri="{63B3BB69-23CF-44E3-9099-C40C66FF867C}">
                  <a14:compatExt spid="_x0000_s924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26</xdr:row>
          <xdr:rowOff>9525</xdr:rowOff>
        </xdr:from>
        <xdr:to>
          <xdr:col>6</xdr:col>
          <xdr:colOff>590550</xdr:colOff>
          <xdr:row>27</xdr:row>
          <xdr:rowOff>0</xdr:rowOff>
        </xdr:to>
        <xdr:sp macro="" textlink="">
          <xdr:nvSpPr>
            <xdr:cNvPr id="9241" name="Scroll Bar 25" hidden="1">
              <a:extLst>
                <a:ext uri="{63B3BB69-23CF-44E3-9099-C40C66FF867C}">
                  <a14:compatExt spid="_x0000_s924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27</xdr:row>
          <xdr:rowOff>9525</xdr:rowOff>
        </xdr:from>
        <xdr:to>
          <xdr:col>6</xdr:col>
          <xdr:colOff>590550</xdr:colOff>
          <xdr:row>28</xdr:row>
          <xdr:rowOff>0</xdr:rowOff>
        </xdr:to>
        <xdr:sp macro="" textlink="">
          <xdr:nvSpPr>
            <xdr:cNvPr id="9242" name="Scroll Bar 26" hidden="1">
              <a:extLst>
                <a:ext uri="{63B3BB69-23CF-44E3-9099-C40C66FF867C}">
                  <a14:compatExt spid="_x0000_s924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28</xdr:row>
          <xdr:rowOff>9525</xdr:rowOff>
        </xdr:from>
        <xdr:to>
          <xdr:col>6</xdr:col>
          <xdr:colOff>590550</xdr:colOff>
          <xdr:row>29</xdr:row>
          <xdr:rowOff>0</xdr:rowOff>
        </xdr:to>
        <xdr:sp macro="" textlink="">
          <xdr:nvSpPr>
            <xdr:cNvPr id="9243" name="Scroll Bar 27" hidden="1">
              <a:extLst>
                <a:ext uri="{63B3BB69-23CF-44E3-9099-C40C66FF867C}">
                  <a14:compatExt spid="_x0000_s924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29</xdr:row>
          <xdr:rowOff>9525</xdr:rowOff>
        </xdr:from>
        <xdr:to>
          <xdr:col>6</xdr:col>
          <xdr:colOff>590550</xdr:colOff>
          <xdr:row>30</xdr:row>
          <xdr:rowOff>0</xdr:rowOff>
        </xdr:to>
        <xdr:sp macro="" textlink="">
          <xdr:nvSpPr>
            <xdr:cNvPr id="9244" name="Scroll Bar 28" hidden="1">
              <a:extLst>
                <a:ext uri="{63B3BB69-23CF-44E3-9099-C40C66FF867C}">
                  <a14:compatExt spid="_x0000_s924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30</xdr:row>
          <xdr:rowOff>9525</xdr:rowOff>
        </xdr:from>
        <xdr:to>
          <xdr:col>6</xdr:col>
          <xdr:colOff>590550</xdr:colOff>
          <xdr:row>31</xdr:row>
          <xdr:rowOff>0</xdr:rowOff>
        </xdr:to>
        <xdr:sp macro="" textlink="">
          <xdr:nvSpPr>
            <xdr:cNvPr id="9245" name="Scroll Bar 29" hidden="1">
              <a:extLst>
                <a:ext uri="{63B3BB69-23CF-44E3-9099-C40C66FF867C}">
                  <a14:compatExt spid="_x0000_s924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31</xdr:row>
          <xdr:rowOff>9525</xdr:rowOff>
        </xdr:from>
        <xdr:to>
          <xdr:col>6</xdr:col>
          <xdr:colOff>590550</xdr:colOff>
          <xdr:row>32</xdr:row>
          <xdr:rowOff>0</xdr:rowOff>
        </xdr:to>
        <xdr:sp macro="" textlink="">
          <xdr:nvSpPr>
            <xdr:cNvPr id="9246" name="Scroll Bar 30" hidden="1">
              <a:extLst>
                <a:ext uri="{63B3BB69-23CF-44E3-9099-C40C66FF867C}">
                  <a14:compatExt spid="_x0000_s924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32</xdr:row>
          <xdr:rowOff>9525</xdr:rowOff>
        </xdr:from>
        <xdr:to>
          <xdr:col>6</xdr:col>
          <xdr:colOff>590550</xdr:colOff>
          <xdr:row>33</xdr:row>
          <xdr:rowOff>0</xdr:rowOff>
        </xdr:to>
        <xdr:sp macro="" textlink="">
          <xdr:nvSpPr>
            <xdr:cNvPr id="9247" name="Scroll Bar 31" hidden="1">
              <a:extLst>
                <a:ext uri="{63B3BB69-23CF-44E3-9099-C40C66FF867C}">
                  <a14:compatExt spid="_x0000_s9247"/>
                </a:ext>
              </a:extLst>
            </xdr:cNvPr>
            <xdr:cNvSpPr/>
          </xdr:nvSpPr>
          <xdr:spPr>
            <a:xfrm>
              <a:off x="0" y="0"/>
              <a:ext cx="0" cy="0"/>
            </a:xfrm>
            <a:prstGeom prst="rect">
              <a:avLst/>
            </a:prstGeom>
          </xdr:spPr>
        </xdr:sp>
        <xdr:clientData/>
      </xdr:twoCellAnchor>
    </mc:Choice>
    <mc:Fallback/>
  </mc:AlternateContent>
  <xdr:oneCellAnchor>
    <xdr:from>
      <xdr:col>7</xdr:col>
      <xdr:colOff>409575</xdr:colOff>
      <xdr:row>14</xdr:row>
      <xdr:rowOff>114300</xdr:rowOff>
    </xdr:from>
    <xdr:ext cx="7324725" cy="1845633"/>
    <xdr:sp macro="" textlink="">
      <xdr:nvSpPr>
        <xdr:cNvPr id="34" name="TextBox 33"/>
        <xdr:cNvSpPr txBox="1"/>
      </xdr:nvSpPr>
      <xdr:spPr>
        <a:xfrm>
          <a:off x="6772275" y="3048000"/>
          <a:ext cx="7324725" cy="1845633"/>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i="0" u="none" strike="noStrike" baseline="0" smtClean="0">
              <a:solidFill>
                <a:schemeClr val="tx1"/>
              </a:solidFill>
              <a:latin typeface="+mn-lt"/>
              <a:ea typeface="+mn-ea"/>
              <a:cs typeface="+mn-cs"/>
            </a:rPr>
            <a:t>Constituent Demand: </a:t>
          </a:r>
          <a:r>
            <a:rPr lang="en-US" sz="1400" b="0" i="0" u="none" strike="noStrike" baseline="0" smtClean="0">
              <a:solidFill>
                <a:schemeClr val="tx1"/>
              </a:solidFill>
              <a:latin typeface="+mn-lt"/>
              <a:ea typeface="+mn-ea"/>
              <a:cs typeface="+mn-cs"/>
            </a:rPr>
            <a:t>This category recognizes that some stocks have a particularly high constituent demand for excellence in stock assessment. This might include stocks in catch share programs, choke stocks that limit access to other stocks, stocks with controversy over the existing assessment, stocks with high sociocultural fishery importance to the region, or simply stocks for which regional or national constituents have come to expect high quality, timely stock assessments. Scores are assigned by an expert regional panel ranging between 0 and 5 points for each stock with regard its importance due to constituent demand. As with the Subsistence category, the full range of scores need not be utilized.</a:t>
          </a:r>
          <a:endParaRPr lang="en-US" sz="1400"/>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7</xdr:col>
      <xdr:colOff>238125</xdr:colOff>
      <xdr:row>2</xdr:row>
      <xdr:rowOff>0</xdr:rowOff>
    </xdr:from>
    <xdr:ext cx="7248525" cy="1219565"/>
    <xdr:sp macro="" textlink="">
      <xdr:nvSpPr>
        <xdr:cNvPr id="2" name="TextBox 1"/>
        <xdr:cNvSpPr txBox="1"/>
      </xdr:nvSpPr>
      <xdr:spPr>
        <a:xfrm>
          <a:off x="6600825" y="990600"/>
          <a:ext cx="7248525" cy="1219565"/>
        </a:xfrm>
        <a:prstGeom prst="rect">
          <a:avLst/>
        </a:prstGeom>
        <a:solidFill>
          <a:schemeClr val="bg1"/>
        </a:solidFill>
        <a:ln w="25400">
          <a:solidFill>
            <a:schemeClr val="tx1"/>
          </a:solidFill>
        </a:ln>
        <a:effectLst>
          <a:outerShdw blurRad="50800" dist="50800" dir="5400000" algn="ctr" rotWithShape="0">
            <a:schemeClr val="bg1">
              <a:lumMod val="50000"/>
            </a:schemeClr>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a:t>This sheet allows input</a:t>
          </a:r>
          <a:r>
            <a:rPr lang="en-US" sz="1800" baseline="0"/>
            <a:t> on the importance of non-catch value factor used in stock prioritization.  The scale of this factor is from 0 to 5.0.  </a:t>
          </a:r>
        </a:p>
        <a:p>
          <a:endParaRPr lang="en-US" sz="1800" baseline="0"/>
        </a:p>
        <a:p>
          <a:r>
            <a:rPr lang="en-US" sz="1800" baseline="0"/>
            <a:t>Subsequent sheets will automatically update as these values are changed.</a:t>
          </a:r>
          <a:endParaRPr lang="en-US" sz="1800"/>
        </a:p>
      </xdr:txBody>
    </xdr:sp>
    <xdr:clientData/>
  </xdr:oneCellAnchor>
  <mc:AlternateContent xmlns:mc="http://schemas.openxmlformats.org/markup-compatibility/2006">
    <mc:Choice xmlns:a14="http://schemas.microsoft.com/office/drawing/2010/main" Requires="a14">
      <xdr:twoCellAnchor editAs="oneCell">
        <xdr:from>
          <xdr:col>4</xdr:col>
          <xdr:colOff>28575</xdr:colOff>
          <xdr:row>2</xdr:row>
          <xdr:rowOff>9525</xdr:rowOff>
        </xdr:from>
        <xdr:to>
          <xdr:col>6</xdr:col>
          <xdr:colOff>590550</xdr:colOff>
          <xdr:row>3</xdr:row>
          <xdr:rowOff>0</xdr:rowOff>
        </xdr:to>
        <xdr:sp macro="" textlink="">
          <xdr:nvSpPr>
            <xdr:cNvPr id="10277" name="Scroll Bar 37" hidden="1">
              <a:extLst>
                <a:ext uri="{63B3BB69-23CF-44E3-9099-C40C66FF867C}">
                  <a14:compatExt spid="_x0000_s1027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xdr:row>
          <xdr:rowOff>9525</xdr:rowOff>
        </xdr:from>
        <xdr:to>
          <xdr:col>6</xdr:col>
          <xdr:colOff>590550</xdr:colOff>
          <xdr:row>4</xdr:row>
          <xdr:rowOff>0</xdr:rowOff>
        </xdr:to>
        <xdr:sp macro="" textlink="">
          <xdr:nvSpPr>
            <xdr:cNvPr id="10278" name="Scroll Bar 38" hidden="1">
              <a:extLst>
                <a:ext uri="{63B3BB69-23CF-44E3-9099-C40C66FF867C}">
                  <a14:compatExt spid="_x0000_s1027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4</xdr:row>
          <xdr:rowOff>9525</xdr:rowOff>
        </xdr:from>
        <xdr:to>
          <xdr:col>6</xdr:col>
          <xdr:colOff>590550</xdr:colOff>
          <xdr:row>5</xdr:row>
          <xdr:rowOff>0</xdr:rowOff>
        </xdr:to>
        <xdr:sp macro="" textlink="">
          <xdr:nvSpPr>
            <xdr:cNvPr id="10279" name="Scroll Bar 39" hidden="1">
              <a:extLst>
                <a:ext uri="{63B3BB69-23CF-44E3-9099-C40C66FF867C}">
                  <a14:compatExt spid="_x0000_s1027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5</xdr:row>
          <xdr:rowOff>9525</xdr:rowOff>
        </xdr:from>
        <xdr:to>
          <xdr:col>6</xdr:col>
          <xdr:colOff>590550</xdr:colOff>
          <xdr:row>6</xdr:row>
          <xdr:rowOff>0</xdr:rowOff>
        </xdr:to>
        <xdr:sp macro="" textlink="">
          <xdr:nvSpPr>
            <xdr:cNvPr id="10280" name="Scroll Bar 40" hidden="1">
              <a:extLst>
                <a:ext uri="{63B3BB69-23CF-44E3-9099-C40C66FF867C}">
                  <a14:compatExt spid="_x0000_s1028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6</xdr:row>
          <xdr:rowOff>9525</xdr:rowOff>
        </xdr:from>
        <xdr:to>
          <xdr:col>6</xdr:col>
          <xdr:colOff>590550</xdr:colOff>
          <xdr:row>7</xdr:row>
          <xdr:rowOff>0</xdr:rowOff>
        </xdr:to>
        <xdr:sp macro="" textlink="">
          <xdr:nvSpPr>
            <xdr:cNvPr id="10281" name="Scroll Bar 41" hidden="1">
              <a:extLst>
                <a:ext uri="{63B3BB69-23CF-44E3-9099-C40C66FF867C}">
                  <a14:compatExt spid="_x0000_s1028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7</xdr:row>
          <xdr:rowOff>9525</xdr:rowOff>
        </xdr:from>
        <xdr:to>
          <xdr:col>6</xdr:col>
          <xdr:colOff>590550</xdr:colOff>
          <xdr:row>8</xdr:row>
          <xdr:rowOff>0</xdr:rowOff>
        </xdr:to>
        <xdr:sp macro="" textlink="">
          <xdr:nvSpPr>
            <xdr:cNvPr id="10282" name="Scroll Bar 42" hidden="1">
              <a:extLst>
                <a:ext uri="{63B3BB69-23CF-44E3-9099-C40C66FF867C}">
                  <a14:compatExt spid="_x0000_s1028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8</xdr:row>
          <xdr:rowOff>9525</xdr:rowOff>
        </xdr:from>
        <xdr:to>
          <xdr:col>6</xdr:col>
          <xdr:colOff>590550</xdr:colOff>
          <xdr:row>9</xdr:row>
          <xdr:rowOff>0</xdr:rowOff>
        </xdr:to>
        <xdr:sp macro="" textlink="">
          <xdr:nvSpPr>
            <xdr:cNvPr id="10283" name="Scroll Bar 43" hidden="1">
              <a:extLst>
                <a:ext uri="{63B3BB69-23CF-44E3-9099-C40C66FF867C}">
                  <a14:compatExt spid="_x0000_s1028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9</xdr:row>
          <xdr:rowOff>9525</xdr:rowOff>
        </xdr:from>
        <xdr:to>
          <xdr:col>6</xdr:col>
          <xdr:colOff>590550</xdr:colOff>
          <xdr:row>10</xdr:row>
          <xdr:rowOff>0</xdr:rowOff>
        </xdr:to>
        <xdr:sp macro="" textlink="">
          <xdr:nvSpPr>
            <xdr:cNvPr id="10284" name="Scroll Bar 44" hidden="1">
              <a:extLst>
                <a:ext uri="{63B3BB69-23CF-44E3-9099-C40C66FF867C}">
                  <a14:compatExt spid="_x0000_s1028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10</xdr:row>
          <xdr:rowOff>9525</xdr:rowOff>
        </xdr:from>
        <xdr:to>
          <xdr:col>6</xdr:col>
          <xdr:colOff>590550</xdr:colOff>
          <xdr:row>11</xdr:row>
          <xdr:rowOff>0</xdr:rowOff>
        </xdr:to>
        <xdr:sp macro="" textlink="">
          <xdr:nvSpPr>
            <xdr:cNvPr id="10285" name="Scroll Bar 45" hidden="1">
              <a:extLst>
                <a:ext uri="{63B3BB69-23CF-44E3-9099-C40C66FF867C}">
                  <a14:compatExt spid="_x0000_s1028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11</xdr:row>
          <xdr:rowOff>9525</xdr:rowOff>
        </xdr:from>
        <xdr:to>
          <xdr:col>6</xdr:col>
          <xdr:colOff>590550</xdr:colOff>
          <xdr:row>12</xdr:row>
          <xdr:rowOff>0</xdr:rowOff>
        </xdr:to>
        <xdr:sp macro="" textlink="">
          <xdr:nvSpPr>
            <xdr:cNvPr id="10286" name="Scroll Bar 46" hidden="1">
              <a:extLst>
                <a:ext uri="{63B3BB69-23CF-44E3-9099-C40C66FF867C}">
                  <a14:compatExt spid="_x0000_s1028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12</xdr:row>
          <xdr:rowOff>9525</xdr:rowOff>
        </xdr:from>
        <xdr:to>
          <xdr:col>6</xdr:col>
          <xdr:colOff>590550</xdr:colOff>
          <xdr:row>13</xdr:row>
          <xdr:rowOff>0</xdr:rowOff>
        </xdr:to>
        <xdr:sp macro="" textlink="">
          <xdr:nvSpPr>
            <xdr:cNvPr id="10287" name="Scroll Bar 47" hidden="1">
              <a:extLst>
                <a:ext uri="{63B3BB69-23CF-44E3-9099-C40C66FF867C}">
                  <a14:compatExt spid="_x0000_s1028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13</xdr:row>
          <xdr:rowOff>9525</xdr:rowOff>
        </xdr:from>
        <xdr:to>
          <xdr:col>6</xdr:col>
          <xdr:colOff>590550</xdr:colOff>
          <xdr:row>14</xdr:row>
          <xdr:rowOff>0</xdr:rowOff>
        </xdr:to>
        <xdr:sp macro="" textlink="">
          <xdr:nvSpPr>
            <xdr:cNvPr id="10288" name="Scroll Bar 48" hidden="1">
              <a:extLst>
                <a:ext uri="{63B3BB69-23CF-44E3-9099-C40C66FF867C}">
                  <a14:compatExt spid="_x0000_s1028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14</xdr:row>
          <xdr:rowOff>9525</xdr:rowOff>
        </xdr:from>
        <xdr:to>
          <xdr:col>6</xdr:col>
          <xdr:colOff>590550</xdr:colOff>
          <xdr:row>15</xdr:row>
          <xdr:rowOff>0</xdr:rowOff>
        </xdr:to>
        <xdr:sp macro="" textlink="">
          <xdr:nvSpPr>
            <xdr:cNvPr id="10289" name="Scroll Bar 49" hidden="1">
              <a:extLst>
                <a:ext uri="{63B3BB69-23CF-44E3-9099-C40C66FF867C}">
                  <a14:compatExt spid="_x0000_s102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15</xdr:row>
          <xdr:rowOff>9525</xdr:rowOff>
        </xdr:from>
        <xdr:to>
          <xdr:col>6</xdr:col>
          <xdr:colOff>590550</xdr:colOff>
          <xdr:row>16</xdr:row>
          <xdr:rowOff>0</xdr:rowOff>
        </xdr:to>
        <xdr:sp macro="" textlink="">
          <xdr:nvSpPr>
            <xdr:cNvPr id="10290" name="Scroll Bar 50" hidden="1">
              <a:extLst>
                <a:ext uri="{63B3BB69-23CF-44E3-9099-C40C66FF867C}">
                  <a14:compatExt spid="_x0000_s102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16</xdr:row>
          <xdr:rowOff>9525</xdr:rowOff>
        </xdr:from>
        <xdr:to>
          <xdr:col>6</xdr:col>
          <xdr:colOff>590550</xdr:colOff>
          <xdr:row>17</xdr:row>
          <xdr:rowOff>0</xdr:rowOff>
        </xdr:to>
        <xdr:sp macro="" textlink="">
          <xdr:nvSpPr>
            <xdr:cNvPr id="10291" name="Scroll Bar 51" hidden="1">
              <a:extLst>
                <a:ext uri="{63B3BB69-23CF-44E3-9099-C40C66FF867C}">
                  <a14:compatExt spid="_x0000_s1029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17</xdr:row>
          <xdr:rowOff>9525</xdr:rowOff>
        </xdr:from>
        <xdr:to>
          <xdr:col>6</xdr:col>
          <xdr:colOff>590550</xdr:colOff>
          <xdr:row>18</xdr:row>
          <xdr:rowOff>0</xdr:rowOff>
        </xdr:to>
        <xdr:sp macro="" textlink="">
          <xdr:nvSpPr>
            <xdr:cNvPr id="10292" name="Scroll Bar 52" hidden="1">
              <a:extLst>
                <a:ext uri="{63B3BB69-23CF-44E3-9099-C40C66FF867C}">
                  <a14:compatExt spid="_x0000_s1029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18</xdr:row>
          <xdr:rowOff>9525</xdr:rowOff>
        </xdr:from>
        <xdr:to>
          <xdr:col>6</xdr:col>
          <xdr:colOff>590550</xdr:colOff>
          <xdr:row>19</xdr:row>
          <xdr:rowOff>0</xdr:rowOff>
        </xdr:to>
        <xdr:sp macro="" textlink="">
          <xdr:nvSpPr>
            <xdr:cNvPr id="10293" name="Scroll Bar 53" hidden="1">
              <a:extLst>
                <a:ext uri="{63B3BB69-23CF-44E3-9099-C40C66FF867C}">
                  <a14:compatExt spid="_x0000_s1029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19</xdr:row>
          <xdr:rowOff>9525</xdr:rowOff>
        </xdr:from>
        <xdr:to>
          <xdr:col>6</xdr:col>
          <xdr:colOff>590550</xdr:colOff>
          <xdr:row>20</xdr:row>
          <xdr:rowOff>0</xdr:rowOff>
        </xdr:to>
        <xdr:sp macro="" textlink="">
          <xdr:nvSpPr>
            <xdr:cNvPr id="10294" name="Scroll Bar 54" hidden="1">
              <a:extLst>
                <a:ext uri="{63B3BB69-23CF-44E3-9099-C40C66FF867C}">
                  <a14:compatExt spid="_x0000_s1029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20</xdr:row>
          <xdr:rowOff>9525</xdr:rowOff>
        </xdr:from>
        <xdr:to>
          <xdr:col>6</xdr:col>
          <xdr:colOff>590550</xdr:colOff>
          <xdr:row>21</xdr:row>
          <xdr:rowOff>0</xdr:rowOff>
        </xdr:to>
        <xdr:sp macro="" textlink="">
          <xdr:nvSpPr>
            <xdr:cNvPr id="10295" name="Scroll Bar 55" hidden="1">
              <a:extLst>
                <a:ext uri="{63B3BB69-23CF-44E3-9099-C40C66FF867C}">
                  <a14:compatExt spid="_x0000_s1029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21</xdr:row>
          <xdr:rowOff>9525</xdr:rowOff>
        </xdr:from>
        <xdr:to>
          <xdr:col>6</xdr:col>
          <xdr:colOff>590550</xdr:colOff>
          <xdr:row>22</xdr:row>
          <xdr:rowOff>0</xdr:rowOff>
        </xdr:to>
        <xdr:sp macro="" textlink="">
          <xdr:nvSpPr>
            <xdr:cNvPr id="10296" name="Scroll Bar 56" hidden="1">
              <a:extLst>
                <a:ext uri="{63B3BB69-23CF-44E3-9099-C40C66FF867C}">
                  <a14:compatExt spid="_x0000_s1029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22</xdr:row>
          <xdr:rowOff>9525</xdr:rowOff>
        </xdr:from>
        <xdr:to>
          <xdr:col>6</xdr:col>
          <xdr:colOff>590550</xdr:colOff>
          <xdr:row>23</xdr:row>
          <xdr:rowOff>0</xdr:rowOff>
        </xdr:to>
        <xdr:sp macro="" textlink="">
          <xdr:nvSpPr>
            <xdr:cNvPr id="10297" name="Scroll Bar 57" hidden="1">
              <a:extLst>
                <a:ext uri="{63B3BB69-23CF-44E3-9099-C40C66FF867C}">
                  <a14:compatExt spid="_x0000_s1029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23</xdr:row>
          <xdr:rowOff>9525</xdr:rowOff>
        </xdr:from>
        <xdr:to>
          <xdr:col>6</xdr:col>
          <xdr:colOff>590550</xdr:colOff>
          <xdr:row>24</xdr:row>
          <xdr:rowOff>0</xdr:rowOff>
        </xdr:to>
        <xdr:sp macro="" textlink="">
          <xdr:nvSpPr>
            <xdr:cNvPr id="10298" name="Scroll Bar 58" hidden="1">
              <a:extLst>
                <a:ext uri="{63B3BB69-23CF-44E3-9099-C40C66FF867C}">
                  <a14:compatExt spid="_x0000_s1029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24</xdr:row>
          <xdr:rowOff>9525</xdr:rowOff>
        </xdr:from>
        <xdr:to>
          <xdr:col>6</xdr:col>
          <xdr:colOff>590550</xdr:colOff>
          <xdr:row>25</xdr:row>
          <xdr:rowOff>0</xdr:rowOff>
        </xdr:to>
        <xdr:sp macro="" textlink="">
          <xdr:nvSpPr>
            <xdr:cNvPr id="10299" name="Scroll Bar 59" hidden="1">
              <a:extLst>
                <a:ext uri="{63B3BB69-23CF-44E3-9099-C40C66FF867C}">
                  <a14:compatExt spid="_x0000_s1029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25</xdr:row>
          <xdr:rowOff>9525</xdr:rowOff>
        </xdr:from>
        <xdr:to>
          <xdr:col>6</xdr:col>
          <xdr:colOff>590550</xdr:colOff>
          <xdr:row>26</xdr:row>
          <xdr:rowOff>0</xdr:rowOff>
        </xdr:to>
        <xdr:sp macro="" textlink="">
          <xdr:nvSpPr>
            <xdr:cNvPr id="10300" name="Scroll Bar 60" hidden="1">
              <a:extLst>
                <a:ext uri="{63B3BB69-23CF-44E3-9099-C40C66FF867C}">
                  <a14:compatExt spid="_x0000_s103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26</xdr:row>
          <xdr:rowOff>9525</xdr:rowOff>
        </xdr:from>
        <xdr:to>
          <xdr:col>6</xdr:col>
          <xdr:colOff>590550</xdr:colOff>
          <xdr:row>27</xdr:row>
          <xdr:rowOff>0</xdr:rowOff>
        </xdr:to>
        <xdr:sp macro="" textlink="">
          <xdr:nvSpPr>
            <xdr:cNvPr id="10301" name="Scroll Bar 61" hidden="1">
              <a:extLst>
                <a:ext uri="{63B3BB69-23CF-44E3-9099-C40C66FF867C}">
                  <a14:compatExt spid="_x0000_s103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27</xdr:row>
          <xdr:rowOff>9525</xdr:rowOff>
        </xdr:from>
        <xdr:to>
          <xdr:col>6</xdr:col>
          <xdr:colOff>590550</xdr:colOff>
          <xdr:row>28</xdr:row>
          <xdr:rowOff>0</xdr:rowOff>
        </xdr:to>
        <xdr:sp macro="" textlink="">
          <xdr:nvSpPr>
            <xdr:cNvPr id="10302" name="Scroll Bar 62" hidden="1">
              <a:extLst>
                <a:ext uri="{63B3BB69-23CF-44E3-9099-C40C66FF867C}">
                  <a14:compatExt spid="_x0000_s103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28</xdr:row>
          <xdr:rowOff>9525</xdr:rowOff>
        </xdr:from>
        <xdr:to>
          <xdr:col>6</xdr:col>
          <xdr:colOff>590550</xdr:colOff>
          <xdr:row>29</xdr:row>
          <xdr:rowOff>0</xdr:rowOff>
        </xdr:to>
        <xdr:sp macro="" textlink="">
          <xdr:nvSpPr>
            <xdr:cNvPr id="10303" name="Scroll Bar 63" hidden="1">
              <a:extLst>
                <a:ext uri="{63B3BB69-23CF-44E3-9099-C40C66FF867C}">
                  <a14:compatExt spid="_x0000_s1030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29</xdr:row>
          <xdr:rowOff>9525</xdr:rowOff>
        </xdr:from>
        <xdr:to>
          <xdr:col>6</xdr:col>
          <xdr:colOff>590550</xdr:colOff>
          <xdr:row>30</xdr:row>
          <xdr:rowOff>0</xdr:rowOff>
        </xdr:to>
        <xdr:sp macro="" textlink="">
          <xdr:nvSpPr>
            <xdr:cNvPr id="10304" name="Scroll Bar 64" hidden="1">
              <a:extLst>
                <a:ext uri="{63B3BB69-23CF-44E3-9099-C40C66FF867C}">
                  <a14:compatExt spid="_x0000_s103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30</xdr:row>
          <xdr:rowOff>9525</xdr:rowOff>
        </xdr:from>
        <xdr:to>
          <xdr:col>6</xdr:col>
          <xdr:colOff>590550</xdr:colOff>
          <xdr:row>31</xdr:row>
          <xdr:rowOff>0</xdr:rowOff>
        </xdr:to>
        <xdr:sp macro="" textlink="">
          <xdr:nvSpPr>
            <xdr:cNvPr id="10305" name="Scroll Bar 65" hidden="1">
              <a:extLst>
                <a:ext uri="{63B3BB69-23CF-44E3-9099-C40C66FF867C}">
                  <a14:compatExt spid="_x0000_s103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31</xdr:row>
          <xdr:rowOff>9525</xdr:rowOff>
        </xdr:from>
        <xdr:to>
          <xdr:col>6</xdr:col>
          <xdr:colOff>590550</xdr:colOff>
          <xdr:row>32</xdr:row>
          <xdr:rowOff>0</xdr:rowOff>
        </xdr:to>
        <xdr:sp macro="" textlink="">
          <xdr:nvSpPr>
            <xdr:cNvPr id="10306" name="Scroll Bar 66" hidden="1">
              <a:extLst>
                <a:ext uri="{63B3BB69-23CF-44E3-9099-C40C66FF867C}">
                  <a14:compatExt spid="_x0000_s1030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32</xdr:row>
          <xdr:rowOff>9525</xdr:rowOff>
        </xdr:from>
        <xdr:to>
          <xdr:col>6</xdr:col>
          <xdr:colOff>590550</xdr:colOff>
          <xdr:row>33</xdr:row>
          <xdr:rowOff>0</xdr:rowOff>
        </xdr:to>
        <xdr:sp macro="" textlink="">
          <xdr:nvSpPr>
            <xdr:cNvPr id="10307" name="Scroll Bar 67" hidden="1">
              <a:extLst>
                <a:ext uri="{63B3BB69-23CF-44E3-9099-C40C66FF867C}">
                  <a14:compatExt spid="_x0000_s10307"/>
                </a:ext>
              </a:extLst>
            </xdr:cNvPr>
            <xdr:cNvSpPr/>
          </xdr:nvSpPr>
          <xdr:spPr>
            <a:xfrm>
              <a:off x="0" y="0"/>
              <a:ext cx="0" cy="0"/>
            </a:xfrm>
            <a:prstGeom prst="rect">
              <a:avLst/>
            </a:prstGeom>
          </xdr:spPr>
        </xdr:sp>
        <xdr:clientData/>
      </xdr:twoCellAnchor>
    </mc:Choice>
    <mc:Fallback/>
  </mc:AlternateContent>
  <xdr:oneCellAnchor>
    <xdr:from>
      <xdr:col>7</xdr:col>
      <xdr:colOff>304799</xdr:colOff>
      <xdr:row>13</xdr:row>
      <xdr:rowOff>28575</xdr:rowOff>
    </xdr:from>
    <xdr:ext cx="7286626" cy="1845633"/>
    <xdr:sp macro="" textlink="">
      <xdr:nvSpPr>
        <xdr:cNvPr id="3" name="TextBox 2"/>
        <xdr:cNvSpPr txBox="1"/>
      </xdr:nvSpPr>
      <xdr:spPr>
        <a:xfrm>
          <a:off x="6667499" y="2800350"/>
          <a:ext cx="7286626" cy="1845633"/>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i="0" u="none" strike="noStrike" baseline="0" smtClean="0">
              <a:solidFill>
                <a:schemeClr val="tx1"/>
              </a:solidFill>
              <a:latin typeface="+mn-lt"/>
              <a:ea typeface="+mn-ea"/>
              <a:cs typeface="+mn-cs"/>
            </a:rPr>
            <a:t>Non-Catch Value: </a:t>
          </a:r>
          <a:r>
            <a:rPr lang="en-US" sz="1400" b="0" i="0" u="none" strike="noStrike" baseline="0" smtClean="0">
              <a:solidFill>
                <a:schemeClr val="tx1"/>
              </a:solidFill>
              <a:latin typeface="+mn-lt"/>
              <a:ea typeface="+mn-ea"/>
              <a:cs typeface="+mn-cs"/>
            </a:rPr>
            <a:t>Another aspect of a stock’s value is not associated with any harvest and is instead based on the relatively undisturbed existence of that stock in its ecosystem. A principal example would be underwater viewing of reef fish, but this category could extend to include other species for which there is a public sentiment for protection and hence a demand for some level of assessment. A recent paper by Sanchirico et al. (2013) identified methods to estimate non-catch value and found that these may be substantial. Points ranging between 0 and 5 for this factor are assigned by regional experts in the same manner as Subsistence and Constituent Demand Categories. The full range of scores need not be utilized.</a:t>
          </a:r>
          <a:endParaRPr lang="en-US" sz="1400"/>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7</xdr:col>
      <xdr:colOff>304800</xdr:colOff>
      <xdr:row>1</xdr:row>
      <xdr:rowOff>9525</xdr:rowOff>
    </xdr:from>
    <xdr:ext cx="7248525" cy="1219565"/>
    <xdr:sp macro="" textlink="">
      <xdr:nvSpPr>
        <xdr:cNvPr id="2" name="TextBox 1"/>
        <xdr:cNvSpPr txBox="1"/>
      </xdr:nvSpPr>
      <xdr:spPr>
        <a:xfrm>
          <a:off x="6667500" y="238125"/>
          <a:ext cx="7248525" cy="1219565"/>
        </a:xfrm>
        <a:prstGeom prst="rect">
          <a:avLst/>
        </a:prstGeom>
        <a:solidFill>
          <a:schemeClr val="bg1"/>
        </a:solidFill>
        <a:ln w="25400">
          <a:solidFill>
            <a:schemeClr val="tx1"/>
          </a:solidFill>
        </a:ln>
        <a:effectLst>
          <a:outerShdw blurRad="50800" dist="50800" dir="5400000" algn="ctr" rotWithShape="0">
            <a:schemeClr val="bg1">
              <a:lumMod val="50000"/>
            </a:schemeClr>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a:t>This sheet allows input</a:t>
          </a:r>
          <a:r>
            <a:rPr lang="en-US" sz="1800" baseline="0"/>
            <a:t> on the ecosystem importance factor used in stock prioritization.  The scale of this factor is from 1.0 to 5.0.  </a:t>
          </a:r>
        </a:p>
        <a:p>
          <a:endParaRPr lang="en-US" sz="1800" baseline="0"/>
        </a:p>
        <a:p>
          <a:r>
            <a:rPr lang="en-US" sz="1800" baseline="0"/>
            <a:t>Subsequent sheets will automatically update as these values are changed.</a:t>
          </a:r>
          <a:endParaRPr lang="en-US" sz="1800"/>
        </a:p>
      </xdr:txBody>
    </xdr:sp>
    <xdr:clientData/>
  </xdr:oneCellAnchor>
  <mc:AlternateContent xmlns:mc="http://schemas.openxmlformats.org/markup-compatibility/2006">
    <mc:Choice xmlns:a14="http://schemas.microsoft.com/office/drawing/2010/main" Requires="a14">
      <xdr:twoCellAnchor editAs="oneCell">
        <xdr:from>
          <xdr:col>4</xdr:col>
          <xdr:colOff>28575</xdr:colOff>
          <xdr:row>2</xdr:row>
          <xdr:rowOff>9525</xdr:rowOff>
        </xdr:from>
        <xdr:to>
          <xdr:col>6</xdr:col>
          <xdr:colOff>590550</xdr:colOff>
          <xdr:row>3</xdr:row>
          <xdr:rowOff>0</xdr:rowOff>
        </xdr:to>
        <xdr:sp macro="" textlink="">
          <xdr:nvSpPr>
            <xdr:cNvPr id="11266" name="Scroll Bar 2" hidden="1">
              <a:extLst>
                <a:ext uri="{63B3BB69-23CF-44E3-9099-C40C66FF867C}">
                  <a14:compatExt spid="_x0000_s1126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xdr:row>
          <xdr:rowOff>9525</xdr:rowOff>
        </xdr:from>
        <xdr:to>
          <xdr:col>6</xdr:col>
          <xdr:colOff>590550</xdr:colOff>
          <xdr:row>4</xdr:row>
          <xdr:rowOff>0</xdr:rowOff>
        </xdr:to>
        <xdr:sp macro="" textlink="">
          <xdr:nvSpPr>
            <xdr:cNvPr id="11267" name="Scroll Bar 3" hidden="1">
              <a:extLst>
                <a:ext uri="{63B3BB69-23CF-44E3-9099-C40C66FF867C}">
                  <a14:compatExt spid="_x0000_s1126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4</xdr:row>
          <xdr:rowOff>9525</xdr:rowOff>
        </xdr:from>
        <xdr:to>
          <xdr:col>6</xdr:col>
          <xdr:colOff>590550</xdr:colOff>
          <xdr:row>5</xdr:row>
          <xdr:rowOff>0</xdr:rowOff>
        </xdr:to>
        <xdr:sp macro="" textlink="">
          <xdr:nvSpPr>
            <xdr:cNvPr id="11268" name="Scroll Bar 4" hidden="1">
              <a:extLst>
                <a:ext uri="{63B3BB69-23CF-44E3-9099-C40C66FF867C}">
                  <a14:compatExt spid="_x0000_s1126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5</xdr:row>
          <xdr:rowOff>9525</xdr:rowOff>
        </xdr:from>
        <xdr:to>
          <xdr:col>6</xdr:col>
          <xdr:colOff>590550</xdr:colOff>
          <xdr:row>6</xdr:row>
          <xdr:rowOff>0</xdr:rowOff>
        </xdr:to>
        <xdr:sp macro="" textlink="">
          <xdr:nvSpPr>
            <xdr:cNvPr id="11269" name="Scroll Bar 5" hidden="1">
              <a:extLst>
                <a:ext uri="{63B3BB69-23CF-44E3-9099-C40C66FF867C}">
                  <a14:compatExt spid="_x0000_s1126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6</xdr:row>
          <xdr:rowOff>9525</xdr:rowOff>
        </xdr:from>
        <xdr:to>
          <xdr:col>6</xdr:col>
          <xdr:colOff>590550</xdr:colOff>
          <xdr:row>7</xdr:row>
          <xdr:rowOff>0</xdr:rowOff>
        </xdr:to>
        <xdr:sp macro="" textlink="">
          <xdr:nvSpPr>
            <xdr:cNvPr id="11270" name="Scroll Bar 6" hidden="1">
              <a:extLst>
                <a:ext uri="{63B3BB69-23CF-44E3-9099-C40C66FF867C}">
                  <a14:compatExt spid="_x0000_s1127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7</xdr:row>
          <xdr:rowOff>9525</xdr:rowOff>
        </xdr:from>
        <xdr:to>
          <xdr:col>6</xdr:col>
          <xdr:colOff>590550</xdr:colOff>
          <xdr:row>8</xdr:row>
          <xdr:rowOff>0</xdr:rowOff>
        </xdr:to>
        <xdr:sp macro="" textlink="">
          <xdr:nvSpPr>
            <xdr:cNvPr id="11271" name="Scroll Bar 7" hidden="1">
              <a:extLst>
                <a:ext uri="{63B3BB69-23CF-44E3-9099-C40C66FF867C}">
                  <a14:compatExt spid="_x0000_s1127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8</xdr:row>
          <xdr:rowOff>9525</xdr:rowOff>
        </xdr:from>
        <xdr:to>
          <xdr:col>6</xdr:col>
          <xdr:colOff>590550</xdr:colOff>
          <xdr:row>9</xdr:row>
          <xdr:rowOff>0</xdr:rowOff>
        </xdr:to>
        <xdr:sp macro="" textlink="">
          <xdr:nvSpPr>
            <xdr:cNvPr id="11272" name="Scroll Bar 8" hidden="1">
              <a:extLst>
                <a:ext uri="{63B3BB69-23CF-44E3-9099-C40C66FF867C}">
                  <a14:compatExt spid="_x0000_s1127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9</xdr:row>
          <xdr:rowOff>9525</xdr:rowOff>
        </xdr:from>
        <xdr:to>
          <xdr:col>6</xdr:col>
          <xdr:colOff>590550</xdr:colOff>
          <xdr:row>10</xdr:row>
          <xdr:rowOff>0</xdr:rowOff>
        </xdr:to>
        <xdr:sp macro="" textlink="">
          <xdr:nvSpPr>
            <xdr:cNvPr id="11273" name="Scroll Bar 9" hidden="1">
              <a:extLst>
                <a:ext uri="{63B3BB69-23CF-44E3-9099-C40C66FF867C}">
                  <a14:compatExt spid="_x0000_s112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10</xdr:row>
          <xdr:rowOff>9525</xdr:rowOff>
        </xdr:from>
        <xdr:to>
          <xdr:col>6</xdr:col>
          <xdr:colOff>590550</xdr:colOff>
          <xdr:row>11</xdr:row>
          <xdr:rowOff>0</xdr:rowOff>
        </xdr:to>
        <xdr:sp macro="" textlink="">
          <xdr:nvSpPr>
            <xdr:cNvPr id="11274" name="Scroll Bar 10" hidden="1">
              <a:extLst>
                <a:ext uri="{63B3BB69-23CF-44E3-9099-C40C66FF867C}">
                  <a14:compatExt spid="_x0000_s112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11</xdr:row>
          <xdr:rowOff>9525</xdr:rowOff>
        </xdr:from>
        <xdr:to>
          <xdr:col>6</xdr:col>
          <xdr:colOff>590550</xdr:colOff>
          <xdr:row>12</xdr:row>
          <xdr:rowOff>0</xdr:rowOff>
        </xdr:to>
        <xdr:sp macro="" textlink="">
          <xdr:nvSpPr>
            <xdr:cNvPr id="11275" name="Scroll Bar 11" hidden="1">
              <a:extLst>
                <a:ext uri="{63B3BB69-23CF-44E3-9099-C40C66FF867C}">
                  <a14:compatExt spid="_x0000_s1127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12</xdr:row>
          <xdr:rowOff>9525</xdr:rowOff>
        </xdr:from>
        <xdr:to>
          <xdr:col>6</xdr:col>
          <xdr:colOff>590550</xdr:colOff>
          <xdr:row>13</xdr:row>
          <xdr:rowOff>0</xdr:rowOff>
        </xdr:to>
        <xdr:sp macro="" textlink="">
          <xdr:nvSpPr>
            <xdr:cNvPr id="11276" name="Scroll Bar 12" hidden="1">
              <a:extLst>
                <a:ext uri="{63B3BB69-23CF-44E3-9099-C40C66FF867C}">
                  <a14:compatExt spid="_x0000_s1127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13</xdr:row>
          <xdr:rowOff>9525</xdr:rowOff>
        </xdr:from>
        <xdr:to>
          <xdr:col>6</xdr:col>
          <xdr:colOff>590550</xdr:colOff>
          <xdr:row>14</xdr:row>
          <xdr:rowOff>0</xdr:rowOff>
        </xdr:to>
        <xdr:sp macro="" textlink="">
          <xdr:nvSpPr>
            <xdr:cNvPr id="11277" name="Scroll Bar 13" hidden="1">
              <a:extLst>
                <a:ext uri="{63B3BB69-23CF-44E3-9099-C40C66FF867C}">
                  <a14:compatExt spid="_x0000_s1127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14</xdr:row>
          <xdr:rowOff>9525</xdr:rowOff>
        </xdr:from>
        <xdr:to>
          <xdr:col>6</xdr:col>
          <xdr:colOff>590550</xdr:colOff>
          <xdr:row>15</xdr:row>
          <xdr:rowOff>0</xdr:rowOff>
        </xdr:to>
        <xdr:sp macro="" textlink="">
          <xdr:nvSpPr>
            <xdr:cNvPr id="11278" name="Scroll Bar 14" hidden="1">
              <a:extLst>
                <a:ext uri="{63B3BB69-23CF-44E3-9099-C40C66FF867C}">
                  <a14:compatExt spid="_x0000_s1127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15</xdr:row>
          <xdr:rowOff>9525</xdr:rowOff>
        </xdr:from>
        <xdr:to>
          <xdr:col>6</xdr:col>
          <xdr:colOff>590550</xdr:colOff>
          <xdr:row>16</xdr:row>
          <xdr:rowOff>0</xdr:rowOff>
        </xdr:to>
        <xdr:sp macro="" textlink="">
          <xdr:nvSpPr>
            <xdr:cNvPr id="11279" name="Scroll Bar 15" hidden="1">
              <a:extLst>
                <a:ext uri="{63B3BB69-23CF-44E3-9099-C40C66FF867C}">
                  <a14:compatExt spid="_x0000_s1127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16</xdr:row>
          <xdr:rowOff>9525</xdr:rowOff>
        </xdr:from>
        <xdr:to>
          <xdr:col>6</xdr:col>
          <xdr:colOff>590550</xdr:colOff>
          <xdr:row>17</xdr:row>
          <xdr:rowOff>0</xdr:rowOff>
        </xdr:to>
        <xdr:sp macro="" textlink="">
          <xdr:nvSpPr>
            <xdr:cNvPr id="11280" name="Scroll Bar 16" hidden="1">
              <a:extLst>
                <a:ext uri="{63B3BB69-23CF-44E3-9099-C40C66FF867C}">
                  <a14:compatExt spid="_x0000_s1128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17</xdr:row>
          <xdr:rowOff>9525</xdr:rowOff>
        </xdr:from>
        <xdr:to>
          <xdr:col>6</xdr:col>
          <xdr:colOff>590550</xdr:colOff>
          <xdr:row>18</xdr:row>
          <xdr:rowOff>0</xdr:rowOff>
        </xdr:to>
        <xdr:sp macro="" textlink="">
          <xdr:nvSpPr>
            <xdr:cNvPr id="11281" name="Scroll Bar 17" hidden="1">
              <a:extLst>
                <a:ext uri="{63B3BB69-23CF-44E3-9099-C40C66FF867C}">
                  <a14:compatExt spid="_x0000_s1128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18</xdr:row>
          <xdr:rowOff>9525</xdr:rowOff>
        </xdr:from>
        <xdr:to>
          <xdr:col>6</xdr:col>
          <xdr:colOff>590550</xdr:colOff>
          <xdr:row>19</xdr:row>
          <xdr:rowOff>0</xdr:rowOff>
        </xdr:to>
        <xdr:sp macro="" textlink="">
          <xdr:nvSpPr>
            <xdr:cNvPr id="11282" name="Scroll Bar 18" hidden="1">
              <a:extLst>
                <a:ext uri="{63B3BB69-23CF-44E3-9099-C40C66FF867C}">
                  <a14:compatExt spid="_x0000_s1128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20</xdr:row>
          <xdr:rowOff>9525</xdr:rowOff>
        </xdr:from>
        <xdr:to>
          <xdr:col>6</xdr:col>
          <xdr:colOff>590550</xdr:colOff>
          <xdr:row>21</xdr:row>
          <xdr:rowOff>0</xdr:rowOff>
        </xdr:to>
        <xdr:sp macro="" textlink="">
          <xdr:nvSpPr>
            <xdr:cNvPr id="11283" name="Scroll Bar 19" hidden="1">
              <a:extLst>
                <a:ext uri="{63B3BB69-23CF-44E3-9099-C40C66FF867C}">
                  <a14:compatExt spid="_x0000_s1128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21</xdr:row>
          <xdr:rowOff>9525</xdr:rowOff>
        </xdr:from>
        <xdr:to>
          <xdr:col>6</xdr:col>
          <xdr:colOff>590550</xdr:colOff>
          <xdr:row>22</xdr:row>
          <xdr:rowOff>0</xdr:rowOff>
        </xdr:to>
        <xdr:sp macro="" textlink="">
          <xdr:nvSpPr>
            <xdr:cNvPr id="11284" name="Scroll Bar 20" hidden="1">
              <a:extLst>
                <a:ext uri="{63B3BB69-23CF-44E3-9099-C40C66FF867C}">
                  <a14:compatExt spid="_x0000_s1128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22</xdr:row>
          <xdr:rowOff>9525</xdr:rowOff>
        </xdr:from>
        <xdr:to>
          <xdr:col>6</xdr:col>
          <xdr:colOff>590550</xdr:colOff>
          <xdr:row>23</xdr:row>
          <xdr:rowOff>0</xdr:rowOff>
        </xdr:to>
        <xdr:sp macro="" textlink="">
          <xdr:nvSpPr>
            <xdr:cNvPr id="11285" name="Scroll Bar 21" hidden="1">
              <a:extLst>
                <a:ext uri="{63B3BB69-23CF-44E3-9099-C40C66FF867C}">
                  <a14:compatExt spid="_x0000_s1128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23</xdr:row>
          <xdr:rowOff>9525</xdr:rowOff>
        </xdr:from>
        <xdr:to>
          <xdr:col>6</xdr:col>
          <xdr:colOff>590550</xdr:colOff>
          <xdr:row>24</xdr:row>
          <xdr:rowOff>0</xdr:rowOff>
        </xdr:to>
        <xdr:sp macro="" textlink="">
          <xdr:nvSpPr>
            <xdr:cNvPr id="11286" name="Scroll Bar 22" hidden="1">
              <a:extLst>
                <a:ext uri="{63B3BB69-23CF-44E3-9099-C40C66FF867C}">
                  <a14:compatExt spid="_x0000_s1128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24</xdr:row>
          <xdr:rowOff>9525</xdr:rowOff>
        </xdr:from>
        <xdr:to>
          <xdr:col>6</xdr:col>
          <xdr:colOff>590550</xdr:colOff>
          <xdr:row>25</xdr:row>
          <xdr:rowOff>0</xdr:rowOff>
        </xdr:to>
        <xdr:sp macro="" textlink="">
          <xdr:nvSpPr>
            <xdr:cNvPr id="11287" name="Scroll Bar 23" hidden="1">
              <a:extLst>
                <a:ext uri="{63B3BB69-23CF-44E3-9099-C40C66FF867C}">
                  <a14:compatExt spid="_x0000_s1128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25</xdr:row>
          <xdr:rowOff>9525</xdr:rowOff>
        </xdr:from>
        <xdr:to>
          <xdr:col>6</xdr:col>
          <xdr:colOff>590550</xdr:colOff>
          <xdr:row>26</xdr:row>
          <xdr:rowOff>0</xdr:rowOff>
        </xdr:to>
        <xdr:sp macro="" textlink="">
          <xdr:nvSpPr>
            <xdr:cNvPr id="11288" name="Scroll Bar 24" hidden="1">
              <a:extLst>
                <a:ext uri="{63B3BB69-23CF-44E3-9099-C40C66FF867C}">
                  <a14:compatExt spid="_x0000_s1128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26</xdr:row>
          <xdr:rowOff>9525</xdr:rowOff>
        </xdr:from>
        <xdr:to>
          <xdr:col>6</xdr:col>
          <xdr:colOff>590550</xdr:colOff>
          <xdr:row>27</xdr:row>
          <xdr:rowOff>0</xdr:rowOff>
        </xdr:to>
        <xdr:sp macro="" textlink="">
          <xdr:nvSpPr>
            <xdr:cNvPr id="11289" name="Scroll Bar 25" hidden="1">
              <a:extLst>
                <a:ext uri="{63B3BB69-23CF-44E3-9099-C40C66FF867C}">
                  <a14:compatExt spid="_x0000_s112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27</xdr:row>
          <xdr:rowOff>9525</xdr:rowOff>
        </xdr:from>
        <xdr:to>
          <xdr:col>6</xdr:col>
          <xdr:colOff>590550</xdr:colOff>
          <xdr:row>28</xdr:row>
          <xdr:rowOff>0</xdr:rowOff>
        </xdr:to>
        <xdr:sp macro="" textlink="">
          <xdr:nvSpPr>
            <xdr:cNvPr id="11290" name="Scroll Bar 26" hidden="1">
              <a:extLst>
                <a:ext uri="{63B3BB69-23CF-44E3-9099-C40C66FF867C}">
                  <a14:compatExt spid="_x0000_s112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28</xdr:row>
          <xdr:rowOff>9525</xdr:rowOff>
        </xdr:from>
        <xdr:to>
          <xdr:col>6</xdr:col>
          <xdr:colOff>590550</xdr:colOff>
          <xdr:row>29</xdr:row>
          <xdr:rowOff>0</xdr:rowOff>
        </xdr:to>
        <xdr:sp macro="" textlink="">
          <xdr:nvSpPr>
            <xdr:cNvPr id="11291" name="Scroll Bar 27" hidden="1">
              <a:extLst>
                <a:ext uri="{63B3BB69-23CF-44E3-9099-C40C66FF867C}">
                  <a14:compatExt spid="_x0000_s1129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29</xdr:row>
          <xdr:rowOff>9525</xdr:rowOff>
        </xdr:from>
        <xdr:to>
          <xdr:col>6</xdr:col>
          <xdr:colOff>590550</xdr:colOff>
          <xdr:row>30</xdr:row>
          <xdr:rowOff>0</xdr:rowOff>
        </xdr:to>
        <xdr:sp macro="" textlink="">
          <xdr:nvSpPr>
            <xdr:cNvPr id="11292" name="Scroll Bar 28" hidden="1">
              <a:extLst>
                <a:ext uri="{63B3BB69-23CF-44E3-9099-C40C66FF867C}">
                  <a14:compatExt spid="_x0000_s1129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30</xdr:row>
          <xdr:rowOff>9525</xdr:rowOff>
        </xdr:from>
        <xdr:to>
          <xdr:col>6</xdr:col>
          <xdr:colOff>590550</xdr:colOff>
          <xdr:row>31</xdr:row>
          <xdr:rowOff>0</xdr:rowOff>
        </xdr:to>
        <xdr:sp macro="" textlink="">
          <xdr:nvSpPr>
            <xdr:cNvPr id="11293" name="Scroll Bar 29" hidden="1">
              <a:extLst>
                <a:ext uri="{63B3BB69-23CF-44E3-9099-C40C66FF867C}">
                  <a14:compatExt spid="_x0000_s1129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31</xdr:row>
          <xdr:rowOff>9525</xdr:rowOff>
        </xdr:from>
        <xdr:to>
          <xdr:col>6</xdr:col>
          <xdr:colOff>590550</xdr:colOff>
          <xdr:row>32</xdr:row>
          <xdr:rowOff>0</xdr:rowOff>
        </xdr:to>
        <xdr:sp macro="" textlink="">
          <xdr:nvSpPr>
            <xdr:cNvPr id="11294" name="Scroll Bar 30" hidden="1">
              <a:extLst>
                <a:ext uri="{63B3BB69-23CF-44E3-9099-C40C66FF867C}">
                  <a14:compatExt spid="_x0000_s1129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32</xdr:row>
          <xdr:rowOff>9525</xdr:rowOff>
        </xdr:from>
        <xdr:to>
          <xdr:col>6</xdr:col>
          <xdr:colOff>590550</xdr:colOff>
          <xdr:row>33</xdr:row>
          <xdr:rowOff>0</xdr:rowOff>
        </xdr:to>
        <xdr:sp macro="" textlink="">
          <xdr:nvSpPr>
            <xdr:cNvPr id="11295" name="Scroll Bar 31" hidden="1">
              <a:extLst>
                <a:ext uri="{63B3BB69-23CF-44E3-9099-C40C66FF867C}">
                  <a14:compatExt spid="_x0000_s1129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19</xdr:row>
          <xdr:rowOff>9525</xdr:rowOff>
        </xdr:from>
        <xdr:to>
          <xdr:col>6</xdr:col>
          <xdr:colOff>590550</xdr:colOff>
          <xdr:row>20</xdr:row>
          <xdr:rowOff>0</xdr:rowOff>
        </xdr:to>
        <xdr:sp macro="" textlink="">
          <xdr:nvSpPr>
            <xdr:cNvPr id="11296" name="Scroll Bar 32" hidden="1">
              <a:extLst>
                <a:ext uri="{63B3BB69-23CF-44E3-9099-C40C66FF867C}">
                  <a14:compatExt spid="_x0000_s11296"/>
                </a:ext>
              </a:extLst>
            </xdr:cNvPr>
            <xdr:cNvSpPr/>
          </xdr:nvSpPr>
          <xdr:spPr>
            <a:xfrm>
              <a:off x="0" y="0"/>
              <a:ext cx="0" cy="0"/>
            </a:xfrm>
            <a:prstGeom prst="rect">
              <a:avLst/>
            </a:prstGeom>
          </xdr:spPr>
        </xdr:sp>
        <xdr:clientData/>
      </xdr:twoCellAnchor>
    </mc:Choice>
    <mc:Fallback/>
  </mc:AlternateContent>
  <xdr:oneCellAnchor>
    <xdr:from>
      <xdr:col>7</xdr:col>
      <xdr:colOff>333373</xdr:colOff>
      <xdr:row>6</xdr:row>
      <xdr:rowOff>19050</xdr:rowOff>
    </xdr:from>
    <xdr:ext cx="9686927" cy="4037259"/>
    <xdr:sp macro="" textlink="">
      <xdr:nvSpPr>
        <xdr:cNvPr id="3" name="TextBox 2"/>
        <xdr:cNvSpPr txBox="1"/>
      </xdr:nvSpPr>
      <xdr:spPr>
        <a:xfrm>
          <a:off x="6696073" y="1657350"/>
          <a:ext cx="9686927" cy="4037259"/>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i="0" u="none" strike="noStrike" baseline="0" smtClean="0">
              <a:solidFill>
                <a:schemeClr val="tx1"/>
              </a:solidFill>
              <a:latin typeface="+mn-lt"/>
              <a:ea typeface="+mn-ea"/>
              <a:cs typeface="+mn-cs"/>
            </a:rPr>
            <a:t>Key Role in Ecosystem: </a:t>
          </a:r>
          <a:r>
            <a:rPr lang="en-US" sz="1400" b="0" i="0" u="none" strike="noStrike" baseline="0" smtClean="0">
              <a:solidFill>
                <a:schemeClr val="tx1"/>
              </a:solidFill>
              <a:latin typeface="+mn-lt"/>
              <a:ea typeface="+mn-ea"/>
              <a:cs typeface="+mn-cs"/>
            </a:rPr>
            <a:t>This factor is developed by scoring both bottom-up and top-down contributions to the ecosystem. Scores for this factor, ranging between 1 and 5 points, are assigned by regional experts as described below. Because scores for one component may cancel out scores from the other component (e.g. high for bottom-up and low for top-down, or vice versa), the maximum of the two components is used as the score for this factor rather than treating the two components separately.</a:t>
          </a:r>
        </a:p>
        <a:p>
          <a:endParaRPr lang="en-US" sz="1400" b="0" i="0" u="none" strike="noStrike" baseline="0" smtClean="0">
            <a:solidFill>
              <a:schemeClr val="tx1"/>
            </a:solidFill>
            <a:latin typeface="+mn-lt"/>
            <a:ea typeface="+mn-ea"/>
            <a:cs typeface="+mn-cs"/>
          </a:endParaRPr>
        </a:p>
        <a:p>
          <a:r>
            <a:rPr lang="en-US" sz="1400" b="1" i="1" u="sng" strike="noStrike" baseline="0" smtClean="0">
              <a:solidFill>
                <a:schemeClr val="tx1"/>
              </a:solidFill>
              <a:latin typeface="+mn-lt"/>
              <a:ea typeface="+mn-ea"/>
              <a:cs typeface="+mn-cs"/>
            </a:rPr>
            <a:t>Bottom-Up (Forage or Habitat) Component</a:t>
          </a:r>
        </a:p>
        <a:p>
          <a:pPr marL="171450" indent="-171450">
            <a:buFont typeface="Arial" panose="020B0604020202020204" pitchFamily="34" charset="0"/>
            <a:buChar char="•"/>
          </a:pPr>
          <a:r>
            <a:rPr lang="en-US" sz="1400" b="0" i="0" u="none" strike="noStrike" baseline="0" smtClean="0">
              <a:solidFill>
                <a:schemeClr val="tx1"/>
              </a:solidFill>
              <a:latin typeface="+mn-lt"/>
              <a:ea typeface="+mn-ea"/>
              <a:cs typeface="+mn-cs"/>
            </a:rPr>
            <a:t>1 point = stock is only a minor dietary or habitat provider for managed stocks (e.g. Pacific grenadier)</a:t>
          </a:r>
        </a:p>
        <a:p>
          <a:pPr marL="171450" indent="-171450">
            <a:buFont typeface="Arial" panose="020B0604020202020204" pitchFamily="34" charset="0"/>
            <a:buChar char="•"/>
          </a:pPr>
          <a:r>
            <a:rPr lang="en-US" sz="1400" b="0" i="0" u="none" strike="noStrike" baseline="0" smtClean="0">
              <a:solidFill>
                <a:schemeClr val="tx1"/>
              </a:solidFill>
              <a:latin typeface="+mn-lt"/>
              <a:ea typeface="+mn-ea"/>
              <a:cs typeface="+mn-cs"/>
            </a:rPr>
            <a:t>2 to 4 points = stock is a moderate dietary or habitat component for one or more managed stocks (e.g. Pacific sardine, corals)</a:t>
          </a:r>
        </a:p>
        <a:p>
          <a:pPr marL="171450" indent="-171450">
            <a:buFont typeface="Arial" panose="020B0604020202020204" pitchFamily="34" charset="0"/>
            <a:buChar char="•"/>
          </a:pPr>
          <a:r>
            <a:rPr lang="en-US" sz="1400" b="0" i="0" u="none" strike="noStrike" baseline="0" smtClean="0">
              <a:solidFill>
                <a:schemeClr val="tx1"/>
              </a:solidFill>
              <a:latin typeface="+mn-lt"/>
              <a:ea typeface="+mn-ea"/>
              <a:cs typeface="+mn-cs"/>
            </a:rPr>
            <a:t>5 points = stock is a major dietary or habitat component for a broad range of managed stocks, or critical to an endangered or otherwise protected and vulnerable stock (e.g. skipjack tuna, menhaden,krill, shrimp)</a:t>
          </a:r>
        </a:p>
        <a:p>
          <a:endParaRPr lang="en-US" sz="1400" b="0" i="0" u="none" strike="noStrike" baseline="0" smtClean="0">
            <a:solidFill>
              <a:schemeClr val="tx1"/>
            </a:solidFill>
            <a:latin typeface="+mn-lt"/>
            <a:ea typeface="+mn-ea"/>
            <a:cs typeface="+mn-cs"/>
          </a:endParaRPr>
        </a:p>
        <a:p>
          <a:r>
            <a:rPr lang="en-US" sz="1400" b="1" i="1" u="sng" strike="noStrike" baseline="0" smtClean="0">
              <a:solidFill>
                <a:schemeClr val="tx1"/>
              </a:solidFill>
              <a:latin typeface="+mn-lt"/>
              <a:ea typeface="+mn-ea"/>
              <a:cs typeface="+mn-cs"/>
            </a:rPr>
            <a:t>Top-Down (Predator/Ecosystem Interaction) Component</a:t>
          </a:r>
        </a:p>
        <a:p>
          <a:pPr marL="171450" indent="-171450">
            <a:buFont typeface="Arial" panose="020B0604020202020204" pitchFamily="34" charset="0"/>
            <a:buChar char="•"/>
          </a:pPr>
          <a:r>
            <a:rPr lang="en-US" sz="1400" b="0" i="0" u="none" strike="noStrike" baseline="0" smtClean="0">
              <a:solidFill>
                <a:schemeClr val="tx1"/>
              </a:solidFill>
              <a:latin typeface="+mn-lt"/>
              <a:ea typeface="+mn-ea"/>
              <a:cs typeface="+mn-cs"/>
            </a:rPr>
            <a:t>1 point = a change in the stock’s abundance would likely have minor or unmeasurable impacts on other managed stocks (e.g. splitnose rockfish)</a:t>
          </a:r>
        </a:p>
        <a:p>
          <a:pPr marL="171450" indent="-171450">
            <a:buFont typeface="Arial" panose="020B0604020202020204" pitchFamily="34" charset="0"/>
            <a:buChar char="•"/>
          </a:pPr>
          <a:r>
            <a:rPr lang="en-US" sz="1400" b="0" i="0" u="none" strike="noStrike" baseline="0" smtClean="0">
              <a:solidFill>
                <a:schemeClr val="tx1"/>
              </a:solidFill>
              <a:latin typeface="+mn-lt"/>
              <a:ea typeface="+mn-ea"/>
              <a:cs typeface="+mn-cs"/>
            </a:rPr>
            <a:t>2 to 4 points = a change in the stock’s abundance would likely have notable changes in predation mortality, recruitment, or other vital rates for one or more managed stocks (e.g. lingcod, marlin)</a:t>
          </a:r>
        </a:p>
        <a:p>
          <a:pPr marL="171450" indent="-171450">
            <a:buFont typeface="Arial" panose="020B0604020202020204" pitchFamily="34" charset="0"/>
            <a:buChar char="•"/>
          </a:pPr>
          <a:r>
            <a:rPr lang="en-US" sz="1400" b="0" i="0" u="none" strike="noStrike" baseline="0" smtClean="0">
              <a:solidFill>
                <a:schemeClr val="tx1"/>
              </a:solidFill>
              <a:latin typeface="+mn-lt"/>
              <a:ea typeface="+mn-ea"/>
              <a:cs typeface="+mn-cs"/>
            </a:rPr>
            <a:t>5 points = a change in the stock’s abundance would likely result in substantive changes in predation mortality, recruitment, or other vital rates for one or several managed stocks (e.g. Gulf of Alaska arrowtooth flounder)</a:t>
          </a:r>
          <a:endParaRPr lang="en-US" sz="1400"/>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7</xdr:col>
      <xdr:colOff>390525</xdr:colOff>
      <xdr:row>1</xdr:row>
      <xdr:rowOff>47625</xdr:rowOff>
    </xdr:from>
    <xdr:ext cx="7248525" cy="1501373"/>
    <xdr:sp macro="" textlink="">
      <xdr:nvSpPr>
        <xdr:cNvPr id="2" name="TextBox 1"/>
        <xdr:cNvSpPr txBox="1"/>
      </xdr:nvSpPr>
      <xdr:spPr>
        <a:xfrm>
          <a:off x="6753225" y="276225"/>
          <a:ext cx="7248525" cy="1501373"/>
        </a:xfrm>
        <a:prstGeom prst="rect">
          <a:avLst/>
        </a:prstGeom>
        <a:solidFill>
          <a:schemeClr val="bg1"/>
        </a:solidFill>
        <a:ln w="25400">
          <a:solidFill>
            <a:schemeClr val="tx1"/>
          </a:solidFill>
        </a:ln>
        <a:effectLst>
          <a:outerShdw blurRad="50800" dist="50800" dir="5400000" algn="ctr" rotWithShape="0">
            <a:schemeClr val="bg1">
              <a:lumMod val="50000"/>
            </a:schemeClr>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a:t>This sheet allows input</a:t>
          </a:r>
          <a:r>
            <a:rPr lang="en-US" sz="1800" baseline="0"/>
            <a:t> on the importance of unexpected changes in stock indicators factor used in stock prioritization.  The scale of this factor is from 0 to 5.0.  </a:t>
          </a:r>
        </a:p>
        <a:p>
          <a:endParaRPr lang="en-US" sz="1800" baseline="0"/>
        </a:p>
        <a:p>
          <a:r>
            <a:rPr lang="en-US" sz="1800" baseline="0"/>
            <a:t>Subsequent sheets will automatically update as these values are changed.</a:t>
          </a:r>
          <a:endParaRPr lang="en-US" sz="1800"/>
        </a:p>
      </xdr:txBody>
    </xdr:sp>
    <xdr:clientData/>
  </xdr:oneCellAnchor>
  <mc:AlternateContent xmlns:mc="http://schemas.openxmlformats.org/markup-compatibility/2006">
    <mc:Choice xmlns:a14="http://schemas.microsoft.com/office/drawing/2010/main" Requires="a14">
      <xdr:twoCellAnchor editAs="oneCell">
        <xdr:from>
          <xdr:col>4</xdr:col>
          <xdr:colOff>28575</xdr:colOff>
          <xdr:row>2</xdr:row>
          <xdr:rowOff>9525</xdr:rowOff>
        </xdr:from>
        <xdr:to>
          <xdr:col>6</xdr:col>
          <xdr:colOff>590550</xdr:colOff>
          <xdr:row>3</xdr:row>
          <xdr:rowOff>0</xdr:rowOff>
        </xdr:to>
        <xdr:sp macro="" textlink="">
          <xdr:nvSpPr>
            <xdr:cNvPr id="12289" name="Scroll Bar 1" hidden="1">
              <a:extLst>
                <a:ext uri="{63B3BB69-23CF-44E3-9099-C40C66FF867C}">
                  <a14:compatExt spid="_x0000_s122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xdr:row>
          <xdr:rowOff>9525</xdr:rowOff>
        </xdr:from>
        <xdr:to>
          <xdr:col>6</xdr:col>
          <xdr:colOff>590550</xdr:colOff>
          <xdr:row>4</xdr:row>
          <xdr:rowOff>0</xdr:rowOff>
        </xdr:to>
        <xdr:sp macro="" textlink="">
          <xdr:nvSpPr>
            <xdr:cNvPr id="12290" name="Scroll Bar 2" hidden="1">
              <a:extLst>
                <a:ext uri="{63B3BB69-23CF-44E3-9099-C40C66FF867C}">
                  <a14:compatExt spid="_x0000_s122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4</xdr:row>
          <xdr:rowOff>9525</xdr:rowOff>
        </xdr:from>
        <xdr:to>
          <xdr:col>6</xdr:col>
          <xdr:colOff>590550</xdr:colOff>
          <xdr:row>5</xdr:row>
          <xdr:rowOff>0</xdr:rowOff>
        </xdr:to>
        <xdr:sp macro="" textlink="">
          <xdr:nvSpPr>
            <xdr:cNvPr id="12291" name="Scroll Bar 3" hidden="1">
              <a:extLst>
                <a:ext uri="{63B3BB69-23CF-44E3-9099-C40C66FF867C}">
                  <a14:compatExt spid="_x0000_s1229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5</xdr:row>
          <xdr:rowOff>9525</xdr:rowOff>
        </xdr:from>
        <xdr:to>
          <xdr:col>6</xdr:col>
          <xdr:colOff>590550</xdr:colOff>
          <xdr:row>6</xdr:row>
          <xdr:rowOff>0</xdr:rowOff>
        </xdr:to>
        <xdr:sp macro="" textlink="">
          <xdr:nvSpPr>
            <xdr:cNvPr id="12292" name="Scroll Bar 4" hidden="1">
              <a:extLst>
                <a:ext uri="{63B3BB69-23CF-44E3-9099-C40C66FF867C}">
                  <a14:compatExt spid="_x0000_s1229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6</xdr:row>
          <xdr:rowOff>9525</xdr:rowOff>
        </xdr:from>
        <xdr:to>
          <xdr:col>6</xdr:col>
          <xdr:colOff>590550</xdr:colOff>
          <xdr:row>7</xdr:row>
          <xdr:rowOff>0</xdr:rowOff>
        </xdr:to>
        <xdr:sp macro="" textlink="">
          <xdr:nvSpPr>
            <xdr:cNvPr id="12293" name="Scroll Bar 5" hidden="1">
              <a:extLst>
                <a:ext uri="{63B3BB69-23CF-44E3-9099-C40C66FF867C}">
                  <a14:compatExt spid="_x0000_s1229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7</xdr:row>
          <xdr:rowOff>9525</xdr:rowOff>
        </xdr:from>
        <xdr:to>
          <xdr:col>6</xdr:col>
          <xdr:colOff>590550</xdr:colOff>
          <xdr:row>8</xdr:row>
          <xdr:rowOff>0</xdr:rowOff>
        </xdr:to>
        <xdr:sp macro="" textlink="">
          <xdr:nvSpPr>
            <xdr:cNvPr id="12294" name="Scroll Bar 6" hidden="1">
              <a:extLst>
                <a:ext uri="{63B3BB69-23CF-44E3-9099-C40C66FF867C}">
                  <a14:compatExt spid="_x0000_s1229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8</xdr:row>
          <xdr:rowOff>9525</xdr:rowOff>
        </xdr:from>
        <xdr:to>
          <xdr:col>6</xdr:col>
          <xdr:colOff>590550</xdr:colOff>
          <xdr:row>9</xdr:row>
          <xdr:rowOff>0</xdr:rowOff>
        </xdr:to>
        <xdr:sp macro="" textlink="">
          <xdr:nvSpPr>
            <xdr:cNvPr id="12295" name="Scroll Bar 7" hidden="1">
              <a:extLst>
                <a:ext uri="{63B3BB69-23CF-44E3-9099-C40C66FF867C}">
                  <a14:compatExt spid="_x0000_s1229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9</xdr:row>
          <xdr:rowOff>9525</xdr:rowOff>
        </xdr:from>
        <xdr:to>
          <xdr:col>6</xdr:col>
          <xdr:colOff>590550</xdr:colOff>
          <xdr:row>10</xdr:row>
          <xdr:rowOff>0</xdr:rowOff>
        </xdr:to>
        <xdr:sp macro="" textlink="">
          <xdr:nvSpPr>
            <xdr:cNvPr id="12296" name="Scroll Bar 8" hidden="1">
              <a:extLst>
                <a:ext uri="{63B3BB69-23CF-44E3-9099-C40C66FF867C}">
                  <a14:compatExt spid="_x0000_s1229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10</xdr:row>
          <xdr:rowOff>9525</xdr:rowOff>
        </xdr:from>
        <xdr:to>
          <xdr:col>6</xdr:col>
          <xdr:colOff>590550</xdr:colOff>
          <xdr:row>11</xdr:row>
          <xdr:rowOff>0</xdr:rowOff>
        </xdr:to>
        <xdr:sp macro="" textlink="">
          <xdr:nvSpPr>
            <xdr:cNvPr id="12297" name="Scroll Bar 9" hidden="1">
              <a:extLst>
                <a:ext uri="{63B3BB69-23CF-44E3-9099-C40C66FF867C}">
                  <a14:compatExt spid="_x0000_s1229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11</xdr:row>
          <xdr:rowOff>9525</xdr:rowOff>
        </xdr:from>
        <xdr:to>
          <xdr:col>6</xdr:col>
          <xdr:colOff>590550</xdr:colOff>
          <xdr:row>12</xdr:row>
          <xdr:rowOff>0</xdr:rowOff>
        </xdr:to>
        <xdr:sp macro="" textlink="">
          <xdr:nvSpPr>
            <xdr:cNvPr id="12298" name="Scroll Bar 10" hidden="1">
              <a:extLst>
                <a:ext uri="{63B3BB69-23CF-44E3-9099-C40C66FF867C}">
                  <a14:compatExt spid="_x0000_s1229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12</xdr:row>
          <xdr:rowOff>9525</xdr:rowOff>
        </xdr:from>
        <xdr:to>
          <xdr:col>6</xdr:col>
          <xdr:colOff>590550</xdr:colOff>
          <xdr:row>13</xdr:row>
          <xdr:rowOff>0</xdr:rowOff>
        </xdr:to>
        <xdr:sp macro="" textlink="">
          <xdr:nvSpPr>
            <xdr:cNvPr id="12299" name="Scroll Bar 11" hidden="1">
              <a:extLst>
                <a:ext uri="{63B3BB69-23CF-44E3-9099-C40C66FF867C}">
                  <a14:compatExt spid="_x0000_s1229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13</xdr:row>
          <xdr:rowOff>9525</xdr:rowOff>
        </xdr:from>
        <xdr:to>
          <xdr:col>6</xdr:col>
          <xdr:colOff>590550</xdr:colOff>
          <xdr:row>14</xdr:row>
          <xdr:rowOff>0</xdr:rowOff>
        </xdr:to>
        <xdr:sp macro="" textlink="">
          <xdr:nvSpPr>
            <xdr:cNvPr id="12300" name="Scroll Bar 12" hidden="1">
              <a:extLst>
                <a:ext uri="{63B3BB69-23CF-44E3-9099-C40C66FF867C}">
                  <a14:compatExt spid="_x0000_s123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14</xdr:row>
          <xdr:rowOff>9525</xdr:rowOff>
        </xdr:from>
        <xdr:to>
          <xdr:col>6</xdr:col>
          <xdr:colOff>590550</xdr:colOff>
          <xdr:row>15</xdr:row>
          <xdr:rowOff>0</xdr:rowOff>
        </xdr:to>
        <xdr:sp macro="" textlink="">
          <xdr:nvSpPr>
            <xdr:cNvPr id="12301" name="Scroll Bar 13" hidden="1">
              <a:extLst>
                <a:ext uri="{63B3BB69-23CF-44E3-9099-C40C66FF867C}">
                  <a14:compatExt spid="_x0000_s123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15</xdr:row>
          <xdr:rowOff>9525</xdr:rowOff>
        </xdr:from>
        <xdr:to>
          <xdr:col>6</xdr:col>
          <xdr:colOff>590550</xdr:colOff>
          <xdr:row>16</xdr:row>
          <xdr:rowOff>0</xdr:rowOff>
        </xdr:to>
        <xdr:sp macro="" textlink="">
          <xdr:nvSpPr>
            <xdr:cNvPr id="12302" name="Scroll Bar 14" hidden="1">
              <a:extLst>
                <a:ext uri="{63B3BB69-23CF-44E3-9099-C40C66FF867C}">
                  <a14:compatExt spid="_x0000_s123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16</xdr:row>
          <xdr:rowOff>9525</xdr:rowOff>
        </xdr:from>
        <xdr:to>
          <xdr:col>6</xdr:col>
          <xdr:colOff>590550</xdr:colOff>
          <xdr:row>17</xdr:row>
          <xdr:rowOff>0</xdr:rowOff>
        </xdr:to>
        <xdr:sp macro="" textlink="">
          <xdr:nvSpPr>
            <xdr:cNvPr id="12303" name="Scroll Bar 15" hidden="1">
              <a:extLst>
                <a:ext uri="{63B3BB69-23CF-44E3-9099-C40C66FF867C}">
                  <a14:compatExt spid="_x0000_s1230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17</xdr:row>
          <xdr:rowOff>9525</xdr:rowOff>
        </xdr:from>
        <xdr:to>
          <xdr:col>6</xdr:col>
          <xdr:colOff>590550</xdr:colOff>
          <xdr:row>18</xdr:row>
          <xdr:rowOff>0</xdr:rowOff>
        </xdr:to>
        <xdr:sp macro="" textlink="">
          <xdr:nvSpPr>
            <xdr:cNvPr id="12304" name="Scroll Bar 16" hidden="1">
              <a:extLst>
                <a:ext uri="{63B3BB69-23CF-44E3-9099-C40C66FF867C}">
                  <a14:compatExt spid="_x0000_s123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18</xdr:row>
          <xdr:rowOff>9525</xdr:rowOff>
        </xdr:from>
        <xdr:to>
          <xdr:col>6</xdr:col>
          <xdr:colOff>590550</xdr:colOff>
          <xdr:row>19</xdr:row>
          <xdr:rowOff>0</xdr:rowOff>
        </xdr:to>
        <xdr:sp macro="" textlink="">
          <xdr:nvSpPr>
            <xdr:cNvPr id="12305" name="Scroll Bar 17" hidden="1">
              <a:extLst>
                <a:ext uri="{63B3BB69-23CF-44E3-9099-C40C66FF867C}">
                  <a14:compatExt spid="_x0000_s123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19</xdr:row>
          <xdr:rowOff>9525</xdr:rowOff>
        </xdr:from>
        <xdr:to>
          <xdr:col>6</xdr:col>
          <xdr:colOff>590550</xdr:colOff>
          <xdr:row>20</xdr:row>
          <xdr:rowOff>0</xdr:rowOff>
        </xdr:to>
        <xdr:sp macro="" textlink="">
          <xdr:nvSpPr>
            <xdr:cNvPr id="12306" name="Scroll Bar 18" hidden="1">
              <a:extLst>
                <a:ext uri="{63B3BB69-23CF-44E3-9099-C40C66FF867C}">
                  <a14:compatExt spid="_x0000_s1230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20</xdr:row>
          <xdr:rowOff>9525</xdr:rowOff>
        </xdr:from>
        <xdr:to>
          <xdr:col>6</xdr:col>
          <xdr:colOff>590550</xdr:colOff>
          <xdr:row>21</xdr:row>
          <xdr:rowOff>0</xdr:rowOff>
        </xdr:to>
        <xdr:sp macro="" textlink="">
          <xdr:nvSpPr>
            <xdr:cNvPr id="12307" name="Scroll Bar 19" hidden="1">
              <a:extLst>
                <a:ext uri="{63B3BB69-23CF-44E3-9099-C40C66FF867C}">
                  <a14:compatExt spid="_x0000_s1230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21</xdr:row>
          <xdr:rowOff>9525</xdr:rowOff>
        </xdr:from>
        <xdr:to>
          <xdr:col>6</xdr:col>
          <xdr:colOff>590550</xdr:colOff>
          <xdr:row>22</xdr:row>
          <xdr:rowOff>0</xdr:rowOff>
        </xdr:to>
        <xdr:sp macro="" textlink="">
          <xdr:nvSpPr>
            <xdr:cNvPr id="12308" name="Scroll Bar 20" hidden="1">
              <a:extLst>
                <a:ext uri="{63B3BB69-23CF-44E3-9099-C40C66FF867C}">
                  <a14:compatExt spid="_x0000_s1230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22</xdr:row>
          <xdr:rowOff>9525</xdr:rowOff>
        </xdr:from>
        <xdr:to>
          <xdr:col>6</xdr:col>
          <xdr:colOff>590550</xdr:colOff>
          <xdr:row>23</xdr:row>
          <xdr:rowOff>0</xdr:rowOff>
        </xdr:to>
        <xdr:sp macro="" textlink="">
          <xdr:nvSpPr>
            <xdr:cNvPr id="12309" name="Scroll Bar 21" hidden="1">
              <a:extLst>
                <a:ext uri="{63B3BB69-23CF-44E3-9099-C40C66FF867C}">
                  <a14:compatExt spid="_x0000_s1230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23</xdr:row>
          <xdr:rowOff>9525</xdr:rowOff>
        </xdr:from>
        <xdr:to>
          <xdr:col>6</xdr:col>
          <xdr:colOff>590550</xdr:colOff>
          <xdr:row>24</xdr:row>
          <xdr:rowOff>0</xdr:rowOff>
        </xdr:to>
        <xdr:sp macro="" textlink="">
          <xdr:nvSpPr>
            <xdr:cNvPr id="12310" name="Scroll Bar 22" hidden="1">
              <a:extLst>
                <a:ext uri="{63B3BB69-23CF-44E3-9099-C40C66FF867C}">
                  <a14:compatExt spid="_x0000_s1231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24</xdr:row>
          <xdr:rowOff>9525</xdr:rowOff>
        </xdr:from>
        <xdr:to>
          <xdr:col>6</xdr:col>
          <xdr:colOff>590550</xdr:colOff>
          <xdr:row>25</xdr:row>
          <xdr:rowOff>0</xdr:rowOff>
        </xdr:to>
        <xdr:sp macro="" textlink="">
          <xdr:nvSpPr>
            <xdr:cNvPr id="12311" name="Scroll Bar 23" hidden="1">
              <a:extLst>
                <a:ext uri="{63B3BB69-23CF-44E3-9099-C40C66FF867C}">
                  <a14:compatExt spid="_x0000_s1231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25</xdr:row>
          <xdr:rowOff>9525</xdr:rowOff>
        </xdr:from>
        <xdr:to>
          <xdr:col>6</xdr:col>
          <xdr:colOff>590550</xdr:colOff>
          <xdr:row>26</xdr:row>
          <xdr:rowOff>0</xdr:rowOff>
        </xdr:to>
        <xdr:sp macro="" textlink="">
          <xdr:nvSpPr>
            <xdr:cNvPr id="12312" name="Scroll Bar 24" hidden="1">
              <a:extLst>
                <a:ext uri="{63B3BB69-23CF-44E3-9099-C40C66FF867C}">
                  <a14:compatExt spid="_x0000_s1231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26</xdr:row>
          <xdr:rowOff>9525</xdr:rowOff>
        </xdr:from>
        <xdr:to>
          <xdr:col>6</xdr:col>
          <xdr:colOff>590550</xdr:colOff>
          <xdr:row>27</xdr:row>
          <xdr:rowOff>0</xdr:rowOff>
        </xdr:to>
        <xdr:sp macro="" textlink="">
          <xdr:nvSpPr>
            <xdr:cNvPr id="12313" name="Scroll Bar 25" hidden="1">
              <a:extLst>
                <a:ext uri="{63B3BB69-23CF-44E3-9099-C40C66FF867C}">
                  <a14:compatExt spid="_x0000_s1231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27</xdr:row>
          <xdr:rowOff>9525</xdr:rowOff>
        </xdr:from>
        <xdr:to>
          <xdr:col>6</xdr:col>
          <xdr:colOff>590550</xdr:colOff>
          <xdr:row>28</xdr:row>
          <xdr:rowOff>0</xdr:rowOff>
        </xdr:to>
        <xdr:sp macro="" textlink="">
          <xdr:nvSpPr>
            <xdr:cNvPr id="12314" name="Scroll Bar 26" hidden="1">
              <a:extLst>
                <a:ext uri="{63B3BB69-23CF-44E3-9099-C40C66FF867C}">
                  <a14:compatExt spid="_x0000_s1231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28</xdr:row>
          <xdr:rowOff>9525</xdr:rowOff>
        </xdr:from>
        <xdr:to>
          <xdr:col>6</xdr:col>
          <xdr:colOff>590550</xdr:colOff>
          <xdr:row>29</xdr:row>
          <xdr:rowOff>0</xdr:rowOff>
        </xdr:to>
        <xdr:sp macro="" textlink="">
          <xdr:nvSpPr>
            <xdr:cNvPr id="12315" name="Scroll Bar 27" hidden="1">
              <a:extLst>
                <a:ext uri="{63B3BB69-23CF-44E3-9099-C40C66FF867C}">
                  <a14:compatExt spid="_x0000_s1231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29</xdr:row>
          <xdr:rowOff>9525</xdr:rowOff>
        </xdr:from>
        <xdr:to>
          <xdr:col>6</xdr:col>
          <xdr:colOff>590550</xdr:colOff>
          <xdr:row>30</xdr:row>
          <xdr:rowOff>0</xdr:rowOff>
        </xdr:to>
        <xdr:sp macro="" textlink="">
          <xdr:nvSpPr>
            <xdr:cNvPr id="12316" name="Scroll Bar 28" hidden="1">
              <a:extLst>
                <a:ext uri="{63B3BB69-23CF-44E3-9099-C40C66FF867C}">
                  <a14:compatExt spid="_x0000_s1231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30</xdr:row>
          <xdr:rowOff>9525</xdr:rowOff>
        </xdr:from>
        <xdr:to>
          <xdr:col>6</xdr:col>
          <xdr:colOff>590550</xdr:colOff>
          <xdr:row>31</xdr:row>
          <xdr:rowOff>0</xdr:rowOff>
        </xdr:to>
        <xdr:sp macro="" textlink="">
          <xdr:nvSpPr>
            <xdr:cNvPr id="12317" name="Scroll Bar 29" hidden="1">
              <a:extLst>
                <a:ext uri="{63B3BB69-23CF-44E3-9099-C40C66FF867C}">
                  <a14:compatExt spid="_x0000_s1231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31</xdr:row>
          <xdr:rowOff>9525</xdr:rowOff>
        </xdr:from>
        <xdr:to>
          <xdr:col>6</xdr:col>
          <xdr:colOff>590550</xdr:colOff>
          <xdr:row>32</xdr:row>
          <xdr:rowOff>0</xdr:rowOff>
        </xdr:to>
        <xdr:sp macro="" textlink="">
          <xdr:nvSpPr>
            <xdr:cNvPr id="12318" name="Scroll Bar 30" hidden="1">
              <a:extLst>
                <a:ext uri="{63B3BB69-23CF-44E3-9099-C40C66FF867C}">
                  <a14:compatExt spid="_x0000_s1231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32</xdr:row>
          <xdr:rowOff>9525</xdr:rowOff>
        </xdr:from>
        <xdr:to>
          <xdr:col>6</xdr:col>
          <xdr:colOff>590550</xdr:colOff>
          <xdr:row>33</xdr:row>
          <xdr:rowOff>0</xdr:rowOff>
        </xdr:to>
        <xdr:sp macro="" textlink="">
          <xdr:nvSpPr>
            <xdr:cNvPr id="12319" name="Scroll Bar 31" hidden="1">
              <a:extLst>
                <a:ext uri="{63B3BB69-23CF-44E3-9099-C40C66FF867C}">
                  <a14:compatExt spid="_x0000_s12319"/>
                </a:ext>
              </a:extLst>
            </xdr:cNvPr>
            <xdr:cNvSpPr/>
          </xdr:nvSpPr>
          <xdr:spPr>
            <a:xfrm>
              <a:off x="0" y="0"/>
              <a:ext cx="0" cy="0"/>
            </a:xfrm>
            <a:prstGeom prst="rect">
              <a:avLst/>
            </a:prstGeom>
          </xdr:spPr>
        </xdr:sp>
        <xdr:clientData/>
      </xdr:twoCellAnchor>
    </mc:Choice>
    <mc:Fallback/>
  </mc:AlternateContent>
  <xdr:oneCellAnchor>
    <xdr:from>
      <xdr:col>7</xdr:col>
      <xdr:colOff>419100</xdr:colOff>
      <xdr:row>8</xdr:row>
      <xdr:rowOff>85725</xdr:rowOff>
    </xdr:from>
    <xdr:ext cx="8362950" cy="3818096"/>
    <xdr:sp macro="" textlink="">
      <xdr:nvSpPr>
        <xdr:cNvPr id="3" name="TextBox 2"/>
        <xdr:cNvSpPr txBox="1"/>
      </xdr:nvSpPr>
      <xdr:spPr>
        <a:xfrm>
          <a:off x="6781800" y="2047875"/>
          <a:ext cx="8362950" cy="3818096"/>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i="0" u="none" strike="noStrike" baseline="0" smtClean="0">
              <a:solidFill>
                <a:schemeClr val="tx1"/>
              </a:solidFill>
              <a:latin typeface="+mn-lt"/>
              <a:ea typeface="+mn-ea"/>
              <a:cs typeface="+mn-cs"/>
            </a:rPr>
            <a:t>Unexpected Changes in Stock Indicators: </a:t>
          </a:r>
          <a:r>
            <a:rPr lang="en-US" sz="1400" b="0" i="0" u="none" strike="noStrike" baseline="0" smtClean="0">
              <a:solidFill>
                <a:schemeClr val="tx1"/>
              </a:solidFill>
              <a:latin typeface="+mn-lt"/>
              <a:ea typeface="+mn-ea"/>
              <a:cs typeface="+mn-cs"/>
            </a:rPr>
            <a:t>When the target interval between assessment updates is several years, it may be possible to make a quick evaluation of new information as it becomes available and adjust the stock’s priority for assessment up or down based upon how closely the new data match expectations from forecasts from the previous assessment (Figure 4). A “traffic light” approach similar to this is already being used in some regions. While such indicators are intended to provide information on true changes in stock productivity and abundance, all indictors have some degree of measurement noise, so this approach should be applied cautiously. Note that timely assembly of indicators requires data preparation, staff analysis, and report writing that will compete with stock assessment program’s capability to complete other assessment activities. Nevertheless, good indicators can focus assessment efforts on stocks that are most in need of updating. Scores for this factor should be assigned as follows, with intermediate scores permissible:</a:t>
          </a:r>
        </a:p>
        <a:p>
          <a:endParaRPr lang="en-US" sz="1400" b="0" i="0" u="none" strike="noStrike" baseline="0" smtClean="0">
            <a:solidFill>
              <a:schemeClr val="tx1"/>
            </a:solidFill>
            <a:latin typeface="+mn-lt"/>
            <a:ea typeface="+mn-ea"/>
            <a:cs typeface="+mn-cs"/>
          </a:endParaRPr>
        </a:p>
        <a:p>
          <a:r>
            <a:rPr lang="en-US" sz="1400" b="0" i="0" u="none" strike="noStrike" baseline="0" smtClean="0">
              <a:solidFill>
                <a:schemeClr val="tx1"/>
              </a:solidFill>
              <a:latin typeface="+mn-lt"/>
              <a:ea typeface="+mn-ea"/>
              <a:cs typeface="+mn-cs"/>
            </a:rPr>
            <a:t>• 0 points = new data are basically as expected from previous assessment forecasts</a:t>
          </a:r>
        </a:p>
        <a:p>
          <a:r>
            <a:rPr lang="en-US" sz="1400" b="0" i="0" u="none" strike="noStrike" baseline="0" smtClean="0">
              <a:solidFill>
                <a:schemeClr val="tx1"/>
              </a:solidFill>
              <a:latin typeface="+mn-lt"/>
              <a:ea typeface="+mn-ea"/>
              <a:cs typeface="+mn-cs"/>
            </a:rPr>
            <a:t>• 3 points = new data indicate that the stock is moderately deviating from past projections</a:t>
          </a:r>
        </a:p>
        <a:p>
          <a:r>
            <a:rPr lang="en-US" sz="1400" b="0" i="0" u="none" strike="noStrike" baseline="0" smtClean="0">
              <a:solidFill>
                <a:schemeClr val="tx1"/>
              </a:solidFill>
              <a:latin typeface="+mn-lt"/>
              <a:ea typeface="+mn-ea"/>
              <a:cs typeface="+mn-cs"/>
            </a:rPr>
            <a:t>• 5 points = new data indicate that the stock is strongly deviating from past projections</a:t>
          </a:r>
        </a:p>
        <a:p>
          <a:endParaRPr lang="en-US" sz="1400" b="0" i="0" u="none" strike="noStrike" baseline="0" smtClean="0">
            <a:solidFill>
              <a:schemeClr val="tx1"/>
            </a:solidFill>
            <a:latin typeface="+mn-lt"/>
            <a:ea typeface="+mn-ea"/>
            <a:cs typeface="+mn-cs"/>
          </a:endParaRPr>
        </a:p>
        <a:p>
          <a:r>
            <a:rPr lang="en-US" sz="1400" b="0" i="0" u="none" strike="noStrike" baseline="0" smtClean="0">
              <a:solidFill>
                <a:schemeClr val="tx1"/>
              </a:solidFill>
              <a:latin typeface="+mn-lt"/>
              <a:ea typeface="+mn-ea"/>
              <a:cs typeface="+mn-cs"/>
            </a:rPr>
            <a:t>For data-limited/unassessed stocks, possible indicators of changes in status should be monitored. However, the existence of a relevant indicator means that an assessment is probably possible.</a:t>
          </a:r>
          <a:endParaRPr lang="en-US" sz="1400"/>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7</xdr:col>
      <xdr:colOff>266700</xdr:colOff>
      <xdr:row>0</xdr:row>
      <xdr:rowOff>200025</xdr:rowOff>
    </xdr:from>
    <xdr:ext cx="7248525" cy="1501373"/>
    <xdr:sp macro="" textlink="">
      <xdr:nvSpPr>
        <xdr:cNvPr id="2" name="TextBox 1"/>
        <xdr:cNvSpPr txBox="1"/>
      </xdr:nvSpPr>
      <xdr:spPr>
        <a:xfrm>
          <a:off x="6629400" y="200025"/>
          <a:ext cx="7248525" cy="1501373"/>
        </a:xfrm>
        <a:prstGeom prst="rect">
          <a:avLst/>
        </a:prstGeom>
        <a:solidFill>
          <a:schemeClr val="bg1"/>
        </a:solidFill>
        <a:ln w="25400">
          <a:solidFill>
            <a:schemeClr val="tx1"/>
          </a:solidFill>
        </a:ln>
        <a:effectLst>
          <a:outerShdw blurRad="50800" dist="50800" dir="5400000" algn="ctr" rotWithShape="0">
            <a:schemeClr val="bg1">
              <a:lumMod val="50000"/>
            </a:schemeClr>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a:t>This sheet allows input</a:t>
          </a:r>
          <a:r>
            <a:rPr lang="en-US" sz="1800" baseline="0"/>
            <a:t> on the importance of relevant new data or other information that becomes available factor used in stock prioritization.  The scale of this factor is from 0 to 5.0.  </a:t>
          </a:r>
        </a:p>
        <a:p>
          <a:endParaRPr lang="en-US" sz="1800" baseline="0"/>
        </a:p>
        <a:p>
          <a:r>
            <a:rPr lang="en-US" sz="1800" baseline="0"/>
            <a:t>Subsequent sheets will automatically update as these values are changed.</a:t>
          </a:r>
          <a:endParaRPr lang="en-US" sz="1800"/>
        </a:p>
      </xdr:txBody>
    </xdr:sp>
    <xdr:clientData/>
  </xdr:oneCellAnchor>
  <mc:AlternateContent xmlns:mc="http://schemas.openxmlformats.org/markup-compatibility/2006">
    <mc:Choice xmlns:a14="http://schemas.microsoft.com/office/drawing/2010/main" Requires="a14">
      <xdr:twoCellAnchor editAs="oneCell">
        <xdr:from>
          <xdr:col>4</xdr:col>
          <xdr:colOff>28575</xdr:colOff>
          <xdr:row>2</xdr:row>
          <xdr:rowOff>9525</xdr:rowOff>
        </xdr:from>
        <xdr:to>
          <xdr:col>6</xdr:col>
          <xdr:colOff>590550</xdr:colOff>
          <xdr:row>3</xdr:row>
          <xdr:rowOff>0</xdr:rowOff>
        </xdr:to>
        <xdr:sp macro="" textlink="">
          <xdr:nvSpPr>
            <xdr:cNvPr id="13313" name="Scroll Bar 1" hidden="1">
              <a:extLst>
                <a:ext uri="{63B3BB69-23CF-44E3-9099-C40C66FF867C}">
                  <a14:compatExt spid="_x0000_s1331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xdr:row>
          <xdr:rowOff>9525</xdr:rowOff>
        </xdr:from>
        <xdr:to>
          <xdr:col>6</xdr:col>
          <xdr:colOff>590550</xdr:colOff>
          <xdr:row>4</xdr:row>
          <xdr:rowOff>0</xdr:rowOff>
        </xdr:to>
        <xdr:sp macro="" textlink="">
          <xdr:nvSpPr>
            <xdr:cNvPr id="13314" name="Scroll Bar 2" hidden="1">
              <a:extLst>
                <a:ext uri="{63B3BB69-23CF-44E3-9099-C40C66FF867C}">
                  <a14:compatExt spid="_x0000_s1331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4</xdr:row>
          <xdr:rowOff>9525</xdr:rowOff>
        </xdr:from>
        <xdr:to>
          <xdr:col>6</xdr:col>
          <xdr:colOff>590550</xdr:colOff>
          <xdr:row>5</xdr:row>
          <xdr:rowOff>0</xdr:rowOff>
        </xdr:to>
        <xdr:sp macro="" textlink="">
          <xdr:nvSpPr>
            <xdr:cNvPr id="13315" name="Scroll Bar 3" hidden="1">
              <a:extLst>
                <a:ext uri="{63B3BB69-23CF-44E3-9099-C40C66FF867C}">
                  <a14:compatExt spid="_x0000_s1331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5</xdr:row>
          <xdr:rowOff>9525</xdr:rowOff>
        </xdr:from>
        <xdr:to>
          <xdr:col>6</xdr:col>
          <xdr:colOff>590550</xdr:colOff>
          <xdr:row>6</xdr:row>
          <xdr:rowOff>0</xdr:rowOff>
        </xdr:to>
        <xdr:sp macro="" textlink="">
          <xdr:nvSpPr>
            <xdr:cNvPr id="13316" name="Scroll Bar 4" hidden="1">
              <a:extLst>
                <a:ext uri="{63B3BB69-23CF-44E3-9099-C40C66FF867C}">
                  <a14:compatExt spid="_x0000_s1331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6</xdr:row>
          <xdr:rowOff>9525</xdr:rowOff>
        </xdr:from>
        <xdr:to>
          <xdr:col>6</xdr:col>
          <xdr:colOff>590550</xdr:colOff>
          <xdr:row>7</xdr:row>
          <xdr:rowOff>0</xdr:rowOff>
        </xdr:to>
        <xdr:sp macro="" textlink="">
          <xdr:nvSpPr>
            <xdr:cNvPr id="13317" name="Scroll Bar 5" hidden="1">
              <a:extLst>
                <a:ext uri="{63B3BB69-23CF-44E3-9099-C40C66FF867C}">
                  <a14:compatExt spid="_x0000_s1331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7</xdr:row>
          <xdr:rowOff>9525</xdr:rowOff>
        </xdr:from>
        <xdr:to>
          <xdr:col>6</xdr:col>
          <xdr:colOff>590550</xdr:colOff>
          <xdr:row>8</xdr:row>
          <xdr:rowOff>0</xdr:rowOff>
        </xdr:to>
        <xdr:sp macro="" textlink="">
          <xdr:nvSpPr>
            <xdr:cNvPr id="13318" name="Scroll Bar 6" hidden="1">
              <a:extLst>
                <a:ext uri="{63B3BB69-23CF-44E3-9099-C40C66FF867C}">
                  <a14:compatExt spid="_x0000_s1331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8</xdr:row>
          <xdr:rowOff>9525</xdr:rowOff>
        </xdr:from>
        <xdr:to>
          <xdr:col>6</xdr:col>
          <xdr:colOff>590550</xdr:colOff>
          <xdr:row>9</xdr:row>
          <xdr:rowOff>0</xdr:rowOff>
        </xdr:to>
        <xdr:sp macro="" textlink="">
          <xdr:nvSpPr>
            <xdr:cNvPr id="13319" name="Scroll Bar 7" hidden="1">
              <a:extLst>
                <a:ext uri="{63B3BB69-23CF-44E3-9099-C40C66FF867C}">
                  <a14:compatExt spid="_x0000_s1331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9</xdr:row>
          <xdr:rowOff>9525</xdr:rowOff>
        </xdr:from>
        <xdr:to>
          <xdr:col>6</xdr:col>
          <xdr:colOff>590550</xdr:colOff>
          <xdr:row>10</xdr:row>
          <xdr:rowOff>0</xdr:rowOff>
        </xdr:to>
        <xdr:sp macro="" textlink="">
          <xdr:nvSpPr>
            <xdr:cNvPr id="13320" name="Scroll Bar 8" hidden="1">
              <a:extLst>
                <a:ext uri="{63B3BB69-23CF-44E3-9099-C40C66FF867C}">
                  <a14:compatExt spid="_x0000_s1332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10</xdr:row>
          <xdr:rowOff>9525</xdr:rowOff>
        </xdr:from>
        <xdr:to>
          <xdr:col>6</xdr:col>
          <xdr:colOff>590550</xdr:colOff>
          <xdr:row>11</xdr:row>
          <xdr:rowOff>0</xdr:rowOff>
        </xdr:to>
        <xdr:sp macro="" textlink="">
          <xdr:nvSpPr>
            <xdr:cNvPr id="13321" name="Scroll Bar 9" hidden="1">
              <a:extLst>
                <a:ext uri="{63B3BB69-23CF-44E3-9099-C40C66FF867C}">
                  <a14:compatExt spid="_x0000_s1332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11</xdr:row>
          <xdr:rowOff>9525</xdr:rowOff>
        </xdr:from>
        <xdr:to>
          <xdr:col>6</xdr:col>
          <xdr:colOff>590550</xdr:colOff>
          <xdr:row>12</xdr:row>
          <xdr:rowOff>0</xdr:rowOff>
        </xdr:to>
        <xdr:sp macro="" textlink="">
          <xdr:nvSpPr>
            <xdr:cNvPr id="13322" name="Scroll Bar 10" hidden="1">
              <a:extLst>
                <a:ext uri="{63B3BB69-23CF-44E3-9099-C40C66FF867C}">
                  <a14:compatExt spid="_x0000_s1332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12</xdr:row>
          <xdr:rowOff>9525</xdr:rowOff>
        </xdr:from>
        <xdr:to>
          <xdr:col>6</xdr:col>
          <xdr:colOff>590550</xdr:colOff>
          <xdr:row>13</xdr:row>
          <xdr:rowOff>0</xdr:rowOff>
        </xdr:to>
        <xdr:sp macro="" textlink="">
          <xdr:nvSpPr>
            <xdr:cNvPr id="13323" name="Scroll Bar 11" hidden="1">
              <a:extLst>
                <a:ext uri="{63B3BB69-23CF-44E3-9099-C40C66FF867C}">
                  <a14:compatExt spid="_x0000_s1332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13</xdr:row>
          <xdr:rowOff>9525</xdr:rowOff>
        </xdr:from>
        <xdr:to>
          <xdr:col>6</xdr:col>
          <xdr:colOff>590550</xdr:colOff>
          <xdr:row>14</xdr:row>
          <xdr:rowOff>0</xdr:rowOff>
        </xdr:to>
        <xdr:sp macro="" textlink="">
          <xdr:nvSpPr>
            <xdr:cNvPr id="13324" name="Scroll Bar 12" hidden="1">
              <a:extLst>
                <a:ext uri="{63B3BB69-23CF-44E3-9099-C40C66FF867C}">
                  <a14:compatExt spid="_x0000_s1332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14</xdr:row>
          <xdr:rowOff>9525</xdr:rowOff>
        </xdr:from>
        <xdr:to>
          <xdr:col>6</xdr:col>
          <xdr:colOff>590550</xdr:colOff>
          <xdr:row>15</xdr:row>
          <xdr:rowOff>0</xdr:rowOff>
        </xdr:to>
        <xdr:sp macro="" textlink="">
          <xdr:nvSpPr>
            <xdr:cNvPr id="13325" name="Scroll Bar 13" hidden="1">
              <a:extLst>
                <a:ext uri="{63B3BB69-23CF-44E3-9099-C40C66FF867C}">
                  <a14:compatExt spid="_x0000_s1332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15</xdr:row>
          <xdr:rowOff>9525</xdr:rowOff>
        </xdr:from>
        <xdr:to>
          <xdr:col>6</xdr:col>
          <xdr:colOff>590550</xdr:colOff>
          <xdr:row>16</xdr:row>
          <xdr:rowOff>0</xdr:rowOff>
        </xdr:to>
        <xdr:sp macro="" textlink="">
          <xdr:nvSpPr>
            <xdr:cNvPr id="13326" name="Scroll Bar 14" hidden="1">
              <a:extLst>
                <a:ext uri="{63B3BB69-23CF-44E3-9099-C40C66FF867C}">
                  <a14:compatExt spid="_x0000_s1332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16</xdr:row>
          <xdr:rowOff>9525</xdr:rowOff>
        </xdr:from>
        <xdr:to>
          <xdr:col>6</xdr:col>
          <xdr:colOff>590550</xdr:colOff>
          <xdr:row>17</xdr:row>
          <xdr:rowOff>0</xdr:rowOff>
        </xdr:to>
        <xdr:sp macro="" textlink="">
          <xdr:nvSpPr>
            <xdr:cNvPr id="13327" name="Scroll Bar 15" hidden="1">
              <a:extLst>
                <a:ext uri="{63B3BB69-23CF-44E3-9099-C40C66FF867C}">
                  <a14:compatExt spid="_x0000_s1332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17</xdr:row>
          <xdr:rowOff>9525</xdr:rowOff>
        </xdr:from>
        <xdr:to>
          <xdr:col>6</xdr:col>
          <xdr:colOff>590550</xdr:colOff>
          <xdr:row>18</xdr:row>
          <xdr:rowOff>0</xdr:rowOff>
        </xdr:to>
        <xdr:sp macro="" textlink="">
          <xdr:nvSpPr>
            <xdr:cNvPr id="13328" name="Scroll Bar 16" hidden="1">
              <a:extLst>
                <a:ext uri="{63B3BB69-23CF-44E3-9099-C40C66FF867C}">
                  <a14:compatExt spid="_x0000_s1332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18</xdr:row>
          <xdr:rowOff>9525</xdr:rowOff>
        </xdr:from>
        <xdr:to>
          <xdr:col>6</xdr:col>
          <xdr:colOff>590550</xdr:colOff>
          <xdr:row>19</xdr:row>
          <xdr:rowOff>0</xdr:rowOff>
        </xdr:to>
        <xdr:sp macro="" textlink="">
          <xdr:nvSpPr>
            <xdr:cNvPr id="13329" name="Scroll Bar 17" hidden="1">
              <a:extLst>
                <a:ext uri="{63B3BB69-23CF-44E3-9099-C40C66FF867C}">
                  <a14:compatExt spid="_x0000_s1332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19</xdr:row>
          <xdr:rowOff>9525</xdr:rowOff>
        </xdr:from>
        <xdr:to>
          <xdr:col>6</xdr:col>
          <xdr:colOff>590550</xdr:colOff>
          <xdr:row>20</xdr:row>
          <xdr:rowOff>0</xdr:rowOff>
        </xdr:to>
        <xdr:sp macro="" textlink="">
          <xdr:nvSpPr>
            <xdr:cNvPr id="13330" name="Scroll Bar 18" hidden="1">
              <a:extLst>
                <a:ext uri="{63B3BB69-23CF-44E3-9099-C40C66FF867C}">
                  <a14:compatExt spid="_x0000_s1333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20</xdr:row>
          <xdr:rowOff>9525</xdr:rowOff>
        </xdr:from>
        <xdr:to>
          <xdr:col>6</xdr:col>
          <xdr:colOff>590550</xdr:colOff>
          <xdr:row>21</xdr:row>
          <xdr:rowOff>0</xdr:rowOff>
        </xdr:to>
        <xdr:sp macro="" textlink="">
          <xdr:nvSpPr>
            <xdr:cNvPr id="13331" name="Scroll Bar 19" hidden="1">
              <a:extLst>
                <a:ext uri="{63B3BB69-23CF-44E3-9099-C40C66FF867C}">
                  <a14:compatExt spid="_x0000_s1333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21</xdr:row>
          <xdr:rowOff>9525</xdr:rowOff>
        </xdr:from>
        <xdr:to>
          <xdr:col>6</xdr:col>
          <xdr:colOff>590550</xdr:colOff>
          <xdr:row>22</xdr:row>
          <xdr:rowOff>0</xdr:rowOff>
        </xdr:to>
        <xdr:sp macro="" textlink="">
          <xdr:nvSpPr>
            <xdr:cNvPr id="13332" name="Scroll Bar 20" hidden="1">
              <a:extLst>
                <a:ext uri="{63B3BB69-23CF-44E3-9099-C40C66FF867C}">
                  <a14:compatExt spid="_x0000_s1333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22</xdr:row>
          <xdr:rowOff>9525</xdr:rowOff>
        </xdr:from>
        <xdr:to>
          <xdr:col>6</xdr:col>
          <xdr:colOff>590550</xdr:colOff>
          <xdr:row>23</xdr:row>
          <xdr:rowOff>0</xdr:rowOff>
        </xdr:to>
        <xdr:sp macro="" textlink="">
          <xdr:nvSpPr>
            <xdr:cNvPr id="13333" name="Scroll Bar 21" hidden="1">
              <a:extLst>
                <a:ext uri="{63B3BB69-23CF-44E3-9099-C40C66FF867C}">
                  <a14:compatExt spid="_x0000_s1333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23</xdr:row>
          <xdr:rowOff>9525</xdr:rowOff>
        </xdr:from>
        <xdr:to>
          <xdr:col>6</xdr:col>
          <xdr:colOff>590550</xdr:colOff>
          <xdr:row>24</xdr:row>
          <xdr:rowOff>0</xdr:rowOff>
        </xdr:to>
        <xdr:sp macro="" textlink="">
          <xdr:nvSpPr>
            <xdr:cNvPr id="13334" name="Scroll Bar 22" hidden="1">
              <a:extLst>
                <a:ext uri="{63B3BB69-23CF-44E3-9099-C40C66FF867C}">
                  <a14:compatExt spid="_x0000_s1333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24</xdr:row>
          <xdr:rowOff>9525</xdr:rowOff>
        </xdr:from>
        <xdr:to>
          <xdr:col>6</xdr:col>
          <xdr:colOff>590550</xdr:colOff>
          <xdr:row>25</xdr:row>
          <xdr:rowOff>0</xdr:rowOff>
        </xdr:to>
        <xdr:sp macro="" textlink="">
          <xdr:nvSpPr>
            <xdr:cNvPr id="13335" name="Scroll Bar 23" hidden="1">
              <a:extLst>
                <a:ext uri="{63B3BB69-23CF-44E3-9099-C40C66FF867C}">
                  <a14:compatExt spid="_x0000_s1333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25</xdr:row>
          <xdr:rowOff>9525</xdr:rowOff>
        </xdr:from>
        <xdr:to>
          <xdr:col>6</xdr:col>
          <xdr:colOff>590550</xdr:colOff>
          <xdr:row>26</xdr:row>
          <xdr:rowOff>0</xdr:rowOff>
        </xdr:to>
        <xdr:sp macro="" textlink="">
          <xdr:nvSpPr>
            <xdr:cNvPr id="13336" name="Scroll Bar 24" hidden="1">
              <a:extLst>
                <a:ext uri="{63B3BB69-23CF-44E3-9099-C40C66FF867C}">
                  <a14:compatExt spid="_x0000_s1333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26</xdr:row>
          <xdr:rowOff>9525</xdr:rowOff>
        </xdr:from>
        <xdr:to>
          <xdr:col>6</xdr:col>
          <xdr:colOff>590550</xdr:colOff>
          <xdr:row>27</xdr:row>
          <xdr:rowOff>0</xdr:rowOff>
        </xdr:to>
        <xdr:sp macro="" textlink="">
          <xdr:nvSpPr>
            <xdr:cNvPr id="13337" name="Scroll Bar 25" hidden="1">
              <a:extLst>
                <a:ext uri="{63B3BB69-23CF-44E3-9099-C40C66FF867C}">
                  <a14:compatExt spid="_x0000_s1333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27</xdr:row>
          <xdr:rowOff>9525</xdr:rowOff>
        </xdr:from>
        <xdr:to>
          <xdr:col>6</xdr:col>
          <xdr:colOff>590550</xdr:colOff>
          <xdr:row>28</xdr:row>
          <xdr:rowOff>0</xdr:rowOff>
        </xdr:to>
        <xdr:sp macro="" textlink="">
          <xdr:nvSpPr>
            <xdr:cNvPr id="13338" name="Scroll Bar 26" hidden="1">
              <a:extLst>
                <a:ext uri="{63B3BB69-23CF-44E3-9099-C40C66FF867C}">
                  <a14:compatExt spid="_x0000_s1333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28</xdr:row>
          <xdr:rowOff>9525</xdr:rowOff>
        </xdr:from>
        <xdr:to>
          <xdr:col>6</xdr:col>
          <xdr:colOff>590550</xdr:colOff>
          <xdr:row>29</xdr:row>
          <xdr:rowOff>0</xdr:rowOff>
        </xdr:to>
        <xdr:sp macro="" textlink="">
          <xdr:nvSpPr>
            <xdr:cNvPr id="13339" name="Scroll Bar 27" hidden="1">
              <a:extLst>
                <a:ext uri="{63B3BB69-23CF-44E3-9099-C40C66FF867C}">
                  <a14:compatExt spid="_x0000_s1333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29</xdr:row>
          <xdr:rowOff>9525</xdr:rowOff>
        </xdr:from>
        <xdr:to>
          <xdr:col>6</xdr:col>
          <xdr:colOff>590550</xdr:colOff>
          <xdr:row>30</xdr:row>
          <xdr:rowOff>0</xdr:rowOff>
        </xdr:to>
        <xdr:sp macro="" textlink="">
          <xdr:nvSpPr>
            <xdr:cNvPr id="13340" name="Scroll Bar 28" hidden="1">
              <a:extLst>
                <a:ext uri="{63B3BB69-23CF-44E3-9099-C40C66FF867C}">
                  <a14:compatExt spid="_x0000_s1334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30</xdr:row>
          <xdr:rowOff>9525</xdr:rowOff>
        </xdr:from>
        <xdr:to>
          <xdr:col>6</xdr:col>
          <xdr:colOff>590550</xdr:colOff>
          <xdr:row>31</xdr:row>
          <xdr:rowOff>0</xdr:rowOff>
        </xdr:to>
        <xdr:sp macro="" textlink="">
          <xdr:nvSpPr>
            <xdr:cNvPr id="13341" name="Scroll Bar 29" hidden="1">
              <a:extLst>
                <a:ext uri="{63B3BB69-23CF-44E3-9099-C40C66FF867C}">
                  <a14:compatExt spid="_x0000_s1334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31</xdr:row>
          <xdr:rowOff>9525</xdr:rowOff>
        </xdr:from>
        <xdr:to>
          <xdr:col>6</xdr:col>
          <xdr:colOff>590550</xdr:colOff>
          <xdr:row>32</xdr:row>
          <xdr:rowOff>0</xdr:rowOff>
        </xdr:to>
        <xdr:sp macro="" textlink="">
          <xdr:nvSpPr>
            <xdr:cNvPr id="13342" name="Scroll Bar 30" hidden="1">
              <a:extLst>
                <a:ext uri="{63B3BB69-23CF-44E3-9099-C40C66FF867C}">
                  <a14:compatExt spid="_x0000_s1334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32</xdr:row>
          <xdr:rowOff>9525</xdr:rowOff>
        </xdr:from>
        <xdr:to>
          <xdr:col>6</xdr:col>
          <xdr:colOff>590550</xdr:colOff>
          <xdr:row>33</xdr:row>
          <xdr:rowOff>0</xdr:rowOff>
        </xdr:to>
        <xdr:sp macro="" textlink="">
          <xdr:nvSpPr>
            <xdr:cNvPr id="13343" name="Scroll Bar 31" hidden="1">
              <a:extLst>
                <a:ext uri="{63B3BB69-23CF-44E3-9099-C40C66FF867C}">
                  <a14:compatExt spid="_x0000_s13343"/>
                </a:ext>
              </a:extLst>
            </xdr:cNvPr>
            <xdr:cNvSpPr/>
          </xdr:nvSpPr>
          <xdr:spPr>
            <a:xfrm>
              <a:off x="0" y="0"/>
              <a:ext cx="0" cy="0"/>
            </a:xfrm>
            <a:prstGeom prst="rect">
              <a:avLst/>
            </a:prstGeom>
          </xdr:spPr>
        </xdr:sp>
        <xdr:clientData/>
      </xdr:twoCellAnchor>
    </mc:Choice>
    <mc:Fallback/>
  </mc:AlternateContent>
  <xdr:oneCellAnchor>
    <xdr:from>
      <xdr:col>7</xdr:col>
      <xdr:colOff>285751</xdr:colOff>
      <xdr:row>7</xdr:row>
      <xdr:rowOff>114300</xdr:rowOff>
    </xdr:from>
    <xdr:ext cx="8296274" cy="4913909"/>
    <xdr:sp macro="" textlink="">
      <xdr:nvSpPr>
        <xdr:cNvPr id="3" name="TextBox 2"/>
        <xdr:cNvSpPr txBox="1"/>
      </xdr:nvSpPr>
      <xdr:spPr>
        <a:xfrm>
          <a:off x="6648451" y="1914525"/>
          <a:ext cx="8296274" cy="4913909"/>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i="0" u="none" strike="noStrike" baseline="0" smtClean="0">
              <a:solidFill>
                <a:schemeClr val="tx1"/>
              </a:solidFill>
              <a:latin typeface="+mn-lt"/>
              <a:ea typeface="+mn-ea"/>
              <a:cs typeface="+mn-cs"/>
            </a:rPr>
            <a:t>New Type of Information: </a:t>
          </a:r>
          <a:r>
            <a:rPr lang="en-US" sz="1400" b="0" i="0" u="none" strike="noStrike" baseline="0" smtClean="0">
              <a:solidFill>
                <a:schemeClr val="tx1"/>
              </a:solidFill>
              <a:latin typeface="+mn-lt"/>
              <a:ea typeface="+mn-ea"/>
              <a:cs typeface="+mn-cs"/>
            </a:rPr>
            <a:t>Another type of new information is of a more fundamental nature (e.g. a new type of survey or new biological research result such as a change in estimate of natural mortality). Such new information may help resolve uncertainties or issues identified in previous assessment efforts or to upgrade a stock’s assessment towards its target level. For previously unassessed stocks, this means that data are now available for a first time assessment. </a:t>
          </a:r>
        </a:p>
        <a:p>
          <a:endParaRPr lang="en-US" sz="1400" b="0" i="0" u="none" strike="noStrike" baseline="0" smtClean="0">
            <a:solidFill>
              <a:schemeClr val="tx1"/>
            </a:solidFill>
            <a:latin typeface="+mn-lt"/>
            <a:ea typeface="+mn-ea"/>
            <a:cs typeface="+mn-cs"/>
          </a:endParaRPr>
        </a:p>
        <a:p>
          <a:r>
            <a:rPr lang="en-US" sz="1400" b="0" i="0" u="none" strike="noStrike" baseline="0" smtClean="0">
              <a:solidFill>
                <a:schemeClr val="tx1"/>
              </a:solidFill>
              <a:latin typeface="+mn-lt"/>
              <a:ea typeface="+mn-ea"/>
              <a:cs typeface="+mn-cs"/>
            </a:rPr>
            <a:t>Scores for this factor range between 0 and 5, with any intermediate score judged appropriate by regional experts acceptable.</a:t>
          </a:r>
        </a:p>
        <a:p>
          <a:r>
            <a:rPr lang="en-US" sz="1400" b="0" i="0" u="none" strike="noStrike" baseline="0" smtClean="0">
              <a:solidFill>
                <a:schemeClr val="tx1"/>
              </a:solidFill>
              <a:latin typeface="+mn-lt"/>
              <a:ea typeface="+mn-ea"/>
              <a:cs typeface="+mn-cs"/>
            </a:rPr>
            <a:t>• 0 points = no significant new types of information are available</a:t>
          </a:r>
        </a:p>
        <a:p>
          <a:r>
            <a:rPr lang="en-US" sz="1400" b="0" i="0" u="none" strike="noStrike" baseline="0" smtClean="0">
              <a:solidFill>
                <a:schemeClr val="tx1"/>
              </a:solidFill>
              <a:latin typeface="+mn-lt"/>
              <a:ea typeface="+mn-ea"/>
              <a:cs typeface="+mn-cs"/>
            </a:rPr>
            <a:t>• 3 points = new information is available that could have a modest impact on the assessment</a:t>
          </a:r>
        </a:p>
        <a:p>
          <a:r>
            <a:rPr lang="en-US" sz="1400" b="0" i="0" u="none" strike="noStrike" baseline="0" smtClean="0">
              <a:solidFill>
                <a:schemeClr val="tx1"/>
              </a:solidFill>
              <a:latin typeface="+mn-lt"/>
              <a:ea typeface="+mn-ea"/>
              <a:cs typeface="+mn-cs"/>
            </a:rPr>
            <a:t>• 5 points = newly available information is expected to have a major impact on the assessment</a:t>
          </a:r>
        </a:p>
        <a:p>
          <a:endParaRPr lang="en-US" sz="1400" b="0" i="0" u="none" strike="noStrike" baseline="0" smtClean="0">
            <a:solidFill>
              <a:schemeClr val="tx1"/>
            </a:solidFill>
            <a:latin typeface="+mn-lt"/>
            <a:ea typeface="+mn-ea"/>
            <a:cs typeface="+mn-cs"/>
          </a:endParaRPr>
        </a:p>
        <a:p>
          <a:r>
            <a:rPr lang="en-US" sz="1400" b="0" i="0" u="none" strike="noStrike" baseline="0" smtClean="0">
              <a:solidFill>
                <a:schemeClr val="tx1"/>
              </a:solidFill>
              <a:latin typeface="+mn-lt"/>
              <a:ea typeface="+mn-ea"/>
              <a:cs typeface="+mn-cs"/>
            </a:rPr>
            <a:t>When new information is available, a benchmark effort can be recommended to account for it in the assessment. However, regional experts should be cautious about assigning scores of “5” too liberally. All assessments have some number of factors, such as natural mortality and form of the fishery selectivity, for which the information has uncertainty that is not easily resolved. It is not useful to simply redo the assessment to re-examine these issues again unless it is expected ahead of time that the new information will help resolve the issue. Otherwise, the assessment effort is better directed to other stocks.</a:t>
          </a:r>
        </a:p>
        <a:p>
          <a:endParaRPr lang="en-US" sz="1400" b="0" i="0" u="none" strike="noStrike" baseline="0" smtClean="0">
            <a:solidFill>
              <a:schemeClr val="tx1"/>
            </a:solidFill>
            <a:latin typeface="+mn-lt"/>
            <a:ea typeface="+mn-ea"/>
            <a:cs typeface="+mn-cs"/>
          </a:endParaRPr>
        </a:p>
        <a:p>
          <a:r>
            <a:rPr lang="en-US" sz="1400" b="0" i="0" u="none" strike="noStrike" baseline="0" smtClean="0">
              <a:solidFill>
                <a:schemeClr val="tx1"/>
              </a:solidFill>
              <a:latin typeface="+mn-lt"/>
              <a:ea typeface="+mn-ea"/>
              <a:cs typeface="+mn-cs"/>
            </a:rPr>
            <a:t>Most data-limited stocks will start with a score of “0” for this factor because data is not available to support an assessment. As data to conduct a first-time assessment does become available for stocks, scores for those stocks will increase for this factor.</a:t>
          </a:r>
          <a:endParaRPr lang="en-US" sz="14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13" Type="http://schemas.openxmlformats.org/officeDocument/2006/relationships/ctrlProp" Target="../ctrlProps/ctrlProp11.xml"/><Relationship Id="rId3" Type="http://schemas.openxmlformats.org/officeDocument/2006/relationships/ctrlProp" Target="../ctrlProps/ctrlProp1.xml"/><Relationship Id="rId7" Type="http://schemas.openxmlformats.org/officeDocument/2006/relationships/ctrlProp" Target="../ctrlProps/ctrlProp5.xml"/><Relationship Id="rId12" Type="http://schemas.openxmlformats.org/officeDocument/2006/relationships/ctrlProp" Target="../ctrlProps/ctrlProp10.xml"/><Relationship Id="rId2" Type="http://schemas.openxmlformats.org/officeDocument/2006/relationships/vmlDrawing" Target="../drawings/vmlDrawing1.vml"/><Relationship Id="rId1" Type="http://schemas.openxmlformats.org/officeDocument/2006/relationships/drawing" Target="../drawings/drawing2.xml"/><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0" Type="http://schemas.openxmlformats.org/officeDocument/2006/relationships/ctrlProp" Target="../ctrlProps/ctrlProp8.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7.xml"/><Relationship Id="rId13" Type="http://schemas.openxmlformats.org/officeDocument/2006/relationships/ctrlProp" Target="../ctrlProps/ctrlProp22.xml"/><Relationship Id="rId18" Type="http://schemas.openxmlformats.org/officeDocument/2006/relationships/ctrlProp" Target="../ctrlProps/ctrlProp27.xml"/><Relationship Id="rId26" Type="http://schemas.openxmlformats.org/officeDocument/2006/relationships/ctrlProp" Target="../ctrlProps/ctrlProp35.xml"/><Relationship Id="rId3" Type="http://schemas.openxmlformats.org/officeDocument/2006/relationships/vmlDrawing" Target="../drawings/vmlDrawing2.vml"/><Relationship Id="rId21" Type="http://schemas.openxmlformats.org/officeDocument/2006/relationships/ctrlProp" Target="../ctrlProps/ctrlProp30.xml"/><Relationship Id="rId34" Type="http://schemas.openxmlformats.org/officeDocument/2006/relationships/ctrlProp" Target="../ctrlProps/ctrlProp43.xml"/><Relationship Id="rId7" Type="http://schemas.openxmlformats.org/officeDocument/2006/relationships/ctrlProp" Target="../ctrlProps/ctrlProp16.xml"/><Relationship Id="rId12" Type="http://schemas.openxmlformats.org/officeDocument/2006/relationships/ctrlProp" Target="../ctrlProps/ctrlProp21.xml"/><Relationship Id="rId17" Type="http://schemas.openxmlformats.org/officeDocument/2006/relationships/ctrlProp" Target="../ctrlProps/ctrlProp26.xml"/><Relationship Id="rId25" Type="http://schemas.openxmlformats.org/officeDocument/2006/relationships/ctrlProp" Target="../ctrlProps/ctrlProp34.xml"/><Relationship Id="rId33" Type="http://schemas.openxmlformats.org/officeDocument/2006/relationships/ctrlProp" Target="../ctrlProps/ctrlProp42.xml"/><Relationship Id="rId2" Type="http://schemas.openxmlformats.org/officeDocument/2006/relationships/drawing" Target="../drawings/drawing5.xml"/><Relationship Id="rId16" Type="http://schemas.openxmlformats.org/officeDocument/2006/relationships/ctrlProp" Target="../ctrlProps/ctrlProp25.xml"/><Relationship Id="rId20" Type="http://schemas.openxmlformats.org/officeDocument/2006/relationships/ctrlProp" Target="../ctrlProps/ctrlProp29.xml"/><Relationship Id="rId29" Type="http://schemas.openxmlformats.org/officeDocument/2006/relationships/ctrlProp" Target="../ctrlProps/ctrlProp38.xml"/><Relationship Id="rId1" Type="http://schemas.openxmlformats.org/officeDocument/2006/relationships/printerSettings" Target="../printerSettings/printerSettings3.bin"/><Relationship Id="rId6" Type="http://schemas.openxmlformats.org/officeDocument/2006/relationships/ctrlProp" Target="../ctrlProps/ctrlProp15.xml"/><Relationship Id="rId11" Type="http://schemas.openxmlformats.org/officeDocument/2006/relationships/ctrlProp" Target="../ctrlProps/ctrlProp20.xml"/><Relationship Id="rId24" Type="http://schemas.openxmlformats.org/officeDocument/2006/relationships/ctrlProp" Target="../ctrlProps/ctrlProp33.xml"/><Relationship Id="rId32" Type="http://schemas.openxmlformats.org/officeDocument/2006/relationships/ctrlProp" Target="../ctrlProps/ctrlProp41.xml"/><Relationship Id="rId5" Type="http://schemas.openxmlformats.org/officeDocument/2006/relationships/ctrlProp" Target="../ctrlProps/ctrlProp14.xml"/><Relationship Id="rId15" Type="http://schemas.openxmlformats.org/officeDocument/2006/relationships/ctrlProp" Target="../ctrlProps/ctrlProp24.xml"/><Relationship Id="rId23" Type="http://schemas.openxmlformats.org/officeDocument/2006/relationships/ctrlProp" Target="../ctrlProps/ctrlProp32.xml"/><Relationship Id="rId28" Type="http://schemas.openxmlformats.org/officeDocument/2006/relationships/ctrlProp" Target="../ctrlProps/ctrlProp37.xml"/><Relationship Id="rId10" Type="http://schemas.openxmlformats.org/officeDocument/2006/relationships/ctrlProp" Target="../ctrlProps/ctrlProp19.xml"/><Relationship Id="rId19" Type="http://schemas.openxmlformats.org/officeDocument/2006/relationships/ctrlProp" Target="../ctrlProps/ctrlProp28.xml"/><Relationship Id="rId31" Type="http://schemas.openxmlformats.org/officeDocument/2006/relationships/ctrlProp" Target="../ctrlProps/ctrlProp40.xml"/><Relationship Id="rId4" Type="http://schemas.openxmlformats.org/officeDocument/2006/relationships/ctrlProp" Target="../ctrlProps/ctrlProp13.xml"/><Relationship Id="rId9" Type="http://schemas.openxmlformats.org/officeDocument/2006/relationships/ctrlProp" Target="../ctrlProps/ctrlProp18.xml"/><Relationship Id="rId14" Type="http://schemas.openxmlformats.org/officeDocument/2006/relationships/ctrlProp" Target="../ctrlProps/ctrlProp23.xml"/><Relationship Id="rId22" Type="http://schemas.openxmlformats.org/officeDocument/2006/relationships/ctrlProp" Target="../ctrlProps/ctrlProp31.xml"/><Relationship Id="rId27" Type="http://schemas.openxmlformats.org/officeDocument/2006/relationships/ctrlProp" Target="../ctrlProps/ctrlProp36.xml"/><Relationship Id="rId30" Type="http://schemas.openxmlformats.org/officeDocument/2006/relationships/ctrlProp" Target="../ctrlProps/ctrlProp39.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48.xml"/><Relationship Id="rId13" Type="http://schemas.openxmlformats.org/officeDocument/2006/relationships/ctrlProp" Target="../ctrlProps/ctrlProp53.xml"/><Relationship Id="rId18" Type="http://schemas.openxmlformats.org/officeDocument/2006/relationships/ctrlProp" Target="../ctrlProps/ctrlProp58.xml"/><Relationship Id="rId26" Type="http://schemas.openxmlformats.org/officeDocument/2006/relationships/ctrlProp" Target="../ctrlProps/ctrlProp66.xml"/><Relationship Id="rId3" Type="http://schemas.openxmlformats.org/officeDocument/2006/relationships/vmlDrawing" Target="../drawings/vmlDrawing3.vml"/><Relationship Id="rId21" Type="http://schemas.openxmlformats.org/officeDocument/2006/relationships/ctrlProp" Target="../ctrlProps/ctrlProp61.xml"/><Relationship Id="rId34" Type="http://schemas.openxmlformats.org/officeDocument/2006/relationships/ctrlProp" Target="../ctrlProps/ctrlProp74.xml"/><Relationship Id="rId7" Type="http://schemas.openxmlformats.org/officeDocument/2006/relationships/ctrlProp" Target="../ctrlProps/ctrlProp47.xml"/><Relationship Id="rId12" Type="http://schemas.openxmlformats.org/officeDocument/2006/relationships/ctrlProp" Target="../ctrlProps/ctrlProp52.xml"/><Relationship Id="rId17" Type="http://schemas.openxmlformats.org/officeDocument/2006/relationships/ctrlProp" Target="../ctrlProps/ctrlProp57.xml"/><Relationship Id="rId25" Type="http://schemas.openxmlformats.org/officeDocument/2006/relationships/ctrlProp" Target="../ctrlProps/ctrlProp65.xml"/><Relationship Id="rId33" Type="http://schemas.openxmlformats.org/officeDocument/2006/relationships/ctrlProp" Target="../ctrlProps/ctrlProp73.xml"/><Relationship Id="rId2" Type="http://schemas.openxmlformats.org/officeDocument/2006/relationships/drawing" Target="../drawings/drawing6.xml"/><Relationship Id="rId16" Type="http://schemas.openxmlformats.org/officeDocument/2006/relationships/ctrlProp" Target="../ctrlProps/ctrlProp56.xml"/><Relationship Id="rId20" Type="http://schemas.openxmlformats.org/officeDocument/2006/relationships/ctrlProp" Target="../ctrlProps/ctrlProp60.xml"/><Relationship Id="rId29" Type="http://schemas.openxmlformats.org/officeDocument/2006/relationships/ctrlProp" Target="../ctrlProps/ctrlProp69.xml"/><Relationship Id="rId1" Type="http://schemas.openxmlformats.org/officeDocument/2006/relationships/printerSettings" Target="../printerSettings/printerSettings4.bin"/><Relationship Id="rId6" Type="http://schemas.openxmlformats.org/officeDocument/2006/relationships/ctrlProp" Target="../ctrlProps/ctrlProp46.xml"/><Relationship Id="rId11" Type="http://schemas.openxmlformats.org/officeDocument/2006/relationships/ctrlProp" Target="../ctrlProps/ctrlProp51.xml"/><Relationship Id="rId24" Type="http://schemas.openxmlformats.org/officeDocument/2006/relationships/ctrlProp" Target="../ctrlProps/ctrlProp64.xml"/><Relationship Id="rId32" Type="http://schemas.openxmlformats.org/officeDocument/2006/relationships/ctrlProp" Target="../ctrlProps/ctrlProp72.xml"/><Relationship Id="rId5" Type="http://schemas.openxmlformats.org/officeDocument/2006/relationships/ctrlProp" Target="../ctrlProps/ctrlProp45.xml"/><Relationship Id="rId15" Type="http://schemas.openxmlformats.org/officeDocument/2006/relationships/ctrlProp" Target="../ctrlProps/ctrlProp55.xml"/><Relationship Id="rId23" Type="http://schemas.openxmlformats.org/officeDocument/2006/relationships/ctrlProp" Target="../ctrlProps/ctrlProp63.xml"/><Relationship Id="rId28" Type="http://schemas.openxmlformats.org/officeDocument/2006/relationships/ctrlProp" Target="../ctrlProps/ctrlProp68.xml"/><Relationship Id="rId10" Type="http://schemas.openxmlformats.org/officeDocument/2006/relationships/ctrlProp" Target="../ctrlProps/ctrlProp50.xml"/><Relationship Id="rId19" Type="http://schemas.openxmlformats.org/officeDocument/2006/relationships/ctrlProp" Target="../ctrlProps/ctrlProp59.xml"/><Relationship Id="rId31" Type="http://schemas.openxmlformats.org/officeDocument/2006/relationships/ctrlProp" Target="../ctrlProps/ctrlProp71.xml"/><Relationship Id="rId4" Type="http://schemas.openxmlformats.org/officeDocument/2006/relationships/ctrlProp" Target="../ctrlProps/ctrlProp44.xml"/><Relationship Id="rId9" Type="http://schemas.openxmlformats.org/officeDocument/2006/relationships/ctrlProp" Target="../ctrlProps/ctrlProp49.xml"/><Relationship Id="rId14" Type="http://schemas.openxmlformats.org/officeDocument/2006/relationships/ctrlProp" Target="../ctrlProps/ctrlProp54.xml"/><Relationship Id="rId22" Type="http://schemas.openxmlformats.org/officeDocument/2006/relationships/ctrlProp" Target="../ctrlProps/ctrlProp62.xml"/><Relationship Id="rId27" Type="http://schemas.openxmlformats.org/officeDocument/2006/relationships/ctrlProp" Target="../ctrlProps/ctrlProp67.xml"/><Relationship Id="rId30" Type="http://schemas.openxmlformats.org/officeDocument/2006/relationships/ctrlProp" Target="../ctrlProps/ctrlProp70.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79.xml"/><Relationship Id="rId13" Type="http://schemas.openxmlformats.org/officeDocument/2006/relationships/ctrlProp" Target="../ctrlProps/ctrlProp84.xml"/><Relationship Id="rId18" Type="http://schemas.openxmlformats.org/officeDocument/2006/relationships/ctrlProp" Target="../ctrlProps/ctrlProp89.xml"/><Relationship Id="rId26" Type="http://schemas.openxmlformats.org/officeDocument/2006/relationships/ctrlProp" Target="../ctrlProps/ctrlProp97.xml"/><Relationship Id="rId3" Type="http://schemas.openxmlformats.org/officeDocument/2006/relationships/vmlDrawing" Target="../drawings/vmlDrawing4.vml"/><Relationship Id="rId21" Type="http://schemas.openxmlformats.org/officeDocument/2006/relationships/ctrlProp" Target="../ctrlProps/ctrlProp92.xml"/><Relationship Id="rId34" Type="http://schemas.openxmlformats.org/officeDocument/2006/relationships/ctrlProp" Target="../ctrlProps/ctrlProp105.xml"/><Relationship Id="rId7" Type="http://schemas.openxmlformats.org/officeDocument/2006/relationships/ctrlProp" Target="../ctrlProps/ctrlProp78.xml"/><Relationship Id="rId12" Type="http://schemas.openxmlformats.org/officeDocument/2006/relationships/ctrlProp" Target="../ctrlProps/ctrlProp83.xml"/><Relationship Id="rId17" Type="http://schemas.openxmlformats.org/officeDocument/2006/relationships/ctrlProp" Target="../ctrlProps/ctrlProp88.xml"/><Relationship Id="rId25" Type="http://schemas.openxmlformats.org/officeDocument/2006/relationships/ctrlProp" Target="../ctrlProps/ctrlProp96.xml"/><Relationship Id="rId33" Type="http://schemas.openxmlformats.org/officeDocument/2006/relationships/ctrlProp" Target="../ctrlProps/ctrlProp104.xml"/><Relationship Id="rId2" Type="http://schemas.openxmlformats.org/officeDocument/2006/relationships/drawing" Target="../drawings/drawing7.xml"/><Relationship Id="rId16" Type="http://schemas.openxmlformats.org/officeDocument/2006/relationships/ctrlProp" Target="../ctrlProps/ctrlProp87.xml"/><Relationship Id="rId20" Type="http://schemas.openxmlformats.org/officeDocument/2006/relationships/ctrlProp" Target="../ctrlProps/ctrlProp91.xml"/><Relationship Id="rId29" Type="http://schemas.openxmlformats.org/officeDocument/2006/relationships/ctrlProp" Target="../ctrlProps/ctrlProp100.xml"/><Relationship Id="rId1" Type="http://schemas.openxmlformats.org/officeDocument/2006/relationships/printerSettings" Target="../printerSettings/printerSettings5.bin"/><Relationship Id="rId6" Type="http://schemas.openxmlformats.org/officeDocument/2006/relationships/ctrlProp" Target="../ctrlProps/ctrlProp77.xml"/><Relationship Id="rId11" Type="http://schemas.openxmlformats.org/officeDocument/2006/relationships/ctrlProp" Target="../ctrlProps/ctrlProp82.xml"/><Relationship Id="rId24" Type="http://schemas.openxmlformats.org/officeDocument/2006/relationships/ctrlProp" Target="../ctrlProps/ctrlProp95.xml"/><Relationship Id="rId32" Type="http://schemas.openxmlformats.org/officeDocument/2006/relationships/ctrlProp" Target="../ctrlProps/ctrlProp103.xml"/><Relationship Id="rId5" Type="http://schemas.openxmlformats.org/officeDocument/2006/relationships/ctrlProp" Target="../ctrlProps/ctrlProp76.xml"/><Relationship Id="rId15" Type="http://schemas.openxmlformats.org/officeDocument/2006/relationships/ctrlProp" Target="../ctrlProps/ctrlProp86.xml"/><Relationship Id="rId23" Type="http://schemas.openxmlformats.org/officeDocument/2006/relationships/ctrlProp" Target="../ctrlProps/ctrlProp94.xml"/><Relationship Id="rId28" Type="http://schemas.openxmlformats.org/officeDocument/2006/relationships/ctrlProp" Target="../ctrlProps/ctrlProp99.xml"/><Relationship Id="rId10" Type="http://schemas.openxmlformats.org/officeDocument/2006/relationships/ctrlProp" Target="../ctrlProps/ctrlProp81.xml"/><Relationship Id="rId19" Type="http://schemas.openxmlformats.org/officeDocument/2006/relationships/ctrlProp" Target="../ctrlProps/ctrlProp90.xml"/><Relationship Id="rId31" Type="http://schemas.openxmlformats.org/officeDocument/2006/relationships/ctrlProp" Target="../ctrlProps/ctrlProp102.xml"/><Relationship Id="rId4" Type="http://schemas.openxmlformats.org/officeDocument/2006/relationships/ctrlProp" Target="../ctrlProps/ctrlProp75.xml"/><Relationship Id="rId9" Type="http://schemas.openxmlformats.org/officeDocument/2006/relationships/ctrlProp" Target="../ctrlProps/ctrlProp80.xml"/><Relationship Id="rId14" Type="http://schemas.openxmlformats.org/officeDocument/2006/relationships/ctrlProp" Target="../ctrlProps/ctrlProp85.xml"/><Relationship Id="rId22" Type="http://schemas.openxmlformats.org/officeDocument/2006/relationships/ctrlProp" Target="../ctrlProps/ctrlProp93.xml"/><Relationship Id="rId27" Type="http://schemas.openxmlformats.org/officeDocument/2006/relationships/ctrlProp" Target="../ctrlProps/ctrlProp98.xml"/><Relationship Id="rId30" Type="http://schemas.openxmlformats.org/officeDocument/2006/relationships/ctrlProp" Target="../ctrlProps/ctrlProp101.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10.xml"/><Relationship Id="rId13" Type="http://schemas.openxmlformats.org/officeDocument/2006/relationships/ctrlProp" Target="../ctrlProps/ctrlProp115.xml"/><Relationship Id="rId18" Type="http://schemas.openxmlformats.org/officeDocument/2006/relationships/ctrlProp" Target="../ctrlProps/ctrlProp120.xml"/><Relationship Id="rId26" Type="http://schemas.openxmlformats.org/officeDocument/2006/relationships/ctrlProp" Target="../ctrlProps/ctrlProp128.xml"/><Relationship Id="rId3" Type="http://schemas.openxmlformats.org/officeDocument/2006/relationships/vmlDrawing" Target="../drawings/vmlDrawing5.vml"/><Relationship Id="rId21" Type="http://schemas.openxmlformats.org/officeDocument/2006/relationships/ctrlProp" Target="../ctrlProps/ctrlProp123.xml"/><Relationship Id="rId34" Type="http://schemas.openxmlformats.org/officeDocument/2006/relationships/ctrlProp" Target="../ctrlProps/ctrlProp136.xml"/><Relationship Id="rId7" Type="http://schemas.openxmlformats.org/officeDocument/2006/relationships/ctrlProp" Target="../ctrlProps/ctrlProp109.xml"/><Relationship Id="rId12" Type="http://schemas.openxmlformats.org/officeDocument/2006/relationships/ctrlProp" Target="../ctrlProps/ctrlProp114.xml"/><Relationship Id="rId17" Type="http://schemas.openxmlformats.org/officeDocument/2006/relationships/ctrlProp" Target="../ctrlProps/ctrlProp119.xml"/><Relationship Id="rId25" Type="http://schemas.openxmlformats.org/officeDocument/2006/relationships/ctrlProp" Target="../ctrlProps/ctrlProp127.xml"/><Relationship Id="rId33" Type="http://schemas.openxmlformats.org/officeDocument/2006/relationships/ctrlProp" Target="../ctrlProps/ctrlProp135.xml"/><Relationship Id="rId2" Type="http://schemas.openxmlformats.org/officeDocument/2006/relationships/drawing" Target="../drawings/drawing8.xml"/><Relationship Id="rId16" Type="http://schemas.openxmlformats.org/officeDocument/2006/relationships/ctrlProp" Target="../ctrlProps/ctrlProp118.xml"/><Relationship Id="rId20" Type="http://schemas.openxmlformats.org/officeDocument/2006/relationships/ctrlProp" Target="../ctrlProps/ctrlProp122.xml"/><Relationship Id="rId29" Type="http://schemas.openxmlformats.org/officeDocument/2006/relationships/ctrlProp" Target="../ctrlProps/ctrlProp131.xml"/><Relationship Id="rId1" Type="http://schemas.openxmlformats.org/officeDocument/2006/relationships/printerSettings" Target="../printerSettings/printerSettings6.bin"/><Relationship Id="rId6" Type="http://schemas.openxmlformats.org/officeDocument/2006/relationships/ctrlProp" Target="../ctrlProps/ctrlProp108.xml"/><Relationship Id="rId11" Type="http://schemas.openxmlformats.org/officeDocument/2006/relationships/ctrlProp" Target="../ctrlProps/ctrlProp113.xml"/><Relationship Id="rId24" Type="http://schemas.openxmlformats.org/officeDocument/2006/relationships/ctrlProp" Target="../ctrlProps/ctrlProp126.xml"/><Relationship Id="rId32" Type="http://schemas.openxmlformats.org/officeDocument/2006/relationships/ctrlProp" Target="../ctrlProps/ctrlProp134.xml"/><Relationship Id="rId5" Type="http://schemas.openxmlformats.org/officeDocument/2006/relationships/ctrlProp" Target="../ctrlProps/ctrlProp107.xml"/><Relationship Id="rId15" Type="http://schemas.openxmlformats.org/officeDocument/2006/relationships/ctrlProp" Target="../ctrlProps/ctrlProp117.xml"/><Relationship Id="rId23" Type="http://schemas.openxmlformats.org/officeDocument/2006/relationships/ctrlProp" Target="../ctrlProps/ctrlProp125.xml"/><Relationship Id="rId28" Type="http://schemas.openxmlformats.org/officeDocument/2006/relationships/ctrlProp" Target="../ctrlProps/ctrlProp130.xml"/><Relationship Id="rId10" Type="http://schemas.openxmlformats.org/officeDocument/2006/relationships/ctrlProp" Target="../ctrlProps/ctrlProp112.xml"/><Relationship Id="rId19" Type="http://schemas.openxmlformats.org/officeDocument/2006/relationships/ctrlProp" Target="../ctrlProps/ctrlProp121.xml"/><Relationship Id="rId31" Type="http://schemas.openxmlformats.org/officeDocument/2006/relationships/ctrlProp" Target="../ctrlProps/ctrlProp133.xml"/><Relationship Id="rId4" Type="http://schemas.openxmlformats.org/officeDocument/2006/relationships/ctrlProp" Target="../ctrlProps/ctrlProp106.xml"/><Relationship Id="rId9" Type="http://schemas.openxmlformats.org/officeDocument/2006/relationships/ctrlProp" Target="../ctrlProps/ctrlProp111.xml"/><Relationship Id="rId14" Type="http://schemas.openxmlformats.org/officeDocument/2006/relationships/ctrlProp" Target="../ctrlProps/ctrlProp116.xml"/><Relationship Id="rId22" Type="http://schemas.openxmlformats.org/officeDocument/2006/relationships/ctrlProp" Target="../ctrlProps/ctrlProp124.xml"/><Relationship Id="rId27" Type="http://schemas.openxmlformats.org/officeDocument/2006/relationships/ctrlProp" Target="../ctrlProps/ctrlProp129.xml"/><Relationship Id="rId30" Type="http://schemas.openxmlformats.org/officeDocument/2006/relationships/ctrlProp" Target="../ctrlProps/ctrlProp132.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41.xml"/><Relationship Id="rId13" Type="http://schemas.openxmlformats.org/officeDocument/2006/relationships/ctrlProp" Target="../ctrlProps/ctrlProp146.xml"/><Relationship Id="rId18" Type="http://schemas.openxmlformats.org/officeDocument/2006/relationships/ctrlProp" Target="../ctrlProps/ctrlProp151.xml"/><Relationship Id="rId26" Type="http://schemas.openxmlformats.org/officeDocument/2006/relationships/ctrlProp" Target="../ctrlProps/ctrlProp159.xml"/><Relationship Id="rId3" Type="http://schemas.openxmlformats.org/officeDocument/2006/relationships/vmlDrawing" Target="../drawings/vmlDrawing6.vml"/><Relationship Id="rId21" Type="http://schemas.openxmlformats.org/officeDocument/2006/relationships/ctrlProp" Target="../ctrlProps/ctrlProp154.xml"/><Relationship Id="rId34" Type="http://schemas.openxmlformats.org/officeDocument/2006/relationships/ctrlProp" Target="../ctrlProps/ctrlProp167.xml"/><Relationship Id="rId7" Type="http://schemas.openxmlformats.org/officeDocument/2006/relationships/ctrlProp" Target="../ctrlProps/ctrlProp140.xml"/><Relationship Id="rId12" Type="http://schemas.openxmlformats.org/officeDocument/2006/relationships/ctrlProp" Target="../ctrlProps/ctrlProp145.xml"/><Relationship Id="rId17" Type="http://schemas.openxmlformats.org/officeDocument/2006/relationships/ctrlProp" Target="../ctrlProps/ctrlProp150.xml"/><Relationship Id="rId25" Type="http://schemas.openxmlformats.org/officeDocument/2006/relationships/ctrlProp" Target="../ctrlProps/ctrlProp158.xml"/><Relationship Id="rId33" Type="http://schemas.openxmlformats.org/officeDocument/2006/relationships/ctrlProp" Target="../ctrlProps/ctrlProp166.xml"/><Relationship Id="rId2" Type="http://schemas.openxmlformats.org/officeDocument/2006/relationships/drawing" Target="../drawings/drawing9.xml"/><Relationship Id="rId16" Type="http://schemas.openxmlformats.org/officeDocument/2006/relationships/ctrlProp" Target="../ctrlProps/ctrlProp149.xml"/><Relationship Id="rId20" Type="http://schemas.openxmlformats.org/officeDocument/2006/relationships/ctrlProp" Target="../ctrlProps/ctrlProp153.xml"/><Relationship Id="rId29" Type="http://schemas.openxmlformats.org/officeDocument/2006/relationships/ctrlProp" Target="../ctrlProps/ctrlProp162.xml"/><Relationship Id="rId1" Type="http://schemas.openxmlformats.org/officeDocument/2006/relationships/printerSettings" Target="../printerSettings/printerSettings7.bin"/><Relationship Id="rId6" Type="http://schemas.openxmlformats.org/officeDocument/2006/relationships/ctrlProp" Target="../ctrlProps/ctrlProp139.xml"/><Relationship Id="rId11" Type="http://schemas.openxmlformats.org/officeDocument/2006/relationships/ctrlProp" Target="../ctrlProps/ctrlProp144.xml"/><Relationship Id="rId24" Type="http://schemas.openxmlformats.org/officeDocument/2006/relationships/ctrlProp" Target="../ctrlProps/ctrlProp157.xml"/><Relationship Id="rId32" Type="http://schemas.openxmlformats.org/officeDocument/2006/relationships/ctrlProp" Target="../ctrlProps/ctrlProp165.xml"/><Relationship Id="rId5" Type="http://schemas.openxmlformats.org/officeDocument/2006/relationships/ctrlProp" Target="../ctrlProps/ctrlProp138.xml"/><Relationship Id="rId15" Type="http://schemas.openxmlformats.org/officeDocument/2006/relationships/ctrlProp" Target="../ctrlProps/ctrlProp148.xml"/><Relationship Id="rId23" Type="http://schemas.openxmlformats.org/officeDocument/2006/relationships/ctrlProp" Target="../ctrlProps/ctrlProp156.xml"/><Relationship Id="rId28" Type="http://schemas.openxmlformats.org/officeDocument/2006/relationships/ctrlProp" Target="../ctrlProps/ctrlProp161.xml"/><Relationship Id="rId10" Type="http://schemas.openxmlformats.org/officeDocument/2006/relationships/ctrlProp" Target="../ctrlProps/ctrlProp143.xml"/><Relationship Id="rId19" Type="http://schemas.openxmlformats.org/officeDocument/2006/relationships/ctrlProp" Target="../ctrlProps/ctrlProp152.xml"/><Relationship Id="rId31" Type="http://schemas.openxmlformats.org/officeDocument/2006/relationships/ctrlProp" Target="../ctrlProps/ctrlProp164.xml"/><Relationship Id="rId4" Type="http://schemas.openxmlformats.org/officeDocument/2006/relationships/ctrlProp" Target="../ctrlProps/ctrlProp137.xml"/><Relationship Id="rId9" Type="http://schemas.openxmlformats.org/officeDocument/2006/relationships/ctrlProp" Target="../ctrlProps/ctrlProp142.xml"/><Relationship Id="rId14" Type="http://schemas.openxmlformats.org/officeDocument/2006/relationships/ctrlProp" Target="../ctrlProps/ctrlProp147.xml"/><Relationship Id="rId22" Type="http://schemas.openxmlformats.org/officeDocument/2006/relationships/ctrlProp" Target="../ctrlProps/ctrlProp155.xml"/><Relationship Id="rId27" Type="http://schemas.openxmlformats.org/officeDocument/2006/relationships/ctrlProp" Target="../ctrlProps/ctrlProp160.xml"/><Relationship Id="rId30" Type="http://schemas.openxmlformats.org/officeDocument/2006/relationships/ctrlProp" Target="../ctrlProps/ctrlProp16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0"/>
  </sheetPr>
  <dimension ref="A1:C33"/>
  <sheetViews>
    <sheetView workbookViewId="0">
      <selection activeCell="H35" sqref="H35"/>
    </sheetView>
  </sheetViews>
  <sheetFormatPr defaultRowHeight="12.75" x14ac:dyDescent="0.2"/>
  <cols>
    <col min="2" max="2" width="21.42578125" customWidth="1"/>
  </cols>
  <sheetData>
    <row r="1" spans="1:3" ht="23.25" x14ac:dyDescent="0.35">
      <c r="A1" s="190" t="s">
        <v>219</v>
      </c>
      <c r="B1" s="190"/>
      <c r="C1" s="190"/>
    </row>
    <row r="2" spans="1:3" ht="18" x14ac:dyDescent="0.25">
      <c r="A2" s="93" t="s">
        <v>218</v>
      </c>
      <c r="B2" s="93" t="s">
        <v>9</v>
      </c>
      <c r="C2" s="93" t="s">
        <v>217</v>
      </c>
    </row>
    <row r="3" spans="1:3" ht="12.75" customHeight="1" x14ac:dyDescent="0.2">
      <c r="A3" s="95">
        <v>1</v>
      </c>
      <c r="B3" s="96" t="str">
        <f>VLOOKUP(A3,'Stock Scores - calculations'!$Q$75:$S$105,2,FALSE)</f>
        <v>Dolphin</v>
      </c>
      <c r="C3" s="97">
        <f>VLOOKUP(A3,'Stock Scores - calculations'!$Q$75:$S$105,3,FALSE)</f>
        <v>5.040060122221532</v>
      </c>
    </row>
    <row r="4" spans="1:3" ht="12.75" customHeight="1" x14ac:dyDescent="0.2">
      <c r="A4" s="70">
        <v>2</v>
      </c>
      <c r="B4" s="94" t="str">
        <f>VLOOKUP(A4,'Stock Scores - calculations'!$Q$75:$S$105,2,FALSE)</f>
        <v>Almaco Jack</v>
      </c>
      <c r="C4" s="98">
        <f>VLOOKUP(A4,'Stock Scores - calculations'!$Q$75:$S$105,3,FALSE)</f>
        <v>4.3755857074031939</v>
      </c>
    </row>
    <row r="5" spans="1:3" ht="12.75" customHeight="1" x14ac:dyDescent="0.2">
      <c r="A5" s="92">
        <v>3</v>
      </c>
      <c r="B5" s="94" t="str">
        <f>VLOOKUP(A5,'Stock Scores - calculations'!$Q$75:$S$105,2,FALSE)</f>
        <v>Lane Snapper</v>
      </c>
      <c r="C5" s="98">
        <f>VLOOKUP(A5,'Stock Scores - calculations'!$Q$75:$S$105,3,FALSE)</f>
        <v>4.3021174881761208</v>
      </c>
    </row>
    <row r="6" spans="1:3" ht="12.75" customHeight="1" x14ac:dyDescent="0.2">
      <c r="A6" s="70">
        <v>4</v>
      </c>
      <c r="B6" s="94" t="str">
        <f>VLOOKUP(A6,'Stock Scores - calculations'!$Q$75:$S$105,2,FALSE)</f>
        <v>Red Snapper</v>
      </c>
      <c r="C6" s="98">
        <f>VLOOKUP(A6,'Stock Scores - calculations'!$Q$75:$S$105,3,FALSE)</f>
        <v>4.1526691533324538</v>
      </c>
    </row>
    <row r="7" spans="1:3" ht="12.75" customHeight="1" x14ac:dyDescent="0.2">
      <c r="A7" s="92">
        <v>5</v>
      </c>
      <c r="B7" s="94" t="str">
        <f>VLOOKUP(A7,'Stock Scores - calculations'!$Q$75:$S$105,2,FALSE)</f>
        <v>Knobbed Porgy</v>
      </c>
      <c r="C7" s="98">
        <f>VLOOKUP(A7,'Stock Scores - calculations'!$Q$75:$S$105,3,FALSE)</f>
        <v>4.1515043975339481</v>
      </c>
    </row>
    <row r="8" spans="1:3" ht="12.75" customHeight="1" x14ac:dyDescent="0.2">
      <c r="A8" s="70">
        <v>6</v>
      </c>
      <c r="B8" s="94" t="str">
        <f>VLOOKUP(A8,'Stock Scores - calculations'!$Q$75:$S$105,2,FALSE)</f>
        <v>White Grunt</v>
      </c>
      <c r="C8" s="98">
        <f>VLOOKUP(A8,'Stock Scores - calculations'!$Q$75:$S$105,3,FALSE)</f>
        <v>3.9954696368670652</v>
      </c>
    </row>
    <row r="9" spans="1:3" ht="12.75" customHeight="1" x14ac:dyDescent="0.2">
      <c r="A9" s="92">
        <v>7</v>
      </c>
      <c r="B9" s="94" t="str">
        <f>VLOOKUP(A9,'Stock Scores - calculations'!$Q$75:$S$105,2,FALSE)</f>
        <v>FLK/EFL Hogfish</v>
      </c>
      <c r="C9" s="98">
        <f>VLOOKUP(A9,'Stock Scores - calculations'!$Q$75:$S$105,3,FALSE)</f>
        <v>3.9595804868066082</v>
      </c>
    </row>
    <row r="10" spans="1:3" ht="12.75" customHeight="1" x14ac:dyDescent="0.2">
      <c r="A10" s="70">
        <v>8</v>
      </c>
      <c r="B10" s="94" t="str">
        <f>VLOOKUP(A10,'Stock Scores - calculations'!$Q$75:$S$105,2,FALSE)</f>
        <v>Warsaw Grouper</v>
      </c>
      <c r="C10" s="98">
        <f>VLOOKUP(A10,'Stock Scores - calculations'!$Q$75:$S$105,3,FALSE)</f>
        <v>3.9292599416166132</v>
      </c>
    </row>
    <row r="11" spans="1:3" ht="12.75" customHeight="1" x14ac:dyDescent="0.2">
      <c r="A11" s="92">
        <v>9</v>
      </c>
      <c r="B11" s="94" t="str">
        <f>VLOOKUP(A11,'Stock Scores - calculations'!$Q$75:$S$105,2,FALSE)</f>
        <v>GA-NC Hogfish</v>
      </c>
      <c r="C11" s="98">
        <f>VLOOKUP(A11,'Stock Scores - calculations'!$Q$75:$S$105,3,FALSE)</f>
        <v>3.874602408728737</v>
      </c>
    </row>
    <row r="12" spans="1:3" ht="12.75" customHeight="1" x14ac:dyDescent="0.2">
      <c r="A12" s="70">
        <v>10</v>
      </c>
      <c r="B12" s="94" t="str">
        <f>VLOOKUP(A12,'Stock Scores - calculations'!$Q$75:$S$105,2,FALSE)</f>
        <v>Red Hind</v>
      </c>
      <c r="C12" s="98">
        <f>VLOOKUP(A12,'Stock Scores - calculations'!$Q$75:$S$105,3,FALSE)</f>
        <v>3.8616248160082951</v>
      </c>
    </row>
    <row r="13" spans="1:3" ht="12.75" customHeight="1" x14ac:dyDescent="0.2">
      <c r="A13" s="92">
        <v>11</v>
      </c>
      <c r="B13" s="94" t="str">
        <f>VLOOKUP(A13,'Stock Scores - calculations'!$Q$75:$S$105,2,FALSE)</f>
        <v>Silk Snapper</v>
      </c>
      <c r="C13" s="98">
        <f>VLOOKUP(A13,'Stock Scores - calculations'!$Q$75:$S$105,3,FALSE)</f>
        <v>3.7879669247332126</v>
      </c>
    </row>
    <row r="14" spans="1:3" ht="12.75" customHeight="1" x14ac:dyDescent="0.2">
      <c r="A14" s="70">
        <v>12</v>
      </c>
      <c r="B14" s="94" t="str">
        <f>VLOOKUP(A14,'Stock Scores - calculations'!$Q$75:$S$105,2,FALSE)</f>
        <v>Snowy Grouper</v>
      </c>
      <c r="C14" s="98">
        <f>VLOOKUP(A14,'Stock Scores - calculations'!$Q$75:$S$105,3,FALSE)</f>
        <v>3.4670196064489214</v>
      </c>
    </row>
    <row r="15" spans="1:3" ht="12.75" customHeight="1" x14ac:dyDescent="0.2">
      <c r="A15" s="92">
        <v>13</v>
      </c>
      <c r="B15" s="94" t="str">
        <f>VLOOKUP(A15,'Stock Scores - calculations'!$Q$75:$S$105,2,FALSE)</f>
        <v>Red Porgy</v>
      </c>
      <c r="C15" s="98">
        <f>VLOOKUP(A15,'Stock Scores - calculations'!$Q$75:$S$105,3,FALSE)</f>
        <v>3.4668059809801748</v>
      </c>
    </row>
    <row r="16" spans="1:3" ht="12.75" customHeight="1" x14ac:dyDescent="0.2">
      <c r="A16" s="70">
        <v>14</v>
      </c>
      <c r="B16" s="94" t="str">
        <f>VLOOKUP(A16,'Stock Scores - calculations'!$Q$75:$S$105,2,FALSE)</f>
        <v>Scamp</v>
      </c>
      <c r="C16" s="98">
        <f>VLOOKUP(A16,'Stock Scores - calculations'!$Q$75:$S$105,3,FALSE)</f>
        <v>3.4074408643630538</v>
      </c>
    </row>
    <row r="17" spans="1:3" ht="12.75" customHeight="1" x14ac:dyDescent="0.2">
      <c r="A17" s="92">
        <v>15</v>
      </c>
      <c r="B17" s="94" t="str">
        <f>VLOOKUP(A17,'Stock Scores - calculations'!$Q$75:$S$105,2,FALSE)</f>
        <v>Red Grouper</v>
      </c>
      <c r="C17" s="98">
        <f>VLOOKUP(A17,'Stock Scores - calculations'!$Q$75:$S$105,3,FALSE)</f>
        <v>3.1989978025852941</v>
      </c>
    </row>
    <row r="18" spans="1:3" ht="12.75" customHeight="1" x14ac:dyDescent="0.2">
      <c r="A18" s="70">
        <v>16</v>
      </c>
      <c r="B18" s="94" t="str">
        <f>VLOOKUP(A18,'Stock Scores - calculations'!$Q$75:$S$105,2,FALSE)</f>
        <v>Blueline Tilefish</v>
      </c>
      <c r="C18" s="98">
        <f>VLOOKUP(A18,'Stock Scores - calculations'!$Q$75:$S$105,3,FALSE)</f>
        <v>3.0897601596817337</v>
      </c>
    </row>
    <row r="19" spans="1:3" ht="12.75" customHeight="1" x14ac:dyDescent="0.2">
      <c r="A19" s="92">
        <v>17</v>
      </c>
      <c r="B19" s="94" t="str">
        <f>VLOOKUP(A19,'Stock Scores - calculations'!$Q$75:$S$105,2,FALSE)</f>
        <v>Gray Triggerfish</v>
      </c>
      <c r="C19" s="98">
        <f>VLOOKUP(A19,'Stock Scores - calculations'!$Q$75:$S$105,3,FALSE)</f>
        <v>2.9611099800220804</v>
      </c>
    </row>
    <row r="20" spans="1:3" ht="12.75" customHeight="1" x14ac:dyDescent="0.2">
      <c r="A20" s="70">
        <v>18</v>
      </c>
      <c r="B20" s="94" t="str">
        <f>VLOOKUP(A20,'Stock Scores - calculations'!$Q$75:$S$105,2,FALSE)</f>
        <v>Greater Amberjack</v>
      </c>
      <c r="C20" s="98">
        <f>VLOOKUP(A20,'Stock Scores - calculations'!$Q$75:$S$105,3,FALSE)</f>
        <v>2.9361626071753375</v>
      </c>
    </row>
    <row r="21" spans="1:3" ht="12.75" customHeight="1" x14ac:dyDescent="0.2">
      <c r="A21" s="92">
        <v>19</v>
      </c>
      <c r="B21" s="94" t="str">
        <f>VLOOKUP(A21,'Stock Scores - calculations'!$Q$75:$S$105,2,FALSE)</f>
        <v>King Mackerel</v>
      </c>
      <c r="C21" s="98">
        <f>VLOOKUP(A21,'Stock Scores - calculations'!$Q$75:$S$105,3,FALSE)</f>
        <v>2.7839592932258062</v>
      </c>
    </row>
    <row r="22" spans="1:3" ht="12.75" customHeight="1" x14ac:dyDescent="0.2">
      <c r="A22" s="70">
        <v>20</v>
      </c>
      <c r="B22" s="94" t="str">
        <f>VLOOKUP(A22,'Stock Scores - calculations'!$Q$75:$S$105,2,FALSE)</f>
        <v>Black Sea Bass</v>
      </c>
      <c r="C22" s="98">
        <f>VLOOKUP(A22,'Stock Scores - calculations'!$Q$75:$S$105,3,FALSE)</f>
        <v>2.6863872731287119</v>
      </c>
    </row>
    <row r="23" spans="1:3" ht="12.75" customHeight="1" x14ac:dyDescent="0.2">
      <c r="A23" s="92">
        <v>21</v>
      </c>
      <c r="B23" s="94" t="str">
        <f>VLOOKUP(A23,'Stock Scores - calculations'!$Q$75:$S$105,2,FALSE)</f>
        <v xml:space="preserve">Tilefish </v>
      </c>
      <c r="C23" s="98">
        <f>VLOOKUP(A23,'Stock Scores - calculations'!$Q$75:$S$105,3,FALSE)</f>
        <v>2.673231404789675</v>
      </c>
    </row>
    <row r="24" spans="1:3" ht="12.75" customHeight="1" x14ac:dyDescent="0.2">
      <c r="A24" s="70">
        <v>22</v>
      </c>
      <c r="B24" s="94" t="str">
        <f>VLOOKUP(A24,'Stock Scores - calculations'!$Q$75:$S$105,2,FALSE)</f>
        <v>Cobia</v>
      </c>
      <c r="C24" s="98">
        <f>VLOOKUP(A24,'Stock Scores - calculations'!$Q$75:$S$105,3,FALSE)</f>
        <v>2.6453837242166318</v>
      </c>
    </row>
    <row r="25" spans="1:3" ht="12.75" customHeight="1" x14ac:dyDescent="0.2">
      <c r="A25" s="92">
        <v>23</v>
      </c>
      <c r="B25" s="94" t="str">
        <f>VLOOKUP(A25,'Stock Scores - calculations'!$Q$75:$S$105,2,FALSE)</f>
        <v>Mutton Snapper</v>
      </c>
      <c r="C25" s="98">
        <f>VLOOKUP(A25,'Stock Scores - calculations'!$Q$75:$S$105,3,FALSE)</f>
        <v>2.579950100595843</v>
      </c>
    </row>
    <row r="26" spans="1:3" ht="12.75" customHeight="1" x14ac:dyDescent="0.2">
      <c r="A26" s="70">
        <v>24</v>
      </c>
      <c r="B26" s="94" t="str">
        <f>VLOOKUP(A26,'Stock Scores - calculations'!$Q$75:$S$105,2,FALSE)</f>
        <v>Gag</v>
      </c>
      <c r="C26" s="98">
        <f>VLOOKUP(A26,'Stock Scores - calculations'!$Q$75:$S$105,3,FALSE)</f>
        <v>2.530122052056754</v>
      </c>
    </row>
    <row r="27" spans="1:3" ht="12.75" customHeight="1" x14ac:dyDescent="0.2">
      <c r="A27" s="92">
        <v>25</v>
      </c>
      <c r="B27" s="94" t="str">
        <f>VLOOKUP(A27,'Stock Scores - calculations'!$Q$75:$S$105,2,FALSE)</f>
        <v>Spanish Mackerel</v>
      </c>
      <c r="C27" s="98">
        <f>VLOOKUP(A27,'Stock Scores - calculations'!$Q$75:$S$105,3,FALSE)</f>
        <v>2.5264970055023905</v>
      </c>
    </row>
    <row r="28" spans="1:3" ht="12.75" customHeight="1" x14ac:dyDescent="0.2">
      <c r="A28" s="70">
        <v>26</v>
      </c>
      <c r="B28" s="94" t="str">
        <f>VLOOKUP(A28,'Stock Scores - calculations'!$Q$75:$S$105,2,FALSE)</f>
        <v>Vermilion Snapper</v>
      </c>
      <c r="C28" s="98">
        <f>VLOOKUP(A28,'Stock Scores - calculations'!$Q$75:$S$105,3,FALSE)</f>
        <v>2.4055053569368439</v>
      </c>
    </row>
    <row r="29" spans="1:3" ht="12.75" customHeight="1" x14ac:dyDescent="0.2">
      <c r="A29" s="92">
        <v>27</v>
      </c>
      <c r="B29" s="94" t="str">
        <f>VLOOKUP(A29,'Stock Scores - calculations'!$Q$75:$S$105,2,FALSE)</f>
        <v>Yellowtail Snapper</v>
      </c>
      <c r="C29" s="98">
        <f>VLOOKUP(A29,'Stock Scores - calculations'!$Q$75:$S$105,3,FALSE)</f>
        <v>2.3782161441619771</v>
      </c>
    </row>
    <row r="30" spans="1:3" ht="12.75" customHeight="1" x14ac:dyDescent="0.2">
      <c r="A30" s="70">
        <v>28</v>
      </c>
      <c r="B30" s="94" t="str">
        <f>VLOOKUP(A30,'Stock Scores - calculations'!$Q$75:$S$105,2,FALSE)</f>
        <v>Black Grouper</v>
      </c>
      <c r="C30" s="98">
        <f>VLOOKUP(A30,'Stock Scores - calculations'!$Q$75:$S$105,3,FALSE)</f>
        <v>2.3220213309870679</v>
      </c>
    </row>
    <row r="31" spans="1:3" ht="12.75" customHeight="1" x14ac:dyDescent="0.2">
      <c r="A31" s="92">
        <v>29</v>
      </c>
      <c r="B31" s="94" t="str">
        <f>VLOOKUP(A31,'Stock Scores - calculations'!$Q$75:$S$105,2,FALSE)</f>
        <v>Speckled Hind</v>
      </c>
      <c r="C31" s="98">
        <f>VLOOKUP(A31,'Stock Scores - calculations'!$Q$75:$S$105,3,FALSE)</f>
        <v>2.2790465773710262</v>
      </c>
    </row>
    <row r="32" spans="1:3" ht="12.75" customHeight="1" x14ac:dyDescent="0.2">
      <c r="A32" s="70">
        <v>30</v>
      </c>
      <c r="B32" s="94" t="str">
        <f>VLOOKUP(A32,'Stock Scores - calculations'!$Q$75:$S$105,2,FALSE)</f>
        <v>Goliath Grouper</v>
      </c>
      <c r="C32" s="98">
        <f>VLOOKUP(A32,'Stock Scores - calculations'!$Q$75:$S$105,3,FALSE)</f>
        <v>2.1629925714893572</v>
      </c>
    </row>
    <row r="33" spans="1:3" ht="12.75" customHeight="1" x14ac:dyDescent="0.2">
      <c r="A33" s="99">
        <v>31</v>
      </c>
      <c r="B33" s="100" t="str">
        <f>VLOOKUP(A33,'Stock Scores - calculations'!$Q$75:$S$105,2,FALSE)</f>
        <v>Wreckfish</v>
      </c>
      <c r="C33" s="101">
        <f>VLOOKUP(A33,'Stock Scores - calculations'!$Q$75:$S$105,3,FALSE)</f>
        <v>2.068949080853538</v>
      </c>
    </row>
  </sheetData>
  <sortState ref="B2:D32">
    <sortCondition descending="1" ref="C2:C32"/>
  </sortState>
  <mergeCells count="1">
    <mergeCell ref="A1:C1"/>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7" tint="0.39997558519241921"/>
  </sheetPr>
  <dimension ref="A1:R36"/>
  <sheetViews>
    <sheetView zoomScale="90" zoomScaleNormal="90" workbookViewId="0">
      <selection activeCell="U30" sqref="U30"/>
    </sheetView>
  </sheetViews>
  <sheetFormatPr defaultRowHeight="12.75" x14ac:dyDescent="0.2"/>
  <cols>
    <col min="1" max="1" width="17.140625" customWidth="1"/>
    <col min="2" max="2" width="15" customWidth="1"/>
    <col min="3" max="3" width="18" customWidth="1"/>
    <col min="4" max="13" width="7.42578125" customWidth="1"/>
    <col min="17" max="17" width="10" customWidth="1"/>
  </cols>
  <sheetData>
    <row r="1" spans="1:18" ht="29.25" customHeight="1" x14ac:dyDescent="0.2">
      <c r="N1" s="86" t="s">
        <v>377</v>
      </c>
      <c r="Q1" s="81" t="s">
        <v>214</v>
      </c>
    </row>
    <row r="2" spans="1:18" ht="20.25" customHeight="1" x14ac:dyDescent="0.2">
      <c r="D2" s="134" t="s">
        <v>61</v>
      </c>
      <c r="E2" s="134" t="s">
        <v>61</v>
      </c>
      <c r="F2" s="134" t="s">
        <v>61</v>
      </c>
      <c r="G2" s="134" t="s">
        <v>61</v>
      </c>
      <c r="H2" s="134" t="s">
        <v>228</v>
      </c>
      <c r="I2" s="134" t="s">
        <v>228</v>
      </c>
      <c r="J2" s="134" t="s">
        <v>228</v>
      </c>
      <c r="K2" s="134" t="s">
        <v>228</v>
      </c>
      <c r="L2" s="134"/>
      <c r="M2" s="134"/>
      <c r="N2" s="83">
        <v>3</v>
      </c>
      <c r="Q2" s="82">
        <v>24</v>
      </c>
    </row>
    <row r="3" spans="1:18" ht="104.25" customHeight="1" x14ac:dyDescent="0.2">
      <c r="A3" s="4" t="s">
        <v>9</v>
      </c>
      <c r="B3" s="4" t="s">
        <v>10</v>
      </c>
      <c r="C3" s="4" t="s">
        <v>35</v>
      </c>
      <c r="D3" s="107" t="s">
        <v>221</v>
      </c>
      <c r="E3" s="107" t="s">
        <v>222</v>
      </c>
      <c r="F3" s="104" t="s">
        <v>226</v>
      </c>
      <c r="G3" s="104" t="s">
        <v>223</v>
      </c>
      <c r="H3" s="105" t="s">
        <v>224</v>
      </c>
      <c r="I3" s="105" t="s">
        <v>227</v>
      </c>
      <c r="J3" s="105" t="s">
        <v>224</v>
      </c>
      <c r="K3" s="108" t="s">
        <v>225</v>
      </c>
      <c r="L3" s="108" t="s">
        <v>227</v>
      </c>
      <c r="M3" s="108" t="s">
        <v>225</v>
      </c>
      <c r="N3" s="72" t="s">
        <v>54</v>
      </c>
      <c r="O3" s="81" t="s">
        <v>207</v>
      </c>
      <c r="P3" s="116" t="s">
        <v>87</v>
      </c>
      <c r="Q3" s="116" t="s">
        <v>209</v>
      </c>
      <c r="R3" s="73" t="s">
        <v>49</v>
      </c>
    </row>
    <row r="4" spans="1:18" ht="15" customHeight="1" x14ac:dyDescent="0.2">
      <c r="A4" s="6" t="s">
        <v>11</v>
      </c>
      <c r="B4" s="7" t="s">
        <v>0</v>
      </c>
      <c r="C4" s="7" t="s">
        <v>11</v>
      </c>
      <c r="D4" s="117">
        <f>IF(AssmtData!G2="UNK",Data!J4*2,Data!J4+AssmtData!G2)</f>
        <v>0.3</v>
      </c>
      <c r="E4" s="160">
        <f>1/D4+0.5+(3-2*D4)</f>
        <v>6.2333333333333334</v>
      </c>
      <c r="F4" s="131">
        <f>IF(AssmtData!J2="UNK",0.6,AssmtData!J2)</f>
        <v>0.6</v>
      </c>
      <c r="G4" s="164">
        <f>IF(F4&gt;0.89,-1,IF(F4&lt;0.31,1,0))</f>
        <v>0</v>
      </c>
      <c r="H4" s="167">
        <f>SUM('Stock Scores - calculations'!D5:I5)</f>
        <v>8.2360520294233872</v>
      </c>
      <c r="I4" s="118">
        <f>_xlfn.RANK.EQ(H4,$H$4:$H$34,FALSE)</f>
        <v>29</v>
      </c>
      <c r="J4" s="229">
        <f>IF(I4/31&lt;0.33,-1,IF(I4/31&gt;0.66,1,0))</f>
        <v>1</v>
      </c>
      <c r="K4" s="232">
        <f>'INPUT - Ecosystem Importance'!D3</f>
        <v>3</v>
      </c>
      <c r="L4" s="223">
        <f>_xlfn.RANK.EQ(K4,$K$4:$K$34,FALSE)</f>
        <v>1</v>
      </c>
      <c r="M4" s="223">
        <f>IF(L4/31&lt;0.33,-1,IF(L4/31&gt;0.66,1,0))</f>
        <v>-1</v>
      </c>
      <c r="N4" s="226">
        <f>IF(IF(M4+E4+G4+J4&lt;1,1,IF(M4+E4+G4+J4&gt;10,10,M4+E4+G4+J4))+$N$2&gt;10,10,IF(M4+E4+G4+J4&lt;1,1,IF(M4+E4+G4+J4&gt;10,10,M4+E4+G4+J4))+$N$2)</f>
        <v>9.2333333333333343</v>
      </c>
      <c r="O4" s="119">
        <f>1/N4</f>
        <v>0.10830324909747291</v>
      </c>
      <c r="P4" s="120">
        <f>Data!W4</f>
        <v>8</v>
      </c>
      <c r="Q4" s="120">
        <f>IF(P4&gt;$Q$2,$Q$2,P4)</f>
        <v>8</v>
      </c>
      <c r="R4" s="121">
        <f>IF((Q4-N4)&lt;0,0,Q4-N4)</f>
        <v>0</v>
      </c>
    </row>
    <row r="5" spans="1:18" ht="15" customHeight="1" x14ac:dyDescent="0.2">
      <c r="A5" s="8" t="s">
        <v>15</v>
      </c>
      <c r="B5" s="3" t="s">
        <v>0</v>
      </c>
      <c r="C5" s="3" t="s">
        <v>15</v>
      </c>
      <c r="D5" s="122">
        <f>IF(AssmtData!G3="UNK",Data!J5*2,Data!J5+AssmtData!G3)</f>
        <v>0.71</v>
      </c>
      <c r="E5" s="161">
        <f t="shared" ref="E5:E34" si="0">1/D5+0.5+(3-2*D5)</f>
        <v>3.4884507042253521</v>
      </c>
      <c r="F5" s="132">
        <f>IF(AssmtData!J3="UNK",0.6,AssmtData!J3)</f>
        <v>0.35699999999999998</v>
      </c>
      <c r="G5" s="165">
        <f t="shared" ref="G5:G34" si="1">IF(F5&gt;0.89,-1,IF(F5&lt;0.31,1,0))</f>
        <v>0</v>
      </c>
      <c r="H5" s="168">
        <f>SUM('Stock Scores - calculations'!D6:I6)</f>
        <v>11.871908114410498</v>
      </c>
      <c r="I5" s="106">
        <f t="shared" ref="I5:I34" si="2">_xlfn.RANK.EQ(H5,$H$4:$H$34,FALSE)</f>
        <v>8</v>
      </c>
      <c r="J5" s="230">
        <f t="shared" ref="J5:J34" si="3">IF(I5/31&lt;0.33,-1,IF(I5/31&gt;0.66,1,0))</f>
        <v>-1</v>
      </c>
      <c r="K5" s="233">
        <f>'INPUT - Ecosystem Importance'!D4</f>
        <v>3</v>
      </c>
      <c r="L5" s="224">
        <f t="shared" ref="L5:L34" si="4">_xlfn.RANK.EQ(K5,$K$4:$K$34,FALSE)</f>
        <v>1</v>
      </c>
      <c r="M5" s="224">
        <f t="shared" ref="M5:M34" si="5">IF(L5/31&lt;0.33,-1,IF(L5/31&gt;0.66,1,0))</f>
        <v>-1</v>
      </c>
      <c r="N5" s="227">
        <f t="shared" ref="N5:N34" si="6">IF(IF(M5+E5+G5+J5&lt;1,1,IF(M5+E5+G5+J5&gt;10,10,M5+E5+G5+J5))+$N$2&gt;10,10,IF(M5+E5+G5+J5&lt;1,1,IF(M5+E5+G5+J5&gt;10,10,M5+E5+G5+J5))+$N$2)</f>
        <v>4.4884507042253521</v>
      </c>
      <c r="O5" s="123">
        <f t="shared" ref="O5:O34" si="7">1/N5</f>
        <v>0.22279402535458767</v>
      </c>
      <c r="P5" s="124">
        <f>Data!W5</f>
        <v>6</v>
      </c>
      <c r="Q5" s="124">
        <f t="shared" ref="Q5:Q34" si="8">IF(P5&gt;$Q$2,$Q$2,P5)</f>
        <v>6</v>
      </c>
      <c r="R5" s="125">
        <f t="shared" ref="R5:R34" si="9">IF((Q5-N5)&lt;0,0,Q5-N5)</f>
        <v>1.5115492957746479</v>
      </c>
    </row>
    <row r="6" spans="1:18" ht="15" customHeight="1" x14ac:dyDescent="0.2">
      <c r="A6" s="8" t="s">
        <v>6</v>
      </c>
      <c r="B6" s="3" t="s">
        <v>0</v>
      </c>
      <c r="C6" s="3" t="s">
        <v>6</v>
      </c>
      <c r="D6" s="122">
        <f>IF(AssmtData!G4="UNK",Data!J6*2,Data!J6+AssmtData!G4)</f>
        <v>0.81499999999999995</v>
      </c>
      <c r="E6" s="161">
        <f t="shared" si="0"/>
        <v>3.096993865030675</v>
      </c>
      <c r="F6" s="132">
        <f>IF(AssmtData!J4="UNK",0.6,AssmtData!J4)</f>
        <v>0.36699999999999999</v>
      </c>
      <c r="G6" s="165">
        <f t="shared" si="1"/>
        <v>0</v>
      </c>
      <c r="H6" s="168">
        <f>SUM('Stock Scores - calculations'!D7:I7)</f>
        <v>10.892179127976217</v>
      </c>
      <c r="I6" s="106">
        <f t="shared" si="2"/>
        <v>17</v>
      </c>
      <c r="J6" s="230">
        <f t="shared" si="3"/>
        <v>0</v>
      </c>
      <c r="K6" s="233">
        <f>'INPUT - Ecosystem Importance'!D5</f>
        <v>3</v>
      </c>
      <c r="L6" s="224">
        <f t="shared" si="4"/>
        <v>1</v>
      </c>
      <c r="M6" s="224">
        <f t="shared" si="5"/>
        <v>-1</v>
      </c>
      <c r="N6" s="227">
        <f t="shared" si="6"/>
        <v>5.096993865030675</v>
      </c>
      <c r="O6" s="123">
        <f t="shared" si="7"/>
        <v>0.19619407566110181</v>
      </c>
      <c r="P6" s="124">
        <f>Data!W6</f>
        <v>5</v>
      </c>
      <c r="Q6" s="124">
        <f t="shared" si="8"/>
        <v>5</v>
      </c>
      <c r="R6" s="125">
        <f t="shared" si="9"/>
        <v>0</v>
      </c>
    </row>
    <row r="7" spans="1:18" ht="15" customHeight="1" x14ac:dyDescent="0.2">
      <c r="A7" s="8" t="s">
        <v>32</v>
      </c>
      <c r="B7" s="3" t="s">
        <v>34</v>
      </c>
      <c r="C7" s="3" t="s">
        <v>32</v>
      </c>
      <c r="D7" s="122">
        <f>IF(AssmtData!G5="UNK",Data!J7*2,Data!J7+AssmtData!G5)</f>
        <v>0.53600000000000003</v>
      </c>
      <c r="E7" s="161">
        <f t="shared" si="0"/>
        <v>4.293671641791045</v>
      </c>
      <c r="F7" s="132">
        <f>IF(AssmtData!J5="UNK",0.6,AssmtData!J5)</f>
        <v>0.60599999999999998</v>
      </c>
      <c r="G7" s="165">
        <f t="shared" si="1"/>
        <v>0</v>
      </c>
      <c r="H7" s="168">
        <f>SUM('Stock Scores - calculations'!D8:I8)</f>
        <v>12.429514228243946</v>
      </c>
      <c r="I7" s="106">
        <f t="shared" si="2"/>
        <v>3</v>
      </c>
      <c r="J7" s="230">
        <f t="shared" si="3"/>
        <v>-1</v>
      </c>
      <c r="K7" s="233">
        <f>'INPUT - Ecosystem Importance'!D6</f>
        <v>3</v>
      </c>
      <c r="L7" s="224">
        <f t="shared" si="4"/>
        <v>1</v>
      </c>
      <c r="M7" s="224">
        <f t="shared" si="5"/>
        <v>-1</v>
      </c>
      <c r="N7" s="227">
        <f t="shared" si="6"/>
        <v>5.293671641791045</v>
      </c>
      <c r="O7" s="123">
        <f t="shared" si="7"/>
        <v>0.18890480325705714</v>
      </c>
      <c r="P7" s="124">
        <f>Data!W7</f>
        <v>4</v>
      </c>
      <c r="Q7" s="124">
        <f t="shared" si="8"/>
        <v>4</v>
      </c>
      <c r="R7" s="125">
        <f t="shared" si="9"/>
        <v>0</v>
      </c>
    </row>
    <row r="8" spans="1:18" ht="15" customHeight="1" x14ac:dyDescent="0.2">
      <c r="A8" s="8" t="s">
        <v>5</v>
      </c>
      <c r="B8" s="3" t="s">
        <v>0</v>
      </c>
      <c r="C8" s="3" t="s">
        <v>41</v>
      </c>
      <c r="D8" s="122">
        <f>IF(AssmtData!G6="UNK",Data!J8*2,Data!J8+AssmtData!G6)</f>
        <v>0.24</v>
      </c>
      <c r="E8" s="161">
        <f t="shared" si="0"/>
        <v>7.1866666666666674</v>
      </c>
      <c r="F8" s="132">
        <f>IF(AssmtData!J6="UNK",0.6,AssmtData!J6)</f>
        <v>0.6</v>
      </c>
      <c r="G8" s="165">
        <f t="shared" si="1"/>
        <v>0</v>
      </c>
      <c r="H8" s="168">
        <f>SUM('Stock Scores - calculations'!D9:I9)</f>
        <v>8.8093470642525915</v>
      </c>
      <c r="I8" s="106">
        <f t="shared" si="2"/>
        <v>27</v>
      </c>
      <c r="J8" s="230">
        <f t="shared" si="3"/>
        <v>1</v>
      </c>
      <c r="K8" s="233">
        <f>'INPUT - Ecosystem Importance'!D7</f>
        <v>3</v>
      </c>
      <c r="L8" s="224">
        <f t="shared" si="4"/>
        <v>1</v>
      </c>
      <c r="M8" s="224">
        <f t="shared" si="5"/>
        <v>-1</v>
      </c>
      <c r="N8" s="227">
        <f t="shared" si="6"/>
        <v>10</v>
      </c>
      <c r="O8" s="123">
        <f t="shared" si="7"/>
        <v>0.1</v>
      </c>
      <c r="P8" s="124" t="str">
        <f>Data!W8</f>
        <v>NA</v>
      </c>
      <c r="Q8" s="124">
        <f t="shared" si="8"/>
        <v>24</v>
      </c>
      <c r="R8" s="125">
        <f t="shared" si="9"/>
        <v>14</v>
      </c>
    </row>
    <row r="9" spans="1:18" ht="15" customHeight="1" x14ac:dyDescent="0.2">
      <c r="A9" s="8" t="s">
        <v>20</v>
      </c>
      <c r="B9" s="3" t="s">
        <v>0</v>
      </c>
      <c r="C9" s="3" t="s">
        <v>20</v>
      </c>
      <c r="D9" s="122">
        <f>IF(AssmtData!G7="UNK",Data!J9*2,Data!J9+AssmtData!G7)</f>
        <v>1.2</v>
      </c>
      <c r="E9" s="161">
        <f t="shared" si="0"/>
        <v>1.9333333333333336</v>
      </c>
      <c r="F9" s="132">
        <f>IF(AssmtData!J7="UNK",0.6,AssmtData!J7)</f>
        <v>0.6</v>
      </c>
      <c r="G9" s="165">
        <f t="shared" si="1"/>
        <v>0</v>
      </c>
      <c r="H9" s="168">
        <f>SUM('Stock Scores - calculations'!D10:I10)</f>
        <v>13.180309102940475</v>
      </c>
      <c r="I9" s="106">
        <f t="shared" si="2"/>
        <v>1</v>
      </c>
      <c r="J9" s="230">
        <f t="shared" si="3"/>
        <v>-1</v>
      </c>
      <c r="K9" s="233">
        <f>'INPUT - Ecosystem Importance'!D8</f>
        <v>3</v>
      </c>
      <c r="L9" s="224">
        <f t="shared" si="4"/>
        <v>1</v>
      </c>
      <c r="M9" s="224">
        <f t="shared" si="5"/>
        <v>-1</v>
      </c>
      <c r="N9" s="227">
        <f t="shared" si="6"/>
        <v>4</v>
      </c>
      <c r="O9" s="123">
        <f t="shared" si="7"/>
        <v>0.25</v>
      </c>
      <c r="P9" s="124" t="str">
        <f>Data!W9</f>
        <v>NA</v>
      </c>
      <c r="Q9" s="124">
        <f t="shared" si="8"/>
        <v>24</v>
      </c>
      <c r="R9" s="125">
        <f t="shared" si="9"/>
        <v>20</v>
      </c>
    </row>
    <row r="10" spans="1:18" ht="15" customHeight="1" x14ac:dyDescent="0.2">
      <c r="A10" s="8" t="s">
        <v>16</v>
      </c>
      <c r="B10" s="3" t="s">
        <v>0</v>
      </c>
      <c r="C10" s="3" t="s">
        <v>16</v>
      </c>
      <c r="D10" s="122">
        <f>IF(AssmtData!G8="UNK",Data!J10*2,Data!J10+AssmtData!G8)</f>
        <v>0.38200000000000001</v>
      </c>
      <c r="E10" s="161">
        <f t="shared" si="0"/>
        <v>5.3538010471204185</v>
      </c>
      <c r="F10" s="132">
        <f>IF(AssmtData!J8="UNK",0.6,AssmtData!J8)</f>
        <v>0.42299999999999999</v>
      </c>
      <c r="G10" s="165">
        <f t="shared" si="1"/>
        <v>0</v>
      </c>
      <c r="H10" s="168">
        <f>SUM('Stock Scores - calculations'!D11:I11)</f>
        <v>11.044622619781212</v>
      </c>
      <c r="I10" s="106">
        <f t="shared" si="2"/>
        <v>16</v>
      </c>
      <c r="J10" s="230">
        <f t="shared" si="3"/>
        <v>0</v>
      </c>
      <c r="K10" s="233">
        <f>'INPUT - Ecosystem Importance'!D9</f>
        <v>3</v>
      </c>
      <c r="L10" s="224">
        <f t="shared" si="4"/>
        <v>1</v>
      </c>
      <c r="M10" s="224">
        <f t="shared" si="5"/>
        <v>-1</v>
      </c>
      <c r="N10" s="227">
        <f t="shared" si="6"/>
        <v>7.3538010471204185</v>
      </c>
      <c r="O10" s="123">
        <f t="shared" si="7"/>
        <v>0.13598409769211492</v>
      </c>
      <c r="P10" s="124">
        <f>Data!W10</f>
        <v>4</v>
      </c>
      <c r="Q10" s="124">
        <f t="shared" si="8"/>
        <v>4</v>
      </c>
      <c r="R10" s="125">
        <f t="shared" si="9"/>
        <v>0</v>
      </c>
    </row>
    <row r="11" spans="1:18" ht="15" customHeight="1" x14ac:dyDescent="0.2">
      <c r="A11" s="8" t="s">
        <v>25</v>
      </c>
      <c r="B11" s="3" t="s">
        <v>0</v>
      </c>
      <c r="C11" s="3" t="s">
        <v>25</v>
      </c>
      <c r="D11" s="122">
        <f>IF(AssmtData!G9="UNK",Data!J11*2,Data!J11+AssmtData!G9)</f>
        <v>0.26</v>
      </c>
      <c r="E11" s="161">
        <f t="shared" si="0"/>
        <v>6.8261538461538454</v>
      </c>
      <c r="F11" s="132">
        <f>IF(AssmtData!J9="UNK",0.6,AssmtData!J9)</f>
        <v>0.6</v>
      </c>
      <c r="G11" s="165">
        <f t="shared" si="1"/>
        <v>0</v>
      </c>
      <c r="H11" s="168">
        <f>SUM('Stock Scores - calculations'!D12:I12)</f>
        <v>6.4988329758688677</v>
      </c>
      <c r="I11" s="106">
        <f t="shared" si="2"/>
        <v>31</v>
      </c>
      <c r="J11" s="230">
        <f t="shared" si="3"/>
        <v>1</v>
      </c>
      <c r="K11" s="233">
        <f>'INPUT - Ecosystem Importance'!D10</f>
        <v>3</v>
      </c>
      <c r="L11" s="224">
        <f t="shared" si="4"/>
        <v>1</v>
      </c>
      <c r="M11" s="224">
        <f t="shared" si="5"/>
        <v>-1</v>
      </c>
      <c r="N11" s="227">
        <f t="shared" si="6"/>
        <v>9.8261538461538454</v>
      </c>
      <c r="O11" s="123">
        <f t="shared" si="7"/>
        <v>0.10176921872553625</v>
      </c>
      <c r="P11" s="124">
        <f>Data!W11</f>
        <v>7</v>
      </c>
      <c r="Q11" s="124">
        <f t="shared" si="8"/>
        <v>7</v>
      </c>
      <c r="R11" s="125">
        <f t="shared" si="9"/>
        <v>0</v>
      </c>
    </row>
    <row r="12" spans="1:18" ht="15" customHeight="1" x14ac:dyDescent="0.2">
      <c r="A12" s="8" t="s">
        <v>21</v>
      </c>
      <c r="B12" s="3" t="s">
        <v>0</v>
      </c>
      <c r="C12" s="3" t="s">
        <v>21</v>
      </c>
      <c r="D12" s="122">
        <f>IF(AssmtData!G10="UNK",Data!J12*2,Data!J12+AssmtData!G10)</f>
        <v>0.6</v>
      </c>
      <c r="E12" s="161">
        <f t="shared" si="0"/>
        <v>3.9666666666666668</v>
      </c>
      <c r="F12" s="132">
        <f>IF(AssmtData!J10="UNK",0.6,AssmtData!J10)</f>
        <v>0.6</v>
      </c>
      <c r="G12" s="165">
        <f t="shared" si="1"/>
        <v>0</v>
      </c>
      <c r="H12" s="168">
        <f>SUM('Stock Scores - calculations'!D13:I13)</f>
        <v>11.609856575128443</v>
      </c>
      <c r="I12" s="106">
        <f t="shared" si="2"/>
        <v>12</v>
      </c>
      <c r="J12" s="230">
        <f t="shared" si="3"/>
        <v>0</v>
      </c>
      <c r="K12" s="233">
        <f>'INPUT - Ecosystem Importance'!D11</f>
        <v>3</v>
      </c>
      <c r="L12" s="224">
        <f t="shared" si="4"/>
        <v>1</v>
      </c>
      <c r="M12" s="224">
        <f t="shared" si="5"/>
        <v>-1</v>
      </c>
      <c r="N12" s="227">
        <f t="shared" si="6"/>
        <v>5.9666666666666668</v>
      </c>
      <c r="O12" s="123">
        <f t="shared" si="7"/>
        <v>0.16759776536312848</v>
      </c>
      <c r="P12" s="124">
        <f>Data!W12</f>
        <v>7</v>
      </c>
      <c r="Q12" s="124">
        <f t="shared" si="8"/>
        <v>7</v>
      </c>
      <c r="R12" s="125">
        <f t="shared" si="9"/>
        <v>1.0333333333333332</v>
      </c>
    </row>
    <row r="13" spans="1:18" ht="15" customHeight="1" x14ac:dyDescent="0.2">
      <c r="A13" s="8" t="s">
        <v>26</v>
      </c>
      <c r="B13" s="3" t="s">
        <v>0</v>
      </c>
      <c r="C13" s="3" t="s">
        <v>26</v>
      </c>
      <c r="D13" s="122">
        <f>IF(AssmtData!G11="UNK",Data!J13*2,Data!J13+AssmtData!G11)</f>
        <v>0.47499999999999998</v>
      </c>
      <c r="E13" s="161">
        <f t="shared" si="0"/>
        <v>4.655263157894737</v>
      </c>
      <c r="F13" s="132">
        <f>IF(AssmtData!J11="UNK",0.6,AssmtData!J11)</f>
        <v>0.58099999999999996</v>
      </c>
      <c r="G13" s="165">
        <f t="shared" si="1"/>
        <v>0</v>
      </c>
      <c r="H13" s="168">
        <f>SUM('Stock Scores - calculations'!D14:I14)</f>
        <v>11.788510591632111</v>
      </c>
      <c r="I13" s="106">
        <f t="shared" si="2"/>
        <v>9</v>
      </c>
      <c r="J13" s="230">
        <f t="shared" si="3"/>
        <v>-1</v>
      </c>
      <c r="K13" s="233">
        <f>'INPUT - Ecosystem Importance'!D12</f>
        <v>3</v>
      </c>
      <c r="L13" s="224">
        <f t="shared" si="4"/>
        <v>1</v>
      </c>
      <c r="M13" s="224">
        <f t="shared" si="5"/>
        <v>-1</v>
      </c>
      <c r="N13" s="227">
        <f t="shared" si="6"/>
        <v>5.655263157894737</v>
      </c>
      <c r="O13" s="123">
        <f t="shared" si="7"/>
        <v>0.17682643089809214</v>
      </c>
      <c r="P13" s="124">
        <f>Data!W13</f>
        <v>10</v>
      </c>
      <c r="Q13" s="124">
        <f t="shared" si="8"/>
        <v>10</v>
      </c>
      <c r="R13" s="125">
        <f t="shared" si="9"/>
        <v>4.344736842105263</v>
      </c>
    </row>
    <row r="14" spans="1:18" ht="15" customHeight="1" x14ac:dyDescent="0.2">
      <c r="A14" s="8" t="s">
        <v>28</v>
      </c>
      <c r="B14" s="3" t="s">
        <v>0</v>
      </c>
      <c r="C14" s="3" t="s">
        <v>40</v>
      </c>
      <c r="D14" s="122">
        <f>IF(AssmtData!G12="UNK",Data!J14*2,Data!J14+AssmtData!G12)</f>
        <v>0.5</v>
      </c>
      <c r="E14" s="161">
        <f t="shared" si="0"/>
        <v>4.5</v>
      </c>
      <c r="F14" s="132">
        <f>IF(AssmtData!J12="UNK",0.6,AssmtData!J12)</f>
        <v>0.6</v>
      </c>
      <c r="G14" s="165">
        <f t="shared" si="1"/>
        <v>0</v>
      </c>
      <c r="H14" s="168">
        <f>SUM('Stock Scores - calculations'!D15:I15)</f>
        <v>11.6797767676929</v>
      </c>
      <c r="I14" s="106">
        <f t="shared" si="2"/>
        <v>10</v>
      </c>
      <c r="J14" s="230">
        <f t="shared" si="3"/>
        <v>-1</v>
      </c>
      <c r="K14" s="233">
        <f>'INPUT - Ecosystem Importance'!D13</f>
        <v>3</v>
      </c>
      <c r="L14" s="224">
        <f t="shared" si="4"/>
        <v>1</v>
      </c>
      <c r="M14" s="224">
        <f t="shared" si="5"/>
        <v>-1</v>
      </c>
      <c r="N14" s="227">
        <f t="shared" si="6"/>
        <v>5.5</v>
      </c>
      <c r="O14" s="123">
        <f t="shared" si="7"/>
        <v>0.18181818181818182</v>
      </c>
      <c r="P14" s="124">
        <f>Data!W14</f>
        <v>17</v>
      </c>
      <c r="Q14" s="124">
        <f t="shared" si="8"/>
        <v>17</v>
      </c>
      <c r="R14" s="125">
        <f t="shared" si="9"/>
        <v>11.5</v>
      </c>
    </row>
    <row r="15" spans="1:18" ht="15" customHeight="1" x14ac:dyDescent="0.2">
      <c r="A15" s="70" t="s">
        <v>62</v>
      </c>
      <c r="B15" s="3" t="s">
        <v>0</v>
      </c>
      <c r="C15" s="3" t="s">
        <v>27</v>
      </c>
      <c r="D15" s="122">
        <f>IF(AssmtData!G13="UNK",Data!J15*2,Data!J15+AssmtData!G13)</f>
        <v>0.35</v>
      </c>
      <c r="E15" s="161">
        <f t="shared" si="0"/>
        <v>5.6571428571428566</v>
      </c>
      <c r="F15" s="132">
        <f>IF(AssmtData!J13="UNK",0.6,AssmtData!J13)</f>
        <v>0.6</v>
      </c>
      <c r="G15" s="165">
        <f t="shared" si="1"/>
        <v>0</v>
      </c>
      <c r="H15" s="168">
        <f>SUM('Stock Scores - calculations'!D16:I16)</f>
        <v>12.39869059087178</v>
      </c>
      <c r="I15" s="106">
        <f t="shared" si="2"/>
        <v>4</v>
      </c>
      <c r="J15" s="230">
        <f t="shared" si="3"/>
        <v>-1</v>
      </c>
      <c r="K15" s="233">
        <f>'INPUT - Ecosystem Importance'!D14</f>
        <v>3</v>
      </c>
      <c r="L15" s="224">
        <f t="shared" si="4"/>
        <v>1</v>
      </c>
      <c r="M15" s="224">
        <f t="shared" si="5"/>
        <v>-1</v>
      </c>
      <c r="N15" s="227">
        <f t="shared" si="6"/>
        <v>6.6571428571428566</v>
      </c>
      <c r="O15" s="123">
        <f t="shared" si="7"/>
        <v>0.15021459227467812</v>
      </c>
      <c r="P15" s="124">
        <f>Data!W15</f>
        <v>4</v>
      </c>
      <c r="Q15" s="124">
        <f t="shared" si="8"/>
        <v>4</v>
      </c>
      <c r="R15" s="125">
        <f t="shared" si="9"/>
        <v>0</v>
      </c>
    </row>
    <row r="16" spans="1:18" ht="15" customHeight="1" x14ac:dyDescent="0.2">
      <c r="A16" s="70" t="s">
        <v>63</v>
      </c>
      <c r="B16" s="3" t="s">
        <v>0</v>
      </c>
      <c r="C16" s="3" t="s">
        <v>27</v>
      </c>
      <c r="D16" s="122">
        <f>IF(AssmtData!G14="UNK",Data!J16*2,Data!J16+AssmtData!G14)</f>
        <v>0.26</v>
      </c>
      <c r="E16" s="161">
        <f t="shared" si="0"/>
        <v>6.8261538461538454</v>
      </c>
      <c r="F16" s="132">
        <f>IF(AssmtData!J14="UNK",0.6,AssmtData!J14)</f>
        <v>0.6</v>
      </c>
      <c r="G16" s="165">
        <f t="shared" si="1"/>
        <v>0</v>
      </c>
      <c r="H16" s="168">
        <f>SUM('Stock Scores - calculations'!D17:I17)</f>
        <v>9.3073610495502166</v>
      </c>
      <c r="I16" s="106">
        <f t="shared" si="2"/>
        <v>25</v>
      </c>
      <c r="J16" s="230">
        <f t="shared" si="3"/>
        <v>1</v>
      </c>
      <c r="K16" s="233">
        <f>'INPUT - Ecosystem Importance'!D15</f>
        <v>3</v>
      </c>
      <c r="L16" s="224">
        <f t="shared" si="4"/>
        <v>1</v>
      </c>
      <c r="M16" s="224">
        <f t="shared" si="5"/>
        <v>-1</v>
      </c>
      <c r="N16" s="227">
        <f t="shared" si="6"/>
        <v>9.8261538461538454</v>
      </c>
      <c r="O16" s="123">
        <f t="shared" si="7"/>
        <v>0.10176921872553625</v>
      </c>
      <c r="P16" s="124" t="str">
        <f>Data!W16</f>
        <v>NA</v>
      </c>
      <c r="Q16" s="124">
        <f t="shared" si="8"/>
        <v>24</v>
      </c>
      <c r="R16" s="125">
        <f t="shared" si="9"/>
        <v>14.173846153846155</v>
      </c>
    </row>
    <row r="17" spans="1:18" ht="15" customHeight="1" x14ac:dyDescent="0.2">
      <c r="A17" s="8" t="s">
        <v>4</v>
      </c>
      <c r="B17" s="3" t="s">
        <v>0</v>
      </c>
      <c r="C17" s="3" t="s">
        <v>36</v>
      </c>
      <c r="D17" s="122">
        <f>IF(AssmtData!G15="UNK",Data!J17*2,Data!J17+AssmtData!G15)</f>
        <v>0.5</v>
      </c>
      <c r="E17" s="161">
        <f t="shared" si="0"/>
        <v>4.5</v>
      </c>
      <c r="F17" s="132">
        <f>IF(AssmtData!J15="UNK",0.6,AssmtData!J15)</f>
        <v>0.6</v>
      </c>
      <c r="G17" s="165">
        <f t="shared" si="1"/>
        <v>0</v>
      </c>
      <c r="H17" s="168">
        <f>SUM('Stock Scores - calculations'!D18:I18)</f>
        <v>10.53455221558465</v>
      </c>
      <c r="I17" s="106">
        <f t="shared" si="2"/>
        <v>20</v>
      </c>
      <c r="J17" s="230">
        <f t="shared" si="3"/>
        <v>0</v>
      </c>
      <c r="K17" s="233">
        <f>'INPUT - Ecosystem Importance'!D16</f>
        <v>3</v>
      </c>
      <c r="L17" s="224">
        <f t="shared" si="4"/>
        <v>1</v>
      </c>
      <c r="M17" s="224">
        <f t="shared" si="5"/>
        <v>-1</v>
      </c>
      <c r="N17" s="227">
        <f t="shared" si="6"/>
        <v>6.5</v>
      </c>
      <c r="O17" s="123">
        <f t="shared" si="7"/>
        <v>0.15384615384615385</v>
      </c>
      <c r="P17" s="124" t="str">
        <f>Data!W17</f>
        <v>NA</v>
      </c>
      <c r="Q17" s="124">
        <f t="shared" si="8"/>
        <v>24</v>
      </c>
      <c r="R17" s="125">
        <f t="shared" si="9"/>
        <v>17.5</v>
      </c>
    </row>
    <row r="18" spans="1:18" ht="15" customHeight="1" x14ac:dyDescent="0.2">
      <c r="A18" s="8" t="s">
        <v>43</v>
      </c>
      <c r="B18" s="3" t="s">
        <v>34</v>
      </c>
      <c r="C18" s="3" t="s">
        <v>43</v>
      </c>
      <c r="D18" s="122">
        <f>IF(AssmtData!G16="UNK",Data!J18*2,Data!J18+AssmtData!G16)</f>
        <v>0.30399999999999999</v>
      </c>
      <c r="E18" s="161">
        <f t="shared" si="0"/>
        <v>6.1814736842105269</v>
      </c>
      <c r="F18" s="132">
        <f>IF(AssmtData!J16="UNK",0.6,AssmtData!J16)</f>
        <v>0.6</v>
      </c>
      <c r="G18" s="165">
        <f t="shared" si="1"/>
        <v>0</v>
      </c>
      <c r="H18" s="168">
        <f>SUM('Stock Scores - calculations'!D19:I19)</f>
        <v>12.126845277916477</v>
      </c>
      <c r="I18" s="106">
        <f t="shared" si="2"/>
        <v>5</v>
      </c>
      <c r="J18" s="230">
        <f t="shared" si="3"/>
        <v>-1</v>
      </c>
      <c r="K18" s="233">
        <f>'INPUT - Ecosystem Importance'!D17</f>
        <v>3</v>
      </c>
      <c r="L18" s="224">
        <f t="shared" si="4"/>
        <v>1</v>
      </c>
      <c r="M18" s="224">
        <f t="shared" si="5"/>
        <v>-1</v>
      </c>
      <c r="N18" s="227">
        <f t="shared" si="6"/>
        <v>7.1814736842105269</v>
      </c>
      <c r="O18" s="123">
        <f t="shared" si="7"/>
        <v>0.13924718574108816</v>
      </c>
      <c r="P18" s="124">
        <f>Data!W18</f>
        <v>4</v>
      </c>
      <c r="Q18" s="124">
        <f t="shared" si="8"/>
        <v>4</v>
      </c>
      <c r="R18" s="125">
        <f t="shared" si="9"/>
        <v>0</v>
      </c>
    </row>
    <row r="19" spans="1:18" ht="15" customHeight="1" x14ac:dyDescent="0.2">
      <c r="A19" s="8" t="s">
        <v>1</v>
      </c>
      <c r="B19" s="3" t="s">
        <v>0</v>
      </c>
      <c r="C19" s="3" t="s">
        <v>1</v>
      </c>
      <c r="D19" s="122">
        <f>IF(AssmtData!G17="UNK",Data!J19*2,Data!J19+AssmtData!G17)</f>
        <v>0.32999999999999996</v>
      </c>
      <c r="E19" s="161">
        <f t="shared" si="0"/>
        <v>5.870303030303031</v>
      </c>
      <c r="F19" s="132">
        <f>IF(AssmtData!J17="UNK",0.6,AssmtData!J17)</f>
        <v>0.374</v>
      </c>
      <c r="G19" s="165">
        <f t="shared" si="1"/>
        <v>0</v>
      </c>
      <c r="H19" s="168">
        <f>SUM('Stock Scores - calculations'!D20:I20)</f>
        <v>11.985338895774603</v>
      </c>
      <c r="I19" s="106">
        <f t="shared" si="2"/>
        <v>6</v>
      </c>
      <c r="J19" s="230">
        <f t="shared" si="3"/>
        <v>-1</v>
      </c>
      <c r="K19" s="233">
        <f>'INPUT - Ecosystem Importance'!D18</f>
        <v>3</v>
      </c>
      <c r="L19" s="224">
        <f t="shared" si="4"/>
        <v>1</v>
      </c>
      <c r="M19" s="224">
        <f t="shared" si="5"/>
        <v>-1</v>
      </c>
      <c r="N19" s="227">
        <f t="shared" si="6"/>
        <v>6.870303030303031</v>
      </c>
      <c r="O19" s="123">
        <f t="shared" si="7"/>
        <v>0.14555398729710656</v>
      </c>
      <c r="P19" s="124">
        <f>Data!W19</f>
        <v>3</v>
      </c>
      <c r="Q19" s="124">
        <f t="shared" si="8"/>
        <v>3</v>
      </c>
      <c r="R19" s="125">
        <f t="shared" si="9"/>
        <v>0</v>
      </c>
    </row>
    <row r="20" spans="1:18" ht="15" customHeight="1" x14ac:dyDescent="0.2">
      <c r="A20" s="8" t="s">
        <v>8</v>
      </c>
      <c r="B20" s="3" t="s">
        <v>0</v>
      </c>
      <c r="C20" s="3" t="s">
        <v>39</v>
      </c>
      <c r="D20" s="122">
        <f>IF(AssmtData!G18="UNK",Data!J20*2,Data!J20+AssmtData!G18)</f>
        <v>0.4</v>
      </c>
      <c r="E20" s="161">
        <f t="shared" si="0"/>
        <v>5.2</v>
      </c>
      <c r="F20" s="132">
        <f>IF(AssmtData!J18="UNK",0.6,AssmtData!J18)</f>
        <v>0.6</v>
      </c>
      <c r="G20" s="165">
        <f t="shared" si="1"/>
        <v>0</v>
      </c>
      <c r="H20" s="168">
        <f>SUM('Stock Scores - calculations'!D21:I21)</f>
        <v>10.025887655216014</v>
      </c>
      <c r="I20" s="106">
        <f t="shared" si="2"/>
        <v>22</v>
      </c>
      <c r="J20" s="230">
        <f t="shared" si="3"/>
        <v>1</v>
      </c>
      <c r="K20" s="233">
        <f>'INPUT - Ecosystem Importance'!D19</f>
        <v>3</v>
      </c>
      <c r="L20" s="224">
        <f t="shared" si="4"/>
        <v>1</v>
      </c>
      <c r="M20" s="224">
        <f t="shared" si="5"/>
        <v>-1</v>
      </c>
      <c r="N20" s="227">
        <f t="shared" si="6"/>
        <v>8.1999999999999993</v>
      </c>
      <c r="O20" s="123">
        <f t="shared" si="7"/>
        <v>0.12195121951219513</v>
      </c>
      <c r="P20" s="124" t="str">
        <f>Data!W20</f>
        <v>NA</v>
      </c>
      <c r="Q20" s="124">
        <f t="shared" si="8"/>
        <v>24</v>
      </c>
      <c r="R20" s="125">
        <f t="shared" si="9"/>
        <v>15.8</v>
      </c>
    </row>
    <row r="21" spans="1:18" ht="15" customHeight="1" x14ac:dyDescent="0.2">
      <c r="A21" s="8" t="s">
        <v>12</v>
      </c>
      <c r="B21" s="3" t="s">
        <v>0</v>
      </c>
      <c r="C21" s="3" t="s">
        <v>12</v>
      </c>
      <c r="D21" s="122">
        <f>IF(AssmtData!G19="UNK",Data!J21*2,Data!J21+AssmtData!G19)</f>
        <v>0.498</v>
      </c>
      <c r="E21" s="161">
        <f t="shared" si="0"/>
        <v>4.5120321285140559</v>
      </c>
      <c r="F21" s="132">
        <f>IF(AssmtData!J19="UNK",0.6,AssmtData!J19)</f>
        <v>0.47899999999999998</v>
      </c>
      <c r="G21" s="165">
        <f t="shared" si="1"/>
        <v>0</v>
      </c>
      <c r="H21" s="168">
        <f>SUM('Stock Scores - calculations'!D22:I22)</f>
        <v>10.665525602749746</v>
      </c>
      <c r="I21" s="106">
        <f t="shared" si="2"/>
        <v>19</v>
      </c>
      <c r="J21" s="230">
        <f t="shared" si="3"/>
        <v>0</v>
      </c>
      <c r="K21" s="233">
        <f>'INPUT - Ecosystem Importance'!D20</f>
        <v>3</v>
      </c>
      <c r="L21" s="224">
        <f t="shared" si="4"/>
        <v>1</v>
      </c>
      <c r="M21" s="224">
        <f t="shared" si="5"/>
        <v>-1</v>
      </c>
      <c r="N21" s="227">
        <f t="shared" si="6"/>
        <v>6.5120321285140559</v>
      </c>
      <c r="O21" s="123">
        <f t="shared" si="7"/>
        <v>0.15356189592820457</v>
      </c>
      <c r="P21" s="124">
        <f>Data!W21</f>
        <v>8</v>
      </c>
      <c r="Q21" s="124">
        <f t="shared" si="8"/>
        <v>8</v>
      </c>
      <c r="R21" s="125">
        <f t="shared" si="9"/>
        <v>1.4879678714859441</v>
      </c>
    </row>
    <row r="22" spans="1:18" ht="15" customHeight="1" x14ac:dyDescent="0.2">
      <c r="A22" s="8" t="s">
        <v>22</v>
      </c>
      <c r="B22" s="3" t="s">
        <v>0</v>
      </c>
      <c r="C22" s="3" t="s">
        <v>22</v>
      </c>
      <c r="D22" s="122">
        <f>IF(AssmtData!G20="UNK",Data!J22*2,Data!J22+AssmtData!G20)</f>
        <v>0.33600000000000002</v>
      </c>
      <c r="E22" s="161">
        <f t="shared" si="0"/>
        <v>5.8041904761904757</v>
      </c>
      <c r="F22" s="132">
        <f>IF(AssmtData!J20="UNK",0.6,AssmtData!J20)</f>
        <v>0.52400000000000002</v>
      </c>
      <c r="G22" s="165">
        <f t="shared" si="1"/>
        <v>0</v>
      </c>
      <c r="H22" s="168">
        <f>SUM('Stock Scores - calculations'!D23:I23)</f>
        <v>11.574984091681014</v>
      </c>
      <c r="I22" s="106">
        <f t="shared" si="2"/>
        <v>13</v>
      </c>
      <c r="J22" s="230">
        <f t="shared" si="3"/>
        <v>0</v>
      </c>
      <c r="K22" s="233">
        <f>'INPUT - Ecosystem Importance'!D21</f>
        <v>3</v>
      </c>
      <c r="L22" s="224">
        <f t="shared" si="4"/>
        <v>1</v>
      </c>
      <c r="M22" s="224">
        <f t="shared" si="5"/>
        <v>-1</v>
      </c>
      <c r="N22" s="227">
        <f t="shared" si="6"/>
        <v>7.8041904761904757</v>
      </c>
      <c r="O22" s="123">
        <f t="shared" si="7"/>
        <v>0.12813628819681736</v>
      </c>
      <c r="P22" s="124">
        <f>Data!W22</f>
        <v>5</v>
      </c>
      <c r="Q22" s="124">
        <f t="shared" si="8"/>
        <v>5</v>
      </c>
      <c r="R22" s="125">
        <f t="shared" si="9"/>
        <v>0</v>
      </c>
    </row>
    <row r="23" spans="1:18" ht="15" customHeight="1" x14ac:dyDescent="0.2">
      <c r="A23" s="8" t="s">
        <v>17</v>
      </c>
      <c r="B23" s="3" t="s">
        <v>0</v>
      </c>
      <c r="C23" s="3" t="s">
        <v>17</v>
      </c>
      <c r="D23" s="122">
        <f>IF(AssmtData!G21="UNK",Data!J23*2,Data!J23+AssmtData!G21)</f>
        <v>0.48799999999999999</v>
      </c>
      <c r="E23" s="161">
        <f t="shared" si="0"/>
        <v>4.5731803278688528</v>
      </c>
      <c r="F23" s="132">
        <f>IF(AssmtData!J21="UNK",0.6,AssmtData!J21)</f>
        <v>0.80800000000000005</v>
      </c>
      <c r="G23" s="165">
        <f t="shared" si="1"/>
        <v>0</v>
      </c>
      <c r="H23" s="168">
        <f>SUM('Stock Scores - calculations'!D24:I24)</f>
        <v>12.925209696722607</v>
      </c>
      <c r="I23" s="106">
        <f t="shared" si="2"/>
        <v>2</v>
      </c>
      <c r="J23" s="230">
        <f t="shared" si="3"/>
        <v>-1</v>
      </c>
      <c r="K23" s="233">
        <f>'INPUT - Ecosystem Importance'!D22</f>
        <v>3</v>
      </c>
      <c r="L23" s="224">
        <f t="shared" si="4"/>
        <v>1</v>
      </c>
      <c r="M23" s="224">
        <f t="shared" si="5"/>
        <v>-1</v>
      </c>
      <c r="N23" s="227">
        <f t="shared" si="6"/>
        <v>5.5731803278688528</v>
      </c>
      <c r="O23" s="123">
        <f t="shared" si="7"/>
        <v>0.17943076325728605</v>
      </c>
      <c r="P23" s="124">
        <f>Data!W23</f>
        <v>7</v>
      </c>
      <c r="Q23" s="124">
        <f t="shared" si="8"/>
        <v>7</v>
      </c>
      <c r="R23" s="125">
        <f t="shared" si="9"/>
        <v>1.4268196721311472</v>
      </c>
    </row>
    <row r="24" spans="1:18" ht="15" customHeight="1" x14ac:dyDescent="0.2">
      <c r="A24" s="8" t="s">
        <v>23</v>
      </c>
      <c r="B24" s="3" t="s">
        <v>0</v>
      </c>
      <c r="C24" s="3" t="s">
        <v>23</v>
      </c>
      <c r="D24" s="122">
        <f>IF(AssmtData!G22="UNK",Data!J24*2,Data!J24+AssmtData!G22)</f>
        <v>0.3</v>
      </c>
      <c r="E24" s="161">
        <f t="shared" si="0"/>
        <v>6.2333333333333334</v>
      </c>
      <c r="F24" s="132">
        <f>IF(AssmtData!J22="UNK",0.6,AssmtData!J22)</f>
        <v>0.6</v>
      </c>
      <c r="G24" s="165">
        <f t="shared" si="1"/>
        <v>0</v>
      </c>
      <c r="H24" s="168">
        <f>SUM('Stock Scores - calculations'!D25:I25)</f>
        <v>10.339442797549367</v>
      </c>
      <c r="I24" s="106">
        <f t="shared" si="2"/>
        <v>21</v>
      </c>
      <c r="J24" s="230">
        <f t="shared" si="3"/>
        <v>1</v>
      </c>
      <c r="K24" s="233">
        <f>'INPUT - Ecosystem Importance'!D23</f>
        <v>3</v>
      </c>
      <c r="L24" s="224">
        <f t="shared" si="4"/>
        <v>1</v>
      </c>
      <c r="M24" s="224">
        <f t="shared" si="5"/>
        <v>-1</v>
      </c>
      <c r="N24" s="227">
        <f t="shared" si="6"/>
        <v>9.2333333333333343</v>
      </c>
      <c r="O24" s="123">
        <f t="shared" si="7"/>
        <v>0.10830324909747291</v>
      </c>
      <c r="P24" s="124">
        <f>Data!W24</f>
        <v>17</v>
      </c>
      <c r="Q24" s="124">
        <f t="shared" si="8"/>
        <v>17</v>
      </c>
      <c r="R24" s="125">
        <f t="shared" si="9"/>
        <v>7.7666666666666657</v>
      </c>
    </row>
    <row r="25" spans="1:18" ht="15" customHeight="1" x14ac:dyDescent="0.2">
      <c r="A25" s="8" t="s">
        <v>7</v>
      </c>
      <c r="B25" s="3" t="s">
        <v>0</v>
      </c>
      <c r="C25" s="1" t="s">
        <v>38</v>
      </c>
      <c r="D25" s="122">
        <f>IF(AssmtData!G23="UNK",Data!J25*2,Data!J25+AssmtData!G23)</f>
        <v>0.36</v>
      </c>
      <c r="E25" s="161">
        <f t="shared" si="0"/>
        <v>5.5577777777777779</v>
      </c>
      <c r="F25" s="132">
        <f>IF(AssmtData!J23="UNK",0.6,AssmtData!J23)</f>
        <v>0.6</v>
      </c>
      <c r="G25" s="165">
        <f t="shared" si="1"/>
        <v>0</v>
      </c>
      <c r="H25" s="168">
        <f>SUM('Stock Scores - calculations'!D26:I26)</f>
        <v>8.38241245227014</v>
      </c>
      <c r="I25" s="106">
        <f t="shared" si="2"/>
        <v>28</v>
      </c>
      <c r="J25" s="230">
        <f t="shared" si="3"/>
        <v>1</v>
      </c>
      <c r="K25" s="233">
        <f>'INPUT - Ecosystem Importance'!D24</f>
        <v>3</v>
      </c>
      <c r="L25" s="224">
        <f t="shared" si="4"/>
        <v>1</v>
      </c>
      <c r="M25" s="224">
        <f t="shared" si="5"/>
        <v>-1</v>
      </c>
      <c r="N25" s="227">
        <f t="shared" si="6"/>
        <v>8.5577777777777779</v>
      </c>
      <c r="O25" s="123">
        <f t="shared" si="7"/>
        <v>0.11685276551545053</v>
      </c>
      <c r="P25" s="124" t="str">
        <f>Data!W25</f>
        <v>NA</v>
      </c>
      <c r="Q25" s="124">
        <f t="shared" si="8"/>
        <v>24</v>
      </c>
      <c r="R25" s="125">
        <f t="shared" si="9"/>
        <v>15.442222222222222</v>
      </c>
    </row>
    <row r="26" spans="1:18" ht="15" customHeight="1" x14ac:dyDescent="0.2">
      <c r="A26" s="8" t="s">
        <v>3</v>
      </c>
      <c r="B26" s="3" t="s">
        <v>0</v>
      </c>
      <c r="C26" s="3" t="s">
        <v>37</v>
      </c>
      <c r="D26" s="122">
        <f>IF(AssmtData!G24="UNK",Data!J26*2,Data!J26+AssmtData!G24)</f>
        <v>0.3</v>
      </c>
      <c r="E26" s="161">
        <f t="shared" si="0"/>
        <v>6.2333333333333334</v>
      </c>
      <c r="F26" s="132">
        <f>IF(AssmtData!J24="UNK",0.6,AssmtData!J24)</f>
        <v>0.6</v>
      </c>
      <c r="G26" s="165">
        <f t="shared" si="1"/>
        <v>0</v>
      </c>
      <c r="H26" s="168">
        <f>SUM('Stock Scores - calculations'!D27:I27)</f>
        <v>10.802901737935986</v>
      </c>
      <c r="I26" s="106">
        <f t="shared" si="2"/>
        <v>18</v>
      </c>
      <c r="J26" s="230">
        <f t="shared" si="3"/>
        <v>0</v>
      </c>
      <c r="K26" s="233">
        <f>'INPUT - Ecosystem Importance'!D25</f>
        <v>3</v>
      </c>
      <c r="L26" s="224">
        <f t="shared" si="4"/>
        <v>1</v>
      </c>
      <c r="M26" s="224">
        <f t="shared" si="5"/>
        <v>-1</v>
      </c>
      <c r="N26" s="227">
        <f t="shared" si="6"/>
        <v>8.2333333333333343</v>
      </c>
      <c r="O26" s="123">
        <f t="shared" si="7"/>
        <v>0.12145748987854249</v>
      </c>
      <c r="P26" s="124" t="str">
        <f>Data!W26</f>
        <v>NA</v>
      </c>
      <c r="Q26" s="124">
        <f t="shared" si="8"/>
        <v>24</v>
      </c>
      <c r="R26" s="125">
        <f t="shared" si="9"/>
        <v>15.766666666666666</v>
      </c>
    </row>
    <row r="27" spans="1:18" ht="15" customHeight="1" x14ac:dyDescent="0.2">
      <c r="A27" s="8" t="s">
        <v>18</v>
      </c>
      <c r="B27" s="3" t="s">
        <v>0</v>
      </c>
      <c r="C27" s="3" t="s">
        <v>18</v>
      </c>
      <c r="D27" s="122">
        <f>IF(AssmtData!G25="UNK",Data!J27*2,Data!J27+AssmtData!G25)</f>
        <v>0.20500000000000002</v>
      </c>
      <c r="E27" s="161">
        <f t="shared" si="0"/>
        <v>7.9680487804878046</v>
      </c>
      <c r="F27" s="132">
        <f>IF(AssmtData!J25="UNK",0.6,AssmtData!J25)</f>
        <v>0.55300000000000005</v>
      </c>
      <c r="G27" s="165">
        <f t="shared" si="1"/>
        <v>0</v>
      </c>
      <c r="H27" s="168">
        <f>SUM('Stock Scores - calculations'!D28:I28)</f>
        <v>11.533654111139603</v>
      </c>
      <c r="I27" s="106">
        <f t="shared" si="2"/>
        <v>14</v>
      </c>
      <c r="J27" s="230">
        <f t="shared" si="3"/>
        <v>0</v>
      </c>
      <c r="K27" s="233">
        <f>'INPUT - Ecosystem Importance'!D26</f>
        <v>3</v>
      </c>
      <c r="L27" s="224">
        <f t="shared" si="4"/>
        <v>1</v>
      </c>
      <c r="M27" s="224">
        <f t="shared" si="5"/>
        <v>-1</v>
      </c>
      <c r="N27" s="227">
        <f t="shared" si="6"/>
        <v>9.9680487804878055</v>
      </c>
      <c r="O27" s="123">
        <f t="shared" si="7"/>
        <v>0.1003205363478431</v>
      </c>
      <c r="P27" s="124">
        <f>Data!W27</f>
        <v>4</v>
      </c>
      <c r="Q27" s="124">
        <f t="shared" si="8"/>
        <v>4</v>
      </c>
      <c r="R27" s="125">
        <f t="shared" si="9"/>
        <v>0</v>
      </c>
    </row>
    <row r="28" spans="1:18" ht="15" customHeight="1" x14ac:dyDescent="0.2">
      <c r="A28" s="8" t="s">
        <v>42</v>
      </c>
      <c r="B28" s="3" t="s">
        <v>0</v>
      </c>
      <c r="C28" s="3" t="s">
        <v>42</v>
      </c>
      <c r="D28" s="122">
        <f>IF(AssmtData!G26="UNK",Data!J28*2,Data!J28+AssmtData!G26)</f>
        <v>0.74299999999999999</v>
      </c>
      <c r="E28" s="161">
        <f t="shared" si="0"/>
        <v>3.359895020188425</v>
      </c>
      <c r="F28" s="132">
        <f>IF(AssmtData!J26="UNK",0.6,AssmtData!J26)</f>
        <v>0.28000000000000003</v>
      </c>
      <c r="G28" s="165">
        <f t="shared" si="1"/>
        <v>1</v>
      </c>
      <c r="H28" s="168">
        <f>SUM('Stock Scores - calculations'!D29:I29)</f>
        <v>11.934671280134115</v>
      </c>
      <c r="I28" s="106">
        <f t="shared" si="2"/>
        <v>7</v>
      </c>
      <c r="J28" s="230">
        <f t="shared" si="3"/>
        <v>-1</v>
      </c>
      <c r="K28" s="233">
        <f>'INPUT - Ecosystem Importance'!D27</f>
        <v>3</v>
      </c>
      <c r="L28" s="224">
        <f t="shared" si="4"/>
        <v>1</v>
      </c>
      <c r="M28" s="224">
        <f t="shared" si="5"/>
        <v>-1</v>
      </c>
      <c r="N28" s="227">
        <f t="shared" si="6"/>
        <v>5.359895020188425</v>
      </c>
      <c r="O28" s="123">
        <f t="shared" si="7"/>
        <v>0.18657081831517763</v>
      </c>
      <c r="P28" s="124">
        <f>Data!W28</f>
        <v>4</v>
      </c>
      <c r="Q28" s="124">
        <f t="shared" si="8"/>
        <v>4</v>
      </c>
      <c r="R28" s="125">
        <f t="shared" si="9"/>
        <v>0</v>
      </c>
    </row>
    <row r="29" spans="1:18" ht="15" customHeight="1" x14ac:dyDescent="0.2">
      <c r="A29" s="8" t="s">
        <v>13</v>
      </c>
      <c r="B29" s="3" t="s">
        <v>0</v>
      </c>
      <c r="C29" s="3" t="s">
        <v>13</v>
      </c>
      <c r="D29" s="122">
        <f>IF(AssmtData!G27="UNK",Data!J29*2,Data!J29+AssmtData!G27)</f>
        <v>0.26</v>
      </c>
      <c r="E29" s="161">
        <f t="shared" si="0"/>
        <v>6.8261538461538454</v>
      </c>
      <c r="F29" s="132">
        <f>IF(AssmtData!J27="UNK",0.6,AssmtData!J27)</f>
        <v>0.6</v>
      </c>
      <c r="G29" s="165">
        <f t="shared" si="1"/>
        <v>0</v>
      </c>
      <c r="H29" s="168">
        <f>SUM('Stock Scores - calculations'!D30:I30)</f>
        <v>7.6985225314440111</v>
      </c>
      <c r="I29" s="106">
        <f t="shared" si="2"/>
        <v>30</v>
      </c>
      <c r="J29" s="230">
        <f t="shared" si="3"/>
        <v>1</v>
      </c>
      <c r="K29" s="233">
        <f>'INPUT - Ecosystem Importance'!D28</f>
        <v>3</v>
      </c>
      <c r="L29" s="224">
        <f t="shared" si="4"/>
        <v>1</v>
      </c>
      <c r="M29" s="224">
        <f t="shared" si="5"/>
        <v>-1</v>
      </c>
      <c r="N29" s="227">
        <f t="shared" si="6"/>
        <v>9.8261538461538454</v>
      </c>
      <c r="O29" s="123">
        <f t="shared" si="7"/>
        <v>0.10176921872553625</v>
      </c>
      <c r="P29" s="124">
        <f>Data!W29</f>
        <v>9</v>
      </c>
      <c r="Q29" s="124">
        <f t="shared" si="8"/>
        <v>9</v>
      </c>
      <c r="R29" s="125">
        <f t="shared" si="9"/>
        <v>0</v>
      </c>
    </row>
    <row r="30" spans="1:18" ht="15" customHeight="1" x14ac:dyDescent="0.2">
      <c r="A30" s="8" t="s">
        <v>31</v>
      </c>
      <c r="B30" s="3" t="s">
        <v>0</v>
      </c>
      <c r="C30" s="3" t="s">
        <v>31</v>
      </c>
      <c r="D30" s="122">
        <f>IF(AssmtData!G28="UNK",Data!J30*2,Data!J30+AssmtData!G28)</f>
        <v>0.35899999999999999</v>
      </c>
      <c r="E30" s="161">
        <f t="shared" si="0"/>
        <v>5.5675153203342624</v>
      </c>
      <c r="F30" s="132">
        <f>IF(AssmtData!J28="UNK",0.6,AssmtData!J28)</f>
        <v>0.33</v>
      </c>
      <c r="G30" s="165">
        <f t="shared" si="1"/>
        <v>0</v>
      </c>
      <c r="H30" s="168">
        <f>SUM('Stock Scores - calculations'!D31:I31)</f>
        <v>9.9568083937348089</v>
      </c>
      <c r="I30" s="106">
        <f t="shared" si="2"/>
        <v>23</v>
      </c>
      <c r="J30" s="230">
        <f t="shared" si="3"/>
        <v>1</v>
      </c>
      <c r="K30" s="233">
        <f>'INPUT - Ecosystem Importance'!D29</f>
        <v>3</v>
      </c>
      <c r="L30" s="224">
        <f t="shared" si="4"/>
        <v>1</v>
      </c>
      <c r="M30" s="224">
        <f t="shared" si="5"/>
        <v>-1</v>
      </c>
      <c r="N30" s="227">
        <f t="shared" si="6"/>
        <v>8.5675153203342624</v>
      </c>
      <c r="O30" s="123">
        <f t="shared" si="7"/>
        <v>0.11671995469054906</v>
      </c>
      <c r="P30" s="124">
        <f>Data!W30</f>
        <v>6</v>
      </c>
      <c r="Q30" s="124">
        <f t="shared" si="8"/>
        <v>6</v>
      </c>
      <c r="R30" s="125">
        <f t="shared" si="9"/>
        <v>0</v>
      </c>
    </row>
    <row r="31" spans="1:18" ht="15" customHeight="1" x14ac:dyDescent="0.2">
      <c r="A31" s="8" t="s">
        <v>19</v>
      </c>
      <c r="B31" s="3" t="s">
        <v>0</v>
      </c>
      <c r="C31" s="3" t="s">
        <v>19</v>
      </c>
      <c r="D31" s="122">
        <f>IF(AssmtData!G29="UNK",Data!J31*2,Data!J31+AssmtData!G29)</f>
        <v>0.75</v>
      </c>
      <c r="E31" s="161">
        <f t="shared" si="0"/>
        <v>3.333333333333333</v>
      </c>
      <c r="F31" s="132">
        <f>IF(AssmtData!J29="UNK",0.6,AssmtData!J29)</f>
        <v>0.57099999999999995</v>
      </c>
      <c r="G31" s="165">
        <f t="shared" si="1"/>
        <v>0</v>
      </c>
      <c r="H31" s="168">
        <f>SUM('Stock Scores - calculations'!D32:I32)</f>
        <v>11.110851050050393</v>
      </c>
      <c r="I31" s="106">
        <f t="shared" si="2"/>
        <v>15</v>
      </c>
      <c r="J31" s="230">
        <f t="shared" si="3"/>
        <v>0</v>
      </c>
      <c r="K31" s="233">
        <f>'INPUT - Ecosystem Importance'!D30</f>
        <v>3</v>
      </c>
      <c r="L31" s="224">
        <f t="shared" si="4"/>
        <v>1</v>
      </c>
      <c r="M31" s="224">
        <f t="shared" si="5"/>
        <v>-1</v>
      </c>
      <c r="N31" s="227">
        <f t="shared" si="6"/>
        <v>5.333333333333333</v>
      </c>
      <c r="O31" s="123">
        <f t="shared" si="7"/>
        <v>0.1875</v>
      </c>
      <c r="P31" s="124">
        <f>Data!W31</f>
        <v>5</v>
      </c>
      <c r="Q31" s="124">
        <f t="shared" si="8"/>
        <v>5</v>
      </c>
      <c r="R31" s="125">
        <f t="shared" si="9"/>
        <v>0</v>
      </c>
    </row>
    <row r="32" spans="1:18" ht="15" customHeight="1" x14ac:dyDescent="0.2">
      <c r="A32" s="8" t="s">
        <v>14</v>
      </c>
      <c r="B32" s="3" t="s">
        <v>0</v>
      </c>
      <c r="C32" s="3" t="s">
        <v>14</v>
      </c>
      <c r="D32" s="122">
        <f>IF(AssmtData!G30="UNK",Data!J32*2,Data!J32+AssmtData!G30)</f>
        <v>0.14000000000000001</v>
      </c>
      <c r="E32" s="161">
        <f t="shared" si="0"/>
        <v>10.362857142857141</v>
      </c>
      <c r="F32" s="132">
        <f>IF(AssmtData!J30="UNK",0.6,AssmtData!J30)</f>
        <v>0.6</v>
      </c>
      <c r="G32" s="165">
        <f t="shared" si="1"/>
        <v>0</v>
      </c>
      <c r="H32" s="168">
        <f>SUM('Stock Scores - calculations'!D33:I33)</f>
        <v>9.3873810771745223</v>
      </c>
      <c r="I32" s="106">
        <f t="shared" si="2"/>
        <v>24</v>
      </c>
      <c r="J32" s="230">
        <f t="shared" si="3"/>
        <v>1</v>
      </c>
      <c r="K32" s="233">
        <f>'INPUT - Ecosystem Importance'!D31</f>
        <v>3</v>
      </c>
      <c r="L32" s="224">
        <f t="shared" si="4"/>
        <v>1</v>
      </c>
      <c r="M32" s="224">
        <f t="shared" si="5"/>
        <v>-1</v>
      </c>
      <c r="N32" s="227">
        <f t="shared" si="6"/>
        <v>10</v>
      </c>
      <c r="O32" s="123">
        <f t="shared" si="7"/>
        <v>0.1</v>
      </c>
      <c r="P32" s="124">
        <f>Data!W32</f>
        <v>26</v>
      </c>
      <c r="Q32" s="124">
        <f t="shared" si="8"/>
        <v>24</v>
      </c>
      <c r="R32" s="125">
        <f t="shared" si="9"/>
        <v>14</v>
      </c>
    </row>
    <row r="33" spans="1:18" ht="15" customHeight="1" x14ac:dyDescent="0.2">
      <c r="A33" s="8" t="s">
        <v>24</v>
      </c>
      <c r="B33" s="3" t="s">
        <v>0</v>
      </c>
      <c r="C33" s="3" t="s">
        <v>24</v>
      </c>
      <c r="D33" s="122">
        <f>IF(AssmtData!G31="UNK",Data!J33*2,Data!J33+AssmtData!G31)</f>
        <v>0.41699999999999998</v>
      </c>
      <c r="E33" s="161">
        <f t="shared" si="0"/>
        <v>5.0640815347721819</v>
      </c>
      <c r="F33" s="132">
        <f>IF(AssmtData!J31="UNK",0.6,AssmtData!J31)</f>
        <v>0.6</v>
      </c>
      <c r="G33" s="165">
        <f t="shared" si="1"/>
        <v>0</v>
      </c>
      <c r="H33" s="168">
        <f>SUM('Stock Scores - calculations'!D34:I34)</f>
        <v>8.9847059155206423</v>
      </c>
      <c r="I33" s="106">
        <f t="shared" si="2"/>
        <v>26</v>
      </c>
      <c r="J33" s="230">
        <f t="shared" si="3"/>
        <v>1</v>
      </c>
      <c r="K33" s="233">
        <f>'INPUT - Ecosystem Importance'!D32</f>
        <v>3</v>
      </c>
      <c r="L33" s="224">
        <f t="shared" si="4"/>
        <v>1</v>
      </c>
      <c r="M33" s="224">
        <f t="shared" si="5"/>
        <v>-1</v>
      </c>
      <c r="N33" s="227">
        <f t="shared" si="6"/>
        <v>8.0640815347721819</v>
      </c>
      <c r="O33" s="123">
        <f t="shared" si="7"/>
        <v>0.12400668268147055</v>
      </c>
      <c r="P33" s="124">
        <f>Data!W33</f>
        <v>6</v>
      </c>
      <c r="Q33" s="124">
        <f t="shared" si="8"/>
        <v>6</v>
      </c>
      <c r="R33" s="125">
        <f t="shared" si="9"/>
        <v>0</v>
      </c>
    </row>
    <row r="34" spans="1:18" x14ac:dyDescent="0.2">
      <c r="A34" s="9" t="s">
        <v>29</v>
      </c>
      <c r="B34" s="10" t="s">
        <v>0</v>
      </c>
      <c r="C34" s="10" t="s">
        <v>29</v>
      </c>
      <c r="D34" s="126">
        <f>IF(AssmtData!G32="UNK",Data!J34*2,Data!J34+AssmtData!G32)</f>
        <v>0.245</v>
      </c>
      <c r="E34" s="162">
        <f t="shared" si="0"/>
        <v>7.0916326530612244</v>
      </c>
      <c r="F34" s="133">
        <f>IF(AssmtData!J32="UNK",0.6,AssmtData!J32)</f>
        <v>0.27400000000000002</v>
      </c>
      <c r="G34" s="166">
        <f t="shared" si="1"/>
        <v>1</v>
      </c>
      <c r="H34" s="169">
        <f>SUM('Stock Scores - calculations'!D35:I35)</f>
        <v>11.61974288532031</v>
      </c>
      <c r="I34" s="127">
        <f t="shared" si="2"/>
        <v>11</v>
      </c>
      <c r="J34" s="231">
        <f t="shared" si="3"/>
        <v>0</v>
      </c>
      <c r="K34" s="234">
        <f>'INPUT - Ecosystem Importance'!D33</f>
        <v>3</v>
      </c>
      <c r="L34" s="225">
        <f t="shared" si="4"/>
        <v>1</v>
      </c>
      <c r="M34" s="225">
        <f t="shared" si="5"/>
        <v>-1</v>
      </c>
      <c r="N34" s="228">
        <f t="shared" si="6"/>
        <v>10</v>
      </c>
      <c r="O34" s="128">
        <f t="shared" si="7"/>
        <v>0.1</v>
      </c>
      <c r="P34" s="129">
        <f>Data!W34</f>
        <v>6</v>
      </c>
      <c r="Q34" s="129">
        <f t="shared" si="8"/>
        <v>6</v>
      </c>
      <c r="R34" s="130">
        <f t="shared" si="9"/>
        <v>0</v>
      </c>
    </row>
    <row r="36" spans="1:18" x14ac:dyDescent="0.2">
      <c r="O36" s="80">
        <f>SUM(O4:O34)</f>
        <v>4.4674038678983807</v>
      </c>
      <c r="P36" s="79" t="s">
        <v>208</v>
      </c>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S107"/>
  <sheetViews>
    <sheetView workbookViewId="0">
      <selection activeCell="P21" sqref="P21"/>
    </sheetView>
  </sheetViews>
  <sheetFormatPr defaultRowHeight="12.75" x14ac:dyDescent="0.2"/>
  <cols>
    <col min="1" max="1" width="17.140625" customWidth="1"/>
    <col min="2" max="2" width="15" customWidth="1"/>
    <col min="3" max="3" width="18" customWidth="1"/>
    <col min="4" max="11" width="10.7109375" customWidth="1"/>
    <col min="12" max="12" width="15.42578125" customWidth="1"/>
    <col min="13" max="15" width="10.7109375" customWidth="1"/>
    <col min="16" max="16" width="5.140625" customWidth="1"/>
    <col min="18" max="18" width="18.7109375" customWidth="1"/>
  </cols>
  <sheetData>
    <row r="1" spans="1:18" x14ac:dyDescent="0.2">
      <c r="C1" s="81" t="s">
        <v>57</v>
      </c>
      <c r="D1" s="13" t="s">
        <v>58</v>
      </c>
      <c r="E1" s="83" t="s">
        <v>59</v>
      </c>
      <c r="F1" s="83" t="s">
        <v>59</v>
      </c>
      <c r="G1" s="102" t="s">
        <v>61</v>
      </c>
      <c r="H1" s="83" t="s">
        <v>59</v>
      </c>
      <c r="I1" s="83" t="s">
        <v>59</v>
      </c>
      <c r="J1" s="13" t="s">
        <v>61</v>
      </c>
      <c r="K1" s="13" t="s">
        <v>61</v>
      </c>
      <c r="L1" s="83" t="s">
        <v>59</v>
      </c>
      <c r="M1" s="83" t="s">
        <v>59</v>
      </c>
      <c r="N1" s="83" t="s">
        <v>59</v>
      </c>
      <c r="O1" s="13" t="s">
        <v>60</v>
      </c>
    </row>
    <row r="2" spans="1:18" x14ac:dyDescent="0.2">
      <c r="C2" s="81" t="s">
        <v>55</v>
      </c>
      <c r="D2" s="134" t="s">
        <v>358</v>
      </c>
      <c r="E2" s="184" t="s">
        <v>358</v>
      </c>
      <c r="F2" s="184" t="s">
        <v>372</v>
      </c>
      <c r="G2" s="102" t="s">
        <v>56</v>
      </c>
      <c r="H2" s="184" t="s">
        <v>358</v>
      </c>
      <c r="I2" s="184" t="s">
        <v>358</v>
      </c>
      <c r="J2" s="206" t="s">
        <v>359</v>
      </c>
      <c r="K2" s="206" t="s">
        <v>359</v>
      </c>
      <c r="L2" s="185" t="s">
        <v>359</v>
      </c>
      <c r="M2" s="184" t="s">
        <v>358</v>
      </c>
      <c r="N2" s="184" t="s">
        <v>358</v>
      </c>
      <c r="O2" s="134" t="s">
        <v>373</v>
      </c>
    </row>
    <row r="3" spans="1:18" ht="51" customHeight="1" x14ac:dyDescent="0.25">
      <c r="D3" s="191" t="s">
        <v>50</v>
      </c>
      <c r="E3" s="192"/>
      <c r="F3" s="192"/>
      <c r="G3" s="192"/>
      <c r="H3" s="192"/>
      <c r="I3" s="193"/>
      <c r="J3" s="194" t="s">
        <v>51</v>
      </c>
      <c r="K3" s="195"/>
      <c r="L3" s="11" t="s">
        <v>52</v>
      </c>
      <c r="M3" s="196" t="s">
        <v>53</v>
      </c>
      <c r="N3" s="197"/>
      <c r="O3" s="198"/>
    </row>
    <row r="4" spans="1:18" ht="104.25" customHeight="1" x14ac:dyDescent="0.2">
      <c r="A4" s="4" t="s">
        <v>9</v>
      </c>
      <c r="B4" s="4" t="s">
        <v>10</v>
      </c>
      <c r="C4" s="4" t="s">
        <v>35</v>
      </c>
      <c r="D4" s="208" t="s">
        <v>365</v>
      </c>
      <c r="E4" s="208" t="s">
        <v>366</v>
      </c>
      <c r="F4" s="208" t="s">
        <v>44</v>
      </c>
      <c r="G4" s="208" t="s">
        <v>367</v>
      </c>
      <c r="H4" s="208" t="s">
        <v>368</v>
      </c>
      <c r="I4" s="209" t="s">
        <v>45</v>
      </c>
      <c r="J4" s="210" t="s">
        <v>46</v>
      </c>
      <c r="K4" s="210" t="s">
        <v>47</v>
      </c>
      <c r="L4" s="211" t="s">
        <v>369</v>
      </c>
      <c r="M4" s="212" t="s">
        <v>48</v>
      </c>
      <c r="N4" s="212" t="s">
        <v>371</v>
      </c>
      <c r="O4" s="212" t="s">
        <v>370</v>
      </c>
      <c r="P4" s="2"/>
      <c r="R4" s="207"/>
    </row>
    <row r="5" spans="1:18" ht="15" customHeight="1" x14ac:dyDescent="0.2">
      <c r="A5" s="6" t="s">
        <v>11</v>
      </c>
      <c r="B5" s="7" t="s">
        <v>0</v>
      </c>
      <c r="C5" s="7" t="s">
        <v>11</v>
      </c>
      <c r="D5" s="74">
        <f>LOG(1+Data!AB4)/LOG(1+Data!$AB$35)*5</f>
        <v>3.6177508331201031</v>
      </c>
      <c r="E5" s="74">
        <f>'INPUT - Recreational Importance'!G3</f>
        <v>2.6173011963032828</v>
      </c>
      <c r="F5" s="74">
        <f>'INPUT - Subsistence'!D3</f>
        <v>1E-3</v>
      </c>
      <c r="G5" s="74">
        <f>IF(Data!L4="yes",1,0)</f>
        <v>0</v>
      </c>
      <c r="H5" s="74">
        <f>'INPUT - Subsistence'!E3</f>
        <v>0</v>
      </c>
      <c r="I5" s="74">
        <f>'INPUT - Non-Catch Value'!D3</f>
        <v>2</v>
      </c>
      <c r="J5" s="74">
        <f>IF(AssmtData!I2="UNK",3,IF(AssmtData!I2&gt;1.25,1,IF(AssmtData!I2&lt;1,IF(Data!AF4="yes",5,4),2)))</f>
        <v>3</v>
      </c>
      <c r="K5" s="74">
        <f>IF(AssmtData!H2="UNK",3,IF(AssmtData!H2&lt;0.26,1,IF(AssmtData!H2&gt;0.9,IF(AssmtData!H2&gt;1,5,4),2)))</f>
        <v>3</v>
      </c>
      <c r="L5" s="74">
        <f>'INPUT - Ecosystem Importance'!D3</f>
        <v>3</v>
      </c>
      <c r="M5" s="74">
        <f>'INPUT - Unexpected Changes'!D3</f>
        <v>2</v>
      </c>
      <c r="N5" s="74">
        <f>'INPUT - New Data'!D3</f>
        <v>2</v>
      </c>
      <c r="O5" s="74">
        <f>'Target Frequency'!R4</f>
        <v>0</v>
      </c>
    </row>
    <row r="6" spans="1:18" ht="15" customHeight="1" x14ac:dyDescent="0.2">
      <c r="A6" s="8" t="s">
        <v>15</v>
      </c>
      <c r="B6" s="3" t="s">
        <v>0</v>
      </c>
      <c r="C6" s="3" t="s">
        <v>15</v>
      </c>
      <c r="D6" s="74">
        <f>LOG(1+Data!AB5)/LOG(1+Data!$AB$35)*5</f>
        <v>4.2973618844710053</v>
      </c>
      <c r="E6" s="74">
        <f>'INPUT - Recreational Importance'!G4</f>
        <v>3.573546229939494</v>
      </c>
      <c r="F6" s="74">
        <f>'INPUT - Subsistence'!D4</f>
        <v>1E-3</v>
      </c>
      <c r="G6" s="74">
        <f>IF(Data!L5="yes",1,0)</f>
        <v>0</v>
      </c>
      <c r="H6" s="74">
        <f>'INPUT - Constituent Demand'!D4</f>
        <v>2</v>
      </c>
      <c r="I6" s="74">
        <f>'INPUT - Non-Catch Value'!D4</f>
        <v>2</v>
      </c>
      <c r="J6" s="74">
        <f>IF(AssmtData!I3="UNK",3,IF(AssmtData!I3&gt;1.25,1,IF(AssmtData!I3&lt;1,IF(Data!AF5="yes",5,4),2)))</f>
        <v>1</v>
      </c>
      <c r="K6" s="74">
        <f>IF(AssmtData!H3="UNK",3,IF(AssmtData!H3&lt;0.26,1,IF(AssmtData!H3&gt;0.9,IF(AssmtData!H3&gt;1,5,4),2)))</f>
        <v>2</v>
      </c>
      <c r="L6" s="74">
        <f>'INPUT - Ecosystem Importance'!D4</f>
        <v>3</v>
      </c>
      <c r="M6" s="74">
        <f>'INPUT - Unexpected Changes'!D4</f>
        <v>2</v>
      </c>
      <c r="N6" s="74">
        <f>'INPUT - New Data'!D4</f>
        <v>2</v>
      </c>
      <c r="O6" s="74">
        <f>'Target Frequency'!R5</f>
        <v>1.5115492957746479</v>
      </c>
    </row>
    <row r="7" spans="1:18" ht="15" customHeight="1" x14ac:dyDescent="0.2">
      <c r="A7" s="8" t="s">
        <v>6</v>
      </c>
      <c r="B7" s="3" t="s">
        <v>0</v>
      </c>
      <c r="C7" s="3" t="s">
        <v>6</v>
      </c>
      <c r="D7" s="74">
        <f>LOG(1+Data!AB6)/LOG(1+Data!$AB$35)*5</f>
        <v>4.1394591458306431</v>
      </c>
      <c r="E7" s="74">
        <f>'INPUT - Recreational Importance'!G5</f>
        <v>2.7517199821455747</v>
      </c>
      <c r="F7" s="74">
        <f>'INPUT - Subsistence'!D5</f>
        <v>1E-3</v>
      </c>
      <c r="G7" s="74">
        <f>IF(Data!L6="yes",1,0)</f>
        <v>0</v>
      </c>
      <c r="H7" s="74">
        <f>'INPUT - Constituent Demand'!D5</f>
        <v>2</v>
      </c>
      <c r="I7" s="74">
        <f>'INPUT - Non-Catch Value'!D5</f>
        <v>2</v>
      </c>
      <c r="J7" s="74">
        <f>IF(AssmtData!I4="UNK",3,IF(AssmtData!I4&gt;1.25,1,IF(AssmtData!I4&lt;1,IF(Data!AF6="yes",5,4),2)))</f>
        <v>4</v>
      </c>
      <c r="K7" s="74">
        <f>IF(AssmtData!H4="UNK",3,IF(AssmtData!H4&lt;0.26,1,IF(AssmtData!H4&gt;0.9,IF(AssmtData!H4&gt;1,5,4),2)))</f>
        <v>5</v>
      </c>
      <c r="L7" s="74">
        <f>'INPUT - Ecosystem Importance'!D5</f>
        <v>3</v>
      </c>
      <c r="M7" s="74">
        <f>'INPUT - Unexpected Changes'!D5</f>
        <v>2</v>
      </c>
      <c r="N7" s="74">
        <f>'INPUT - New Data'!D5</f>
        <v>2</v>
      </c>
      <c r="O7" s="74">
        <f>'Target Frequency'!R6</f>
        <v>0</v>
      </c>
    </row>
    <row r="8" spans="1:18" ht="15" customHeight="1" x14ac:dyDescent="0.2">
      <c r="A8" s="8" t="s">
        <v>32</v>
      </c>
      <c r="B8" s="3" t="s">
        <v>34</v>
      </c>
      <c r="C8" s="3" t="s">
        <v>32</v>
      </c>
      <c r="D8" s="74">
        <f>LOG(1+Data!AB7)/LOG(1+Data!$AB$35)*5</f>
        <v>3.9531696772160938</v>
      </c>
      <c r="E8" s="74">
        <f>'INPUT - Recreational Importance'!G6</f>
        <v>4.4753445510278524</v>
      </c>
      <c r="F8" s="74">
        <f>'INPUT - Subsistence'!D6</f>
        <v>1E-3</v>
      </c>
      <c r="G8" s="74">
        <f>IF(Data!L7="yes",1,0)</f>
        <v>0</v>
      </c>
      <c r="H8" s="74">
        <f>'INPUT - Constituent Demand'!D6</f>
        <v>2</v>
      </c>
      <c r="I8" s="74">
        <f>'INPUT - Non-Catch Value'!D6</f>
        <v>2</v>
      </c>
      <c r="J8" s="74">
        <f>IF(AssmtData!I5="UNK",3,IF(AssmtData!I5&gt;1.25,1,IF(AssmtData!I5&lt;1,IF(Data!AF7="yes",5,4),2)))</f>
        <v>1</v>
      </c>
      <c r="K8" s="74">
        <f>IF(AssmtData!H5="UNK",3,IF(AssmtData!H5&lt;0.26,1,IF(AssmtData!H5&gt;0.9,IF(AssmtData!H5&gt;1,5,4),2)))</f>
        <v>2</v>
      </c>
      <c r="L8" s="74">
        <f>'INPUT - Ecosystem Importance'!D6</f>
        <v>3</v>
      </c>
      <c r="M8" s="74">
        <f>'INPUT - Unexpected Changes'!D6</f>
        <v>2</v>
      </c>
      <c r="N8" s="74">
        <f>'INPUT - New Data'!D6</f>
        <v>2</v>
      </c>
      <c r="O8" s="74">
        <f>'Target Frequency'!R7</f>
        <v>0</v>
      </c>
    </row>
    <row r="9" spans="1:18" ht="15" customHeight="1" x14ac:dyDescent="0.2">
      <c r="A9" s="8" t="s">
        <v>5</v>
      </c>
      <c r="B9" s="3" t="s">
        <v>0</v>
      </c>
      <c r="C9" s="3" t="s">
        <v>41</v>
      </c>
      <c r="D9" s="74">
        <f>LOG(1+Data!AB8)/LOG(1+Data!$AB$35)*5</f>
        <v>3.0241416923928908</v>
      </c>
      <c r="E9" s="74">
        <f>'INPUT - Recreational Importance'!G7</f>
        <v>1.7842053718597013</v>
      </c>
      <c r="F9" s="74">
        <f>'INPUT - Subsistence'!D7</f>
        <v>1E-3</v>
      </c>
      <c r="G9" s="74">
        <f>IF(Data!L8="yes",1,0)</f>
        <v>0</v>
      </c>
      <c r="H9" s="74">
        <f>'INPUT - Constituent Demand'!D7</f>
        <v>2</v>
      </c>
      <c r="I9" s="74">
        <f>'INPUT - Non-Catch Value'!D7</f>
        <v>2</v>
      </c>
      <c r="J9" s="74">
        <f>IF(AssmtData!I6="UNK",3,IF(AssmtData!I6&gt;1.25,1,IF(AssmtData!I6&lt;1,IF(Data!AF8="yes",5,4),2)))</f>
        <v>3</v>
      </c>
      <c r="K9" s="74">
        <f>IF(AssmtData!H6="UNK",3,IF(AssmtData!H6&lt;0.26,1,IF(AssmtData!H6&gt;0.9,IF(AssmtData!H6&gt;1,5,4),2)))</f>
        <v>3</v>
      </c>
      <c r="L9" s="74">
        <f>'INPUT - Ecosystem Importance'!D7</f>
        <v>3</v>
      </c>
      <c r="M9" s="74">
        <f>'INPUT - Unexpected Changes'!D7</f>
        <v>2</v>
      </c>
      <c r="N9" s="74">
        <f>'INPUT - New Data'!D7</f>
        <v>2</v>
      </c>
      <c r="O9" s="74">
        <f>'Target Frequency'!R8</f>
        <v>14</v>
      </c>
    </row>
    <row r="10" spans="1:18" ht="15" customHeight="1" x14ac:dyDescent="0.2">
      <c r="A10" s="8" t="s">
        <v>20</v>
      </c>
      <c r="B10" s="3" t="s">
        <v>0</v>
      </c>
      <c r="C10" s="3" t="s">
        <v>20</v>
      </c>
      <c r="D10" s="74">
        <f>LOG(1+Data!AB9)/LOG(1+Data!$AB$35)*5</f>
        <v>4.4586512863387116</v>
      </c>
      <c r="E10" s="74">
        <f>'INPUT - Recreational Importance'!G8</f>
        <v>4.7206578166017632</v>
      </c>
      <c r="F10" s="74">
        <f>'INPUT - Subsistence'!D8</f>
        <v>1E-3</v>
      </c>
      <c r="G10" s="74">
        <f>IF(Data!L9="yes",1,0)</f>
        <v>0</v>
      </c>
      <c r="H10" s="74">
        <f>'INPUT - Constituent Demand'!D8</f>
        <v>2</v>
      </c>
      <c r="I10" s="74">
        <f>'INPUT - Non-Catch Value'!D8</f>
        <v>2</v>
      </c>
      <c r="J10" s="74">
        <f>IF(AssmtData!I7="UNK",3,IF(AssmtData!I7&gt;1.25,1,IF(AssmtData!I7&lt;1,IF(Data!AF9="yes",5,4),2)))</f>
        <v>3</v>
      </c>
      <c r="K10" s="74">
        <f>IF(AssmtData!H7="UNK",3,IF(AssmtData!H7&lt;0.26,1,IF(AssmtData!H7&gt;0.9,IF(AssmtData!H7&gt;1,5,4),2)))</f>
        <v>3</v>
      </c>
      <c r="L10" s="74">
        <f>'INPUT - Ecosystem Importance'!D8</f>
        <v>3</v>
      </c>
      <c r="M10" s="74">
        <f>'INPUT - Unexpected Changes'!D8</f>
        <v>2</v>
      </c>
      <c r="N10" s="74">
        <f>'INPUT - New Data'!D8</f>
        <v>2</v>
      </c>
      <c r="O10" s="74">
        <f>'Target Frequency'!R9</f>
        <v>20</v>
      </c>
    </row>
    <row r="11" spans="1:18" ht="15" customHeight="1" x14ac:dyDescent="0.2">
      <c r="A11" s="8" t="s">
        <v>16</v>
      </c>
      <c r="B11" s="3" t="s">
        <v>0</v>
      </c>
      <c r="C11" s="3" t="s">
        <v>16</v>
      </c>
      <c r="D11" s="74">
        <f>LOG(1+Data!AB10)/LOG(1+Data!$AB$35)*5</f>
        <v>4.3003819830879948</v>
      </c>
      <c r="E11" s="74">
        <f>'INPUT - Recreational Importance'!G9</f>
        <v>2.7432406366932174</v>
      </c>
      <c r="F11" s="74">
        <f>'INPUT - Subsistence'!D9</f>
        <v>1E-3</v>
      </c>
      <c r="G11" s="74">
        <f>IF(Data!L10="yes",1,0)</f>
        <v>0</v>
      </c>
      <c r="H11" s="74">
        <f>'INPUT - Constituent Demand'!D9</f>
        <v>2</v>
      </c>
      <c r="I11" s="74">
        <f>'INPUT - Non-Catch Value'!D9</f>
        <v>2</v>
      </c>
      <c r="J11" s="74">
        <f>IF(AssmtData!I8="UNK",3,IF(AssmtData!I8&gt;1.25,1,IF(AssmtData!I8&lt;1,IF(Data!AF10="yes",5,4),2)))</f>
        <v>2</v>
      </c>
      <c r="K11" s="74">
        <f>IF(AssmtData!H8="UNK",3,IF(AssmtData!H8&lt;0.26,1,IF(AssmtData!H8&gt;0.9,IF(AssmtData!H8&gt;1,5,4),2)))</f>
        <v>2</v>
      </c>
      <c r="L11" s="74">
        <f>'INPUT - Ecosystem Importance'!D9</f>
        <v>3</v>
      </c>
      <c r="M11" s="74">
        <f>'INPUT - Unexpected Changes'!D9</f>
        <v>2</v>
      </c>
      <c r="N11" s="74">
        <f>'INPUT - New Data'!D9</f>
        <v>2</v>
      </c>
      <c r="O11" s="74">
        <f>'Target Frequency'!R10</f>
        <v>0</v>
      </c>
    </row>
    <row r="12" spans="1:18" ht="15" customHeight="1" x14ac:dyDescent="0.2">
      <c r="A12" s="8" t="s">
        <v>25</v>
      </c>
      <c r="B12" s="3" t="s">
        <v>0</v>
      </c>
      <c r="C12" s="3" t="s">
        <v>25</v>
      </c>
      <c r="D12" s="74">
        <f>LOG(1+Data!AB11)/LOG(1+Data!$AB$35)*5</f>
        <v>3.3047836636985041E-4</v>
      </c>
      <c r="E12" s="74">
        <f>'INPUT - Recreational Importance'!G10</f>
        <v>2.4975024975024978</v>
      </c>
      <c r="F12" s="74">
        <f>'INPUT - Subsistence'!D10</f>
        <v>1E-3</v>
      </c>
      <c r="G12" s="74">
        <f>IF(Data!L11="yes",1,0)</f>
        <v>0</v>
      </c>
      <c r="H12" s="74">
        <f>'INPUT - Constituent Demand'!D10</f>
        <v>2</v>
      </c>
      <c r="I12" s="74">
        <f>'INPUT - Non-Catch Value'!D10</f>
        <v>2</v>
      </c>
      <c r="J12" s="74">
        <f>IF(AssmtData!I9="UNK",3,IF(AssmtData!I9&gt;1.25,1,IF(AssmtData!I9&lt;1,IF(Data!AF11="yes",5,4),2)))</f>
        <v>3</v>
      </c>
      <c r="K12" s="74">
        <f>IF(AssmtData!H9="UNK",3,IF(AssmtData!H9&lt;0.26,1,IF(AssmtData!H9&gt;0.9,IF(AssmtData!H9&gt;1,5,4),2)))</f>
        <v>3</v>
      </c>
      <c r="L12" s="74">
        <f>'INPUT - Ecosystem Importance'!D10</f>
        <v>3</v>
      </c>
      <c r="M12" s="74">
        <f>'INPUT - Unexpected Changes'!D10</f>
        <v>2</v>
      </c>
      <c r="N12" s="74">
        <f>'INPUT - New Data'!D10</f>
        <v>2</v>
      </c>
      <c r="O12" s="74">
        <f>'Target Frequency'!R11</f>
        <v>0</v>
      </c>
    </row>
    <row r="13" spans="1:18" ht="15" customHeight="1" x14ac:dyDescent="0.2">
      <c r="A13" s="8" t="s">
        <v>21</v>
      </c>
      <c r="B13" s="3" t="s">
        <v>0</v>
      </c>
      <c r="C13" s="3" t="s">
        <v>21</v>
      </c>
      <c r="D13" s="74">
        <f>LOG(1+Data!AB12)/LOG(1+Data!$AB$35)*5</f>
        <v>4.2300810156931785</v>
      </c>
      <c r="E13" s="74">
        <f>'INPUT - Recreational Importance'!G11</f>
        <v>3.3787755594352658</v>
      </c>
      <c r="F13" s="74">
        <f>'INPUT - Subsistence'!D11</f>
        <v>1E-3</v>
      </c>
      <c r="G13" s="74">
        <f>IF(Data!L12="yes",1,0)</f>
        <v>0</v>
      </c>
      <c r="H13" s="74">
        <f>'INPUT - Constituent Demand'!D11</f>
        <v>2</v>
      </c>
      <c r="I13" s="74">
        <f>'INPUT - Non-Catch Value'!D11</f>
        <v>2</v>
      </c>
      <c r="J13" s="74">
        <f>IF(AssmtData!I10="UNK",3,IF(AssmtData!I10&gt;1.25,1,IF(AssmtData!I10&lt;1,IF(Data!AF12="yes",5,4),2)))</f>
        <v>3</v>
      </c>
      <c r="K13" s="74">
        <f>IF(AssmtData!H10="UNK",3,IF(AssmtData!H10&lt;0.26,1,IF(AssmtData!H10&gt;0.9,IF(AssmtData!H10&gt;1,5,4),2)))</f>
        <v>3</v>
      </c>
      <c r="L13" s="74">
        <f>'INPUT - Ecosystem Importance'!D11</f>
        <v>3</v>
      </c>
      <c r="M13" s="74">
        <f>'INPUT - Unexpected Changes'!D11</f>
        <v>2</v>
      </c>
      <c r="N13" s="74">
        <f>'INPUT - New Data'!D11</f>
        <v>2</v>
      </c>
      <c r="O13" s="74">
        <f>'Target Frequency'!R12</f>
        <v>1.0333333333333332</v>
      </c>
    </row>
    <row r="14" spans="1:18" ht="15" customHeight="1" x14ac:dyDescent="0.2">
      <c r="A14" s="8" t="s">
        <v>26</v>
      </c>
      <c r="B14" s="3" t="s">
        <v>0</v>
      </c>
      <c r="C14" s="3" t="s">
        <v>26</v>
      </c>
      <c r="D14" s="74">
        <f>LOG(1+Data!AB13)/LOG(1+Data!$AB$35)*5</f>
        <v>4.5601977502729953</v>
      </c>
      <c r="E14" s="74">
        <f>'INPUT - Recreational Importance'!G12</f>
        <v>3.2273128413591143</v>
      </c>
      <c r="F14" s="74">
        <f>'INPUT - Subsistence'!D12</f>
        <v>1E-3</v>
      </c>
      <c r="G14" s="74">
        <f>IF(Data!L13="yes",1,0)</f>
        <v>0</v>
      </c>
      <c r="H14" s="74">
        <f>'INPUT - Constituent Demand'!D12</f>
        <v>2</v>
      </c>
      <c r="I14" s="74">
        <f>'INPUT - Non-Catch Value'!D12</f>
        <v>2</v>
      </c>
      <c r="J14" s="74">
        <f>IF(AssmtData!I11="UNK",3,IF(AssmtData!I11&gt;1.25,1,IF(AssmtData!I11&lt;1,IF(Data!AF13="yes",5,4),2)))</f>
        <v>1</v>
      </c>
      <c r="K14" s="74">
        <f>IF(AssmtData!H11="UNK",3,IF(AssmtData!H11&lt;0.26,1,IF(AssmtData!H11&gt;0.9,IF(AssmtData!H11&gt;1,5,4),2)))</f>
        <v>2</v>
      </c>
      <c r="L14" s="74">
        <f>'INPUT - Ecosystem Importance'!D12</f>
        <v>3</v>
      </c>
      <c r="M14" s="74">
        <f>'INPUT - Unexpected Changes'!D12</f>
        <v>2</v>
      </c>
      <c r="N14" s="74">
        <f>'INPUT - New Data'!D12</f>
        <v>2</v>
      </c>
      <c r="O14" s="74">
        <f>'Target Frequency'!R13</f>
        <v>4.344736842105263</v>
      </c>
    </row>
    <row r="15" spans="1:18" ht="15" customHeight="1" x14ac:dyDescent="0.2">
      <c r="A15" s="8" t="s">
        <v>28</v>
      </c>
      <c r="B15" s="3" t="s">
        <v>0</v>
      </c>
      <c r="C15" s="3" t="s">
        <v>40</v>
      </c>
      <c r="D15" s="74">
        <f>LOG(1+Data!AB14)/LOG(1+Data!$AB$35)*5</f>
        <v>3.8104928355488732</v>
      </c>
      <c r="E15" s="74">
        <f>'INPUT - Recreational Importance'!G13</f>
        <v>3.8682839321440268</v>
      </c>
      <c r="F15" s="74">
        <f>'INPUT - Subsistence'!D13</f>
        <v>1E-3</v>
      </c>
      <c r="G15" s="74">
        <f>IF(Data!L14="yes",1,0)</f>
        <v>0</v>
      </c>
      <c r="H15" s="74">
        <f>'INPUT - Constituent Demand'!D13</f>
        <v>2</v>
      </c>
      <c r="I15" s="74">
        <f>'INPUT - Non-Catch Value'!D13</f>
        <v>2</v>
      </c>
      <c r="J15" s="74">
        <f>IF(AssmtData!I12="UNK",3,IF(AssmtData!I12&gt;1.25,1,IF(AssmtData!I12&lt;1,IF(Data!AF14="yes",5,4),2)))</f>
        <v>3</v>
      </c>
      <c r="K15" s="74">
        <f>IF(AssmtData!H12="UNK",3,IF(AssmtData!H12&lt;0.26,1,IF(AssmtData!H12&gt;0.9,IF(AssmtData!H12&gt;1,5,4),2)))</f>
        <v>3</v>
      </c>
      <c r="L15" s="74">
        <f>'INPUT - Ecosystem Importance'!D13</f>
        <v>3</v>
      </c>
      <c r="M15" s="74">
        <f>'INPUT - Unexpected Changes'!D13</f>
        <v>2</v>
      </c>
      <c r="N15" s="74">
        <f>'INPUT - New Data'!D13</f>
        <v>2</v>
      </c>
      <c r="O15" s="74">
        <f>'Target Frequency'!R14</f>
        <v>11.5</v>
      </c>
    </row>
    <row r="16" spans="1:18" ht="15" customHeight="1" x14ac:dyDescent="0.2">
      <c r="A16" s="70" t="s">
        <v>62</v>
      </c>
      <c r="B16" s="3" t="s">
        <v>0</v>
      </c>
      <c r="C16" s="3" t="s">
        <v>27</v>
      </c>
      <c r="D16" s="74">
        <f>LOG(1+Data!AB15)/LOG(1+Data!$AB$35)*5</f>
        <v>3.1210777755918513</v>
      </c>
      <c r="E16" s="74">
        <f>'INPUT - Recreational Importance'!G14</f>
        <v>4.2766128152799281</v>
      </c>
      <c r="F16" s="74">
        <f>'INPUT - Subsistence'!D14</f>
        <v>1E-3</v>
      </c>
      <c r="G16" s="74">
        <f>IF(Data!L15="yes",1,0)</f>
        <v>1</v>
      </c>
      <c r="H16" s="74">
        <f>'INPUT - Constituent Demand'!D14</f>
        <v>2</v>
      </c>
      <c r="I16" s="74">
        <f>'INPUT - Non-Catch Value'!D14</f>
        <v>2</v>
      </c>
      <c r="J16" s="74">
        <f>IF(AssmtData!I13="UNK",3,IF(AssmtData!I13&gt;1.25,1,IF(AssmtData!I13&lt;1,IF(Data!AF15="yes",5,4),2)))</f>
        <v>4</v>
      </c>
      <c r="K16" s="74">
        <f>IF(AssmtData!H13="UNK",3,IF(AssmtData!H13&lt;0.26,1,IF(AssmtData!H13&gt;0.9,IF(AssmtData!H13&gt;1,5,4),2)))</f>
        <v>5</v>
      </c>
      <c r="L16" s="74">
        <f>'INPUT - Ecosystem Importance'!D14</f>
        <v>3</v>
      </c>
      <c r="M16" s="74">
        <f>'INPUT - Unexpected Changes'!D14</f>
        <v>2</v>
      </c>
      <c r="N16" s="74">
        <f>'INPUT - New Data'!D14</f>
        <v>2</v>
      </c>
      <c r="O16" s="74">
        <f>'Target Frequency'!R15</f>
        <v>0</v>
      </c>
    </row>
    <row r="17" spans="1:15" ht="15" customHeight="1" x14ac:dyDescent="0.2">
      <c r="A17" s="70" t="s">
        <v>63</v>
      </c>
      <c r="B17" s="3" t="s">
        <v>0</v>
      </c>
      <c r="C17" s="3" t="s">
        <v>27</v>
      </c>
      <c r="D17" s="74">
        <f>LOG(1+Data!AB16)/LOG(1+Data!$AB$35)*5</f>
        <v>3.3845109923085963</v>
      </c>
      <c r="E17" s="74">
        <f>'INPUT - Recreational Importance'!G15</f>
        <v>1.9218500572416188</v>
      </c>
      <c r="F17" s="74">
        <f>'INPUT - Subsistence'!D15</f>
        <v>1E-3</v>
      </c>
      <c r="G17" s="74">
        <f>IF(Data!L16="yes",1,0)</f>
        <v>0</v>
      </c>
      <c r="H17" s="74">
        <f>'INPUT - Constituent Demand'!D15</f>
        <v>2</v>
      </c>
      <c r="I17" s="74">
        <f>'INPUT - Non-Catch Value'!D15</f>
        <v>2</v>
      </c>
      <c r="J17" s="74">
        <f>IF(AssmtData!I14="UNK",3,IF(AssmtData!I14&gt;1.25,1,IF(AssmtData!I14&lt;1,IF(Data!AF16="yes",5,4),2)))</f>
        <v>3</v>
      </c>
      <c r="K17" s="74">
        <f>IF(AssmtData!H14="UNK",3,IF(AssmtData!H14&lt;0.26,1,IF(AssmtData!H14&gt;0.9,IF(AssmtData!H14&gt;1,5,4),2)))</f>
        <v>3</v>
      </c>
      <c r="L17" s="74">
        <f>'INPUT - Ecosystem Importance'!D15</f>
        <v>3</v>
      </c>
      <c r="M17" s="74">
        <f>'INPUT - Unexpected Changes'!D15</f>
        <v>2</v>
      </c>
      <c r="N17" s="74">
        <f>'INPUT - New Data'!D15</f>
        <v>2</v>
      </c>
      <c r="O17" s="74">
        <f>'Target Frequency'!R16</f>
        <v>14.173846153846155</v>
      </c>
    </row>
    <row r="18" spans="1:15" ht="15" customHeight="1" x14ac:dyDescent="0.2">
      <c r="A18" s="8" t="s">
        <v>4</v>
      </c>
      <c r="B18" s="3" t="s">
        <v>0</v>
      </c>
      <c r="C18" s="3" t="s">
        <v>36</v>
      </c>
      <c r="D18" s="74">
        <f>LOG(1+Data!AB17)/LOG(1+Data!$AB$35)*5</f>
        <v>4.033055724391386</v>
      </c>
      <c r="E18" s="74">
        <f>'INPUT - Recreational Importance'!G16</f>
        <v>2.5004964911932652</v>
      </c>
      <c r="F18" s="74">
        <f>'INPUT - Subsistence'!D16</f>
        <v>1E-3</v>
      </c>
      <c r="G18" s="74">
        <f>IF(Data!L17="yes",1,0)</f>
        <v>0</v>
      </c>
      <c r="H18" s="74">
        <f>'INPUT - Constituent Demand'!D16</f>
        <v>2</v>
      </c>
      <c r="I18" s="74">
        <f>'INPUT - Non-Catch Value'!D16</f>
        <v>2</v>
      </c>
      <c r="J18" s="74">
        <f>IF(AssmtData!I15="UNK",3,IF(AssmtData!I15&gt;1.25,1,IF(AssmtData!I15&lt;1,IF(Data!AF17="yes",5,4),2)))</f>
        <v>3</v>
      </c>
      <c r="K18" s="74">
        <f>IF(AssmtData!H15="UNK",3,IF(AssmtData!H15&lt;0.26,1,IF(AssmtData!H15&gt;0.9,IF(AssmtData!H15&gt;1,5,4),2)))</f>
        <v>3</v>
      </c>
      <c r="L18" s="74">
        <f>'INPUT - Ecosystem Importance'!D16</f>
        <v>3</v>
      </c>
      <c r="M18" s="74">
        <f>'INPUT - Unexpected Changes'!D16</f>
        <v>2</v>
      </c>
      <c r="N18" s="74">
        <f>'INPUT - New Data'!D16</f>
        <v>2</v>
      </c>
      <c r="O18" s="74">
        <f>'Target Frequency'!R17</f>
        <v>17.5</v>
      </c>
    </row>
    <row r="19" spans="1:15" ht="15" customHeight="1" x14ac:dyDescent="0.2">
      <c r="A19" s="8" t="s">
        <v>43</v>
      </c>
      <c r="B19" s="3" t="s">
        <v>34</v>
      </c>
      <c r="C19" s="3" t="s">
        <v>43</v>
      </c>
      <c r="D19" s="74">
        <f>LOG(1+Data!AB18)/LOG(1+Data!$AB$35)*5</f>
        <v>4.7667784405702189</v>
      </c>
      <c r="E19" s="74">
        <f>'INPUT - Recreational Importance'!G17</f>
        <v>3.3590668373462584</v>
      </c>
      <c r="F19" s="74">
        <f>'INPUT - Subsistence'!D17</f>
        <v>1E-3</v>
      </c>
      <c r="G19" s="74">
        <f>IF(Data!L18="yes",1,0)</f>
        <v>0</v>
      </c>
      <c r="H19" s="74">
        <f>'INPUT - Constituent Demand'!D17</f>
        <v>2</v>
      </c>
      <c r="I19" s="74">
        <f>'INPUT - Non-Catch Value'!D17</f>
        <v>2</v>
      </c>
      <c r="J19" s="74">
        <f>IF(AssmtData!I16="UNK",3,IF(AssmtData!I16&gt;1.25,1,IF(AssmtData!I16&lt;1,IF(Data!AF18="yes",5,4),2)))</f>
        <v>1</v>
      </c>
      <c r="K19" s="74">
        <f>IF(AssmtData!H16="UNK",3,IF(AssmtData!H16&lt;0.26,1,IF(AssmtData!H16&gt;0.9,IF(AssmtData!H16&gt;1,5,4),2)))</f>
        <v>4</v>
      </c>
      <c r="L19" s="74">
        <f>'INPUT - Ecosystem Importance'!D17</f>
        <v>3</v>
      </c>
      <c r="M19" s="74">
        <f>'INPUT - Unexpected Changes'!D17</f>
        <v>2</v>
      </c>
      <c r="N19" s="74">
        <f>'INPUT - New Data'!D17</f>
        <v>2</v>
      </c>
      <c r="O19" s="74">
        <f>'Target Frequency'!R18</f>
        <v>0</v>
      </c>
    </row>
    <row r="20" spans="1:15" ht="15" customHeight="1" x14ac:dyDescent="0.2">
      <c r="A20" s="8" t="s">
        <v>1</v>
      </c>
      <c r="B20" s="3" t="s">
        <v>0</v>
      </c>
      <c r="C20" s="3" t="s">
        <v>1</v>
      </c>
      <c r="D20" s="74">
        <f>LOG(1+Data!AB19)/LOG(1+Data!$AB$35)*5</f>
        <v>3.7197509195764145</v>
      </c>
      <c r="E20" s="74">
        <f>'INPUT - Recreational Importance'!G18</f>
        <v>4.2645879761981877</v>
      </c>
      <c r="F20" s="74">
        <f>'INPUT - Subsistence'!D18</f>
        <v>1E-3</v>
      </c>
      <c r="G20" s="74">
        <f>IF(Data!L19="yes",1,0)</f>
        <v>0</v>
      </c>
      <c r="H20" s="74">
        <f>'INPUT - Constituent Demand'!D18</f>
        <v>2</v>
      </c>
      <c r="I20" s="74">
        <f>'INPUT - Non-Catch Value'!D18</f>
        <v>2</v>
      </c>
      <c r="J20" s="74">
        <f>IF(AssmtData!I17="UNK",3,IF(AssmtData!I17&gt;1.25,1,IF(AssmtData!I17&lt;1,IF(Data!AF19="yes",5,4),2)))</f>
        <v>1</v>
      </c>
      <c r="K20" s="74">
        <f>IF(AssmtData!H17="UNK",3,IF(AssmtData!H17&lt;0.26,1,IF(AssmtData!H17&gt;0.9,IF(AssmtData!H17&gt;1,5,4),2)))</f>
        <v>2</v>
      </c>
      <c r="L20" s="74">
        <f>'INPUT - Ecosystem Importance'!D18</f>
        <v>3</v>
      </c>
      <c r="M20" s="74">
        <f>'INPUT - Unexpected Changes'!D18</f>
        <v>2</v>
      </c>
      <c r="N20" s="74">
        <f>'INPUT - New Data'!D18</f>
        <v>2</v>
      </c>
      <c r="O20" s="74">
        <f>'Target Frequency'!R19</f>
        <v>0</v>
      </c>
    </row>
    <row r="21" spans="1:15" ht="15" customHeight="1" x14ac:dyDescent="0.2">
      <c r="A21" s="8" t="s">
        <v>8</v>
      </c>
      <c r="B21" s="3" t="s">
        <v>0</v>
      </c>
      <c r="C21" s="3" t="s">
        <v>39</v>
      </c>
      <c r="D21" s="74">
        <f>LOG(1+Data!AB20)/LOG(1+Data!$AB$35)*5</f>
        <v>3.3516400738384187</v>
      </c>
      <c r="E21" s="74">
        <f>'INPUT - Recreational Importance'!G19</f>
        <v>2.6732475813775958</v>
      </c>
      <c r="F21" s="74">
        <f>'INPUT - Subsistence'!D19</f>
        <v>1E-3</v>
      </c>
      <c r="G21" s="74">
        <f>IF(Data!L20="yes",1,0)</f>
        <v>0</v>
      </c>
      <c r="H21" s="74">
        <f>'INPUT - Constituent Demand'!D19</f>
        <v>2</v>
      </c>
      <c r="I21" s="74">
        <f>'INPUT - Non-Catch Value'!D19</f>
        <v>2</v>
      </c>
      <c r="J21" s="74">
        <f>IF(AssmtData!I18="UNK",3,IF(AssmtData!I18&gt;1.25,1,IF(AssmtData!I18&lt;1,IF(Data!AF20="yes",5,4),2)))</f>
        <v>3</v>
      </c>
      <c r="K21" s="74">
        <f>IF(AssmtData!H18="UNK",3,IF(AssmtData!H18&lt;0.26,1,IF(AssmtData!H18&gt;0.9,IF(AssmtData!H18&gt;1,5,4),2)))</f>
        <v>3</v>
      </c>
      <c r="L21" s="74">
        <f>'INPUT - Ecosystem Importance'!D19</f>
        <v>3</v>
      </c>
      <c r="M21" s="74">
        <f>'INPUT - Unexpected Changes'!D19</f>
        <v>2</v>
      </c>
      <c r="N21" s="74">
        <f>'INPUT - New Data'!D19</f>
        <v>2</v>
      </c>
      <c r="O21" s="74">
        <f>'Target Frequency'!R20</f>
        <v>15.8</v>
      </c>
    </row>
    <row r="22" spans="1:15" ht="15" customHeight="1" x14ac:dyDescent="0.2">
      <c r="A22" s="8" t="s">
        <v>12</v>
      </c>
      <c r="B22" s="3" t="s">
        <v>0</v>
      </c>
      <c r="C22" s="3" t="s">
        <v>12</v>
      </c>
      <c r="D22" s="74">
        <f>LOG(1+Data!AB21)/LOG(1+Data!$AB$35)*5</f>
        <v>4.0394725024666229</v>
      </c>
      <c r="E22" s="74">
        <f>'INPUT - Recreational Importance'!G20</f>
        <v>2.6250531002831221</v>
      </c>
      <c r="F22" s="74">
        <f>'INPUT - Subsistence'!D20</f>
        <v>1E-3</v>
      </c>
      <c r="G22" s="74">
        <f>IF(Data!L21="yes",1,0)</f>
        <v>0</v>
      </c>
      <c r="H22" s="74">
        <f>'INPUT - Constituent Demand'!D20</f>
        <v>2</v>
      </c>
      <c r="I22" s="74">
        <f>'INPUT - Non-Catch Value'!D20</f>
        <v>2</v>
      </c>
      <c r="J22" s="74">
        <f>IF(AssmtData!I19="UNK",3,IF(AssmtData!I19&gt;1.25,1,IF(AssmtData!I19&lt;1,IF(Data!AF21="yes",5,4),2)))</f>
        <v>4</v>
      </c>
      <c r="K22" s="74">
        <f>IF(AssmtData!H19="UNK",3,IF(AssmtData!H19&lt;0.26,1,IF(AssmtData!H19&gt;0.9,IF(AssmtData!H19&gt;1,5,4),2)))</f>
        <v>5</v>
      </c>
      <c r="L22" s="74">
        <f>'INPUT - Ecosystem Importance'!D20</f>
        <v>3</v>
      </c>
      <c r="M22" s="74">
        <f>'INPUT - Unexpected Changes'!D20</f>
        <v>2</v>
      </c>
      <c r="N22" s="74">
        <f>'INPUT - New Data'!D20</f>
        <v>2</v>
      </c>
      <c r="O22" s="74">
        <f>'Target Frequency'!R21</f>
        <v>1.4879678714859441</v>
      </c>
    </row>
    <row r="23" spans="1:15" ht="15" customHeight="1" x14ac:dyDescent="0.2">
      <c r="A23" s="8" t="s">
        <v>22</v>
      </c>
      <c r="B23" s="3" t="s">
        <v>0</v>
      </c>
      <c r="C23" s="3" t="s">
        <v>22</v>
      </c>
      <c r="D23" s="74">
        <f>LOG(1+Data!AB22)/LOG(1+Data!$AB$35)*5</f>
        <v>3.9767392210037871</v>
      </c>
      <c r="E23" s="74">
        <f>'INPUT - Recreational Importance'!G21</f>
        <v>2.5972448706772262</v>
      </c>
      <c r="F23" s="74">
        <f>'INPUT - Subsistence'!D21</f>
        <v>1E-3</v>
      </c>
      <c r="G23" s="74">
        <f>IF(Data!L22="yes",1,0)</f>
        <v>1</v>
      </c>
      <c r="H23" s="74">
        <f>'INPUT - Constituent Demand'!D21</f>
        <v>2</v>
      </c>
      <c r="I23" s="74">
        <f>'INPUT - Non-Catch Value'!D21</f>
        <v>2</v>
      </c>
      <c r="J23" s="74">
        <f>IF(AssmtData!I20="UNK",3,IF(AssmtData!I20&gt;1.25,1,IF(AssmtData!I20&lt;1,IF(Data!AF22="yes",5,4),2)))</f>
        <v>4</v>
      </c>
      <c r="K23" s="74">
        <f>IF(AssmtData!H20="UNK",3,IF(AssmtData!H20&lt;0.26,1,IF(AssmtData!H20&gt;0.9,IF(AssmtData!H20&gt;1,5,4),2)))</f>
        <v>2</v>
      </c>
      <c r="L23" s="74">
        <f>'INPUT - Ecosystem Importance'!D21</f>
        <v>3</v>
      </c>
      <c r="M23" s="74">
        <f>'INPUT - Unexpected Changes'!D21</f>
        <v>2</v>
      </c>
      <c r="N23" s="74">
        <f>'INPUT - New Data'!D21</f>
        <v>2</v>
      </c>
      <c r="O23" s="74">
        <f>'Target Frequency'!R22</f>
        <v>0</v>
      </c>
    </row>
    <row r="24" spans="1:15" ht="15" customHeight="1" x14ac:dyDescent="0.2">
      <c r="A24" s="8" t="s">
        <v>17</v>
      </c>
      <c r="B24" s="3" t="s">
        <v>0</v>
      </c>
      <c r="C24" s="3" t="s">
        <v>17</v>
      </c>
      <c r="D24" s="74">
        <f>LOG(1+Data!AB23)/LOG(1+Data!$AB$35)*5</f>
        <v>4.0197197572993941</v>
      </c>
      <c r="E24" s="74">
        <f>'INPUT - Recreational Importance'!G22</f>
        <v>3.904489939423212</v>
      </c>
      <c r="F24" s="74">
        <f>'INPUT - Subsistence'!D22</f>
        <v>1E-3</v>
      </c>
      <c r="G24" s="74">
        <f>IF(Data!L23="yes",1,0)</f>
        <v>1</v>
      </c>
      <c r="H24" s="74">
        <f>'INPUT - Constituent Demand'!D22</f>
        <v>2</v>
      </c>
      <c r="I24" s="74">
        <f>'INPUT - Non-Catch Value'!D22</f>
        <v>2</v>
      </c>
      <c r="J24" s="74">
        <f>IF(AssmtData!I21="UNK",3,IF(AssmtData!I21&gt;1.25,1,IF(AssmtData!I21&lt;1,IF(Data!AF23="yes",5,4),2)))</f>
        <v>4</v>
      </c>
      <c r="K24" s="74">
        <f>IF(AssmtData!H21="UNK",3,IF(AssmtData!H21&lt;0.26,1,IF(AssmtData!H21&gt;0.9,IF(AssmtData!H21&gt;1,5,4),2)))</f>
        <v>5</v>
      </c>
      <c r="L24" s="74">
        <f>'INPUT - Ecosystem Importance'!D22</f>
        <v>3</v>
      </c>
      <c r="M24" s="74">
        <f>'INPUT - Unexpected Changes'!D22</f>
        <v>2</v>
      </c>
      <c r="N24" s="74">
        <f>'INPUT - New Data'!D22</f>
        <v>2</v>
      </c>
      <c r="O24" s="74">
        <f>'Target Frequency'!R23</f>
        <v>1.4268196721311472</v>
      </c>
    </row>
    <row r="25" spans="1:15" ht="15" customHeight="1" x14ac:dyDescent="0.2">
      <c r="A25" s="8" t="s">
        <v>23</v>
      </c>
      <c r="B25" s="3" t="s">
        <v>0</v>
      </c>
      <c r="C25" s="3" t="s">
        <v>23</v>
      </c>
      <c r="D25" s="74">
        <f>LOG(1+Data!AB24)/LOG(1+Data!$AB$35)*5</f>
        <v>3.9880846259698286</v>
      </c>
      <c r="E25" s="74">
        <f>'INPUT - Recreational Importance'!G23</f>
        <v>2.350358171579539</v>
      </c>
      <c r="F25" s="74">
        <f>'INPUT - Subsistence'!D23</f>
        <v>1E-3</v>
      </c>
      <c r="G25" s="74">
        <f>IF(Data!L24="yes",1,0)</f>
        <v>0</v>
      </c>
      <c r="H25" s="74">
        <f>'INPUT - Constituent Demand'!D23</f>
        <v>2</v>
      </c>
      <c r="I25" s="74">
        <f>'INPUT - Non-Catch Value'!D23</f>
        <v>2</v>
      </c>
      <c r="J25" s="74">
        <f>IF(AssmtData!I22="UNK",3,IF(AssmtData!I22&gt;1.25,1,IF(AssmtData!I22&lt;1,IF(Data!AF24="yes",5,4),2)))</f>
        <v>3</v>
      </c>
      <c r="K25" s="74">
        <f>IF(AssmtData!H22="UNK",3,IF(AssmtData!H22&lt;0.26,1,IF(AssmtData!H22&gt;0.9,IF(AssmtData!H22&gt;1,5,4),2)))</f>
        <v>3</v>
      </c>
      <c r="L25" s="74">
        <f>'INPUT - Ecosystem Importance'!D23</f>
        <v>3</v>
      </c>
      <c r="M25" s="74">
        <f>'INPUT - Unexpected Changes'!D23</f>
        <v>2</v>
      </c>
      <c r="N25" s="74">
        <f>'INPUT - New Data'!D23</f>
        <v>2</v>
      </c>
      <c r="O25" s="74">
        <f>'Target Frequency'!R24</f>
        <v>7.7666666666666657</v>
      </c>
    </row>
    <row r="26" spans="1:15" ht="15" customHeight="1" x14ac:dyDescent="0.2">
      <c r="A26" s="8" t="s">
        <v>7</v>
      </c>
      <c r="B26" s="3" t="s">
        <v>0</v>
      </c>
      <c r="C26" s="1" t="s">
        <v>38</v>
      </c>
      <c r="D26" s="74">
        <f>LOG(1+Data!AB25)/LOG(1+Data!$AB$35)*5</f>
        <v>2.8663561795824926</v>
      </c>
      <c r="E26" s="74">
        <f>'INPUT - Recreational Importance'!G24</f>
        <v>1.5150562726876471</v>
      </c>
      <c r="F26" s="74">
        <f>'INPUT - Subsistence'!D24</f>
        <v>1E-3</v>
      </c>
      <c r="G26" s="74">
        <f>IF(Data!L25="yes",1,0)</f>
        <v>0</v>
      </c>
      <c r="H26" s="74">
        <f>'INPUT - Constituent Demand'!D24</f>
        <v>2</v>
      </c>
      <c r="I26" s="74">
        <f>'INPUT - Non-Catch Value'!D24</f>
        <v>2</v>
      </c>
      <c r="J26" s="74">
        <f>IF(AssmtData!I23="UNK",3,IF(AssmtData!I23&gt;1.25,1,IF(AssmtData!I23&lt;1,IF(Data!AF25="yes",5,4),2)))</f>
        <v>3</v>
      </c>
      <c r="K26" s="74">
        <f>IF(AssmtData!H23="UNK",3,IF(AssmtData!H23&lt;0.26,1,IF(AssmtData!H23&gt;0.9,IF(AssmtData!H23&gt;1,5,4),2)))</f>
        <v>3</v>
      </c>
      <c r="L26" s="74">
        <f>'INPUT - Ecosystem Importance'!D24</f>
        <v>3</v>
      </c>
      <c r="M26" s="74">
        <f>'INPUT - Unexpected Changes'!D24</f>
        <v>2</v>
      </c>
      <c r="N26" s="74">
        <f>'INPUT - New Data'!D24</f>
        <v>2</v>
      </c>
      <c r="O26" s="74">
        <f>'Target Frequency'!R25</f>
        <v>15.442222222222222</v>
      </c>
    </row>
    <row r="27" spans="1:15" ht="15" customHeight="1" x14ac:dyDescent="0.2">
      <c r="A27" s="8" t="s">
        <v>3</v>
      </c>
      <c r="B27" s="3" t="s">
        <v>0</v>
      </c>
      <c r="C27" s="3" t="s">
        <v>37</v>
      </c>
      <c r="D27" s="74">
        <f>LOG(1+Data!AB26)/LOG(1+Data!$AB$35)*5</f>
        <v>2.6415399009881622</v>
      </c>
      <c r="E27" s="74">
        <f>'INPUT - Recreational Importance'!G25</f>
        <v>4.1603618369478248</v>
      </c>
      <c r="F27" s="74">
        <f>'INPUT - Subsistence'!D25</f>
        <v>1E-3</v>
      </c>
      <c r="G27" s="74">
        <f>IF(Data!L26="yes",1,0)</f>
        <v>0</v>
      </c>
      <c r="H27" s="74">
        <f>'INPUT - Constituent Demand'!D25</f>
        <v>2</v>
      </c>
      <c r="I27" s="74">
        <f>'INPUT - Non-Catch Value'!D25</f>
        <v>2</v>
      </c>
      <c r="J27" s="74">
        <f>IF(AssmtData!I24="UNK",3,IF(AssmtData!I24&gt;1.25,1,IF(AssmtData!I24&lt;1,IF(Data!AF26="yes",5,4),2)))</f>
        <v>3</v>
      </c>
      <c r="K27" s="74">
        <f>IF(AssmtData!H24="UNK",3,IF(AssmtData!H24&lt;0.26,1,IF(AssmtData!H24&gt;0.9,IF(AssmtData!H24&gt;1,5,4),2)))</f>
        <v>3</v>
      </c>
      <c r="L27" s="74">
        <f>'INPUT - Ecosystem Importance'!D25</f>
        <v>3</v>
      </c>
      <c r="M27" s="74">
        <f>'INPUT - Unexpected Changes'!D25</f>
        <v>2</v>
      </c>
      <c r="N27" s="74">
        <f>'INPUT - New Data'!D25</f>
        <v>2</v>
      </c>
      <c r="O27" s="74">
        <f>'Target Frequency'!R26</f>
        <v>15.766666666666666</v>
      </c>
    </row>
    <row r="28" spans="1:15" ht="15" customHeight="1" x14ac:dyDescent="0.2">
      <c r="A28" s="8" t="s">
        <v>18</v>
      </c>
      <c r="B28" s="3" t="s">
        <v>0</v>
      </c>
      <c r="C28" s="3" t="s">
        <v>18</v>
      </c>
      <c r="D28" s="74">
        <f>LOG(1+Data!AB27)/LOG(1+Data!$AB$35)*5</f>
        <v>3.7759310037105238</v>
      </c>
      <c r="E28" s="74">
        <f>'INPUT - Recreational Importance'!G26</f>
        <v>2.7567231074290786</v>
      </c>
      <c r="F28" s="74">
        <f>'INPUT - Subsistence'!D26</f>
        <v>1E-3</v>
      </c>
      <c r="G28" s="74">
        <f>IF(Data!L27="yes",1,0)</f>
        <v>1</v>
      </c>
      <c r="H28" s="74">
        <f>'INPUT - Constituent Demand'!D26</f>
        <v>2</v>
      </c>
      <c r="I28" s="74">
        <f>'INPUT - Non-Catch Value'!D26</f>
        <v>2</v>
      </c>
      <c r="J28" s="74">
        <f>IF(AssmtData!I25="UNK",3,IF(AssmtData!I25&gt;1.25,1,IF(AssmtData!I25&lt;1,IF(Data!AF27="yes",5,4),2)))</f>
        <v>4</v>
      </c>
      <c r="K28" s="74">
        <f>IF(AssmtData!H25="UNK",3,IF(AssmtData!H25&lt;0.26,1,IF(AssmtData!H25&gt;0.9,IF(AssmtData!H25&gt;1,5,4),2)))</f>
        <v>2</v>
      </c>
      <c r="L28" s="74">
        <f>'INPUT - Ecosystem Importance'!D26</f>
        <v>3</v>
      </c>
      <c r="M28" s="74">
        <f>'INPUT - Unexpected Changes'!D26</f>
        <v>2</v>
      </c>
      <c r="N28" s="74">
        <f>'INPUT - New Data'!D26</f>
        <v>2</v>
      </c>
      <c r="O28" s="74">
        <f>'Target Frequency'!R27</f>
        <v>0</v>
      </c>
    </row>
    <row r="29" spans="1:15" ht="15" customHeight="1" x14ac:dyDescent="0.2">
      <c r="A29" s="8" t="s">
        <v>42</v>
      </c>
      <c r="B29" s="3" t="s">
        <v>0</v>
      </c>
      <c r="C29" s="3" t="s">
        <v>42</v>
      </c>
      <c r="D29" s="74">
        <f>LOG(1+Data!AB28)/LOG(1+Data!$AB$35)*5</f>
        <v>5</v>
      </c>
      <c r="E29" s="74">
        <f>'INPUT - Recreational Importance'!G27</f>
        <v>2.9336712801341145</v>
      </c>
      <c r="F29" s="74">
        <f>'INPUT - Subsistence'!D27</f>
        <v>1E-3</v>
      </c>
      <c r="G29" s="74">
        <f>IF(Data!L28="yes",1,0)</f>
        <v>0</v>
      </c>
      <c r="H29" s="74">
        <f>'INPUT - Constituent Demand'!D27</f>
        <v>2</v>
      </c>
      <c r="I29" s="74">
        <f>'INPUT - Non-Catch Value'!D27</f>
        <v>2</v>
      </c>
      <c r="J29" s="74">
        <f>IF(AssmtData!I26="UNK",3,IF(AssmtData!I26&gt;1.25,1,IF(AssmtData!I26&lt;1,IF(Data!AF28="yes",5,4),2)))</f>
        <v>1</v>
      </c>
      <c r="K29" s="74">
        <f>IF(AssmtData!H26="UNK",3,IF(AssmtData!H26&lt;0.26,1,IF(AssmtData!H26&gt;0.9,IF(AssmtData!H26&gt;1,5,4),2)))</f>
        <v>2</v>
      </c>
      <c r="L29" s="74">
        <f>'INPUT - Ecosystem Importance'!D27</f>
        <v>3</v>
      </c>
      <c r="M29" s="74">
        <f>'INPUT - Unexpected Changes'!D27</f>
        <v>2</v>
      </c>
      <c r="N29" s="74">
        <f>'INPUT - New Data'!D27</f>
        <v>2</v>
      </c>
      <c r="O29" s="74">
        <f>'Target Frequency'!R28</f>
        <v>0</v>
      </c>
    </row>
    <row r="30" spans="1:15" ht="15" customHeight="1" x14ac:dyDescent="0.2">
      <c r="A30" s="8" t="s">
        <v>13</v>
      </c>
      <c r="B30" s="3" t="s">
        <v>0</v>
      </c>
      <c r="C30" s="3" t="s">
        <v>13</v>
      </c>
      <c r="D30" s="74">
        <f>LOG(1+Data!AB29)/LOG(1+Data!$AB$35)*5</f>
        <v>2.3550767838976054</v>
      </c>
      <c r="E30" s="74">
        <f>'INPUT - Recreational Importance'!G28</f>
        <v>1.3424457475464056</v>
      </c>
      <c r="F30" s="74">
        <f>'INPUT - Subsistence'!D28</f>
        <v>1E-3</v>
      </c>
      <c r="G30" s="74">
        <f>IF(Data!L29="yes",1,0)</f>
        <v>0</v>
      </c>
      <c r="H30" s="74">
        <f>'INPUT - Constituent Demand'!D28</f>
        <v>2</v>
      </c>
      <c r="I30" s="74">
        <f>'INPUT - Non-Catch Value'!D28</f>
        <v>2</v>
      </c>
      <c r="J30" s="74">
        <f>IF(AssmtData!I27="UNK",3,IF(AssmtData!I27&gt;1.25,1,IF(AssmtData!I27&lt;1,IF(Data!AF29="yes",5,4),2)))</f>
        <v>3</v>
      </c>
      <c r="K30" s="74">
        <f>IF(AssmtData!H27="UNK",3,IF(AssmtData!H27&lt;0.26,1,IF(AssmtData!H27&gt;0.9,IF(AssmtData!H27&gt;1,5,4),2)))</f>
        <v>3</v>
      </c>
      <c r="L30" s="74">
        <f>'INPUT - Ecosystem Importance'!D28</f>
        <v>3</v>
      </c>
      <c r="M30" s="74">
        <f>'INPUT - Unexpected Changes'!D28</f>
        <v>2</v>
      </c>
      <c r="N30" s="74">
        <f>'INPUT - New Data'!D28</f>
        <v>2</v>
      </c>
      <c r="O30" s="74">
        <f>'Target Frequency'!R29</f>
        <v>0</v>
      </c>
    </row>
    <row r="31" spans="1:15" ht="15" customHeight="1" x14ac:dyDescent="0.2">
      <c r="A31" s="8" t="s">
        <v>31</v>
      </c>
      <c r="B31" s="3" t="s">
        <v>0</v>
      </c>
      <c r="C31" s="3" t="s">
        <v>31</v>
      </c>
      <c r="D31" s="74">
        <f>LOG(1+Data!AB30)/LOG(1+Data!$AB$35)*5</f>
        <v>4.3745436649919949</v>
      </c>
      <c r="E31" s="74">
        <f>'INPUT - Recreational Importance'!G29</f>
        <v>1.5812647287428137</v>
      </c>
      <c r="F31" s="74">
        <f>'INPUT - Subsistence'!D29</f>
        <v>1E-3</v>
      </c>
      <c r="G31" s="74">
        <f>IF(Data!L30="yes",1,0)</f>
        <v>0</v>
      </c>
      <c r="H31" s="74">
        <f>'INPUT - Constituent Demand'!D29</f>
        <v>2</v>
      </c>
      <c r="I31" s="74">
        <f>'INPUT - Non-Catch Value'!D29</f>
        <v>2</v>
      </c>
      <c r="J31" s="74">
        <f>IF(AssmtData!I28="UNK",3,IF(AssmtData!I28&gt;1.25,1,IF(AssmtData!I28&lt;1,IF(Data!AF30="yes",5,4),2)))</f>
        <v>2</v>
      </c>
      <c r="K31" s="74">
        <f>IF(AssmtData!H28="UNK",3,IF(AssmtData!H28&lt;0.26,1,IF(AssmtData!H28&gt;0.9,IF(AssmtData!H28&gt;1,5,4),2)))</f>
        <v>5</v>
      </c>
      <c r="L31" s="74">
        <f>'INPUT - Ecosystem Importance'!D29</f>
        <v>3</v>
      </c>
      <c r="M31" s="74">
        <f>'INPUT - Unexpected Changes'!D29</f>
        <v>2</v>
      </c>
      <c r="N31" s="74">
        <f>'INPUT - New Data'!D29</f>
        <v>2</v>
      </c>
      <c r="O31" s="74">
        <f>'Target Frequency'!R30</f>
        <v>0</v>
      </c>
    </row>
    <row r="32" spans="1:15" ht="15" customHeight="1" x14ac:dyDescent="0.2">
      <c r="A32" s="8" t="s">
        <v>19</v>
      </c>
      <c r="B32" s="3" t="s">
        <v>0</v>
      </c>
      <c r="C32" s="3" t="s">
        <v>19</v>
      </c>
      <c r="D32" s="74">
        <f>LOG(1+Data!AB31)/LOG(1+Data!$AB$35)*5</f>
        <v>4.5565792496387951</v>
      </c>
      <c r="E32" s="74">
        <f>'INPUT - Recreational Importance'!G30</f>
        <v>2.5532718004115975</v>
      </c>
      <c r="F32" s="74">
        <f>'INPUT - Subsistence'!D30</f>
        <v>1E-3</v>
      </c>
      <c r="G32" s="74">
        <f>IF(Data!L31="yes",1,0)</f>
        <v>0</v>
      </c>
      <c r="H32" s="74">
        <f>'INPUT - Constituent Demand'!D30</f>
        <v>2</v>
      </c>
      <c r="I32" s="74">
        <f>'INPUT - Non-Catch Value'!D30</f>
        <v>2</v>
      </c>
      <c r="J32" s="74">
        <f>IF(AssmtData!I29="UNK",3,IF(AssmtData!I29&gt;1.25,1,IF(AssmtData!I29&lt;1,IF(Data!AF31="yes",5,4),2)))</f>
        <v>1</v>
      </c>
      <c r="K32" s="74">
        <f>IF(AssmtData!H29="UNK",3,IF(AssmtData!H29&lt;0.26,1,IF(AssmtData!H29&gt;0.9,IF(AssmtData!H29&gt;1,5,4),2)))</f>
        <v>2</v>
      </c>
      <c r="L32" s="74">
        <f>'INPUT - Ecosystem Importance'!D30</f>
        <v>3</v>
      </c>
      <c r="M32" s="74">
        <f>'INPUT - Unexpected Changes'!D30</f>
        <v>2</v>
      </c>
      <c r="N32" s="74">
        <f>'INPUT - New Data'!D30</f>
        <v>2</v>
      </c>
      <c r="O32" s="74">
        <f>'Target Frequency'!R31</f>
        <v>0</v>
      </c>
    </row>
    <row r="33" spans="1:15" ht="15" customHeight="1" x14ac:dyDescent="0.2">
      <c r="A33" s="8" t="s">
        <v>14</v>
      </c>
      <c r="B33" s="3" t="s">
        <v>0</v>
      </c>
      <c r="C33" s="3" t="s">
        <v>14</v>
      </c>
      <c r="D33" s="74">
        <f>LOG(1+Data!AB32)/LOG(1+Data!$AB$35)*5</f>
        <v>1.732566327688037</v>
      </c>
      <c r="E33" s="74">
        <f>'INPUT - Recreational Importance'!G31</f>
        <v>3.653814749486485</v>
      </c>
      <c r="F33" s="74">
        <f>'INPUT - Subsistence'!D31</f>
        <v>1E-3</v>
      </c>
      <c r="G33" s="74">
        <f>IF(Data!L32="yes",1,0)</f>
        <v>0</v>
      </c>
      <c r="H33" s="74">
        <f>'INPUT - Constituent Demand'!D31</f>
        <v>2</v>
      </c>
      <c r="I33" s="74">
        <f>'INPUT - Non-Catch Value'!D31</f>
        <v>2</v>
      </c>
      <c r="J33" s="74">
        <f>IF(AssmtData!I30="UNK",3,IF(AssmtData!I30&gt;1.25,1,IF(AssmtData!I30&lt;1,IF(Data!AF32="yes",5,4),2)))</f>
        <v>3</v>
      </c>
      <c r="K33" s="74">
        <f>IF(AssmtData!H30="UNK",3,IF(AssmtData!H30&lt;0.26,1,IF(AssmtData!H30&gt;0.9,IF(AssmtData!H30&gt;1,5,4),2)))</f>
        <v>3</v>
      </c>
      <c r="L33" s="74">
        <f>'INPUT - Ecosystem Importance'!D31</f>
        <v>3</v>
      </c>
      <c r="M33" s="74">
        <f>'INPUT - Unexpected Changes'!D31</f>
        <v>2</v>
      </c>
      <c r="N33" s="74">
        <f>'INPUT - New Data'!D31</f>
        <v>2</v>
      </c>
      <c r="O33" s="74">
        <f>'Target Frequency'!R32</f>
        <v>14</v>
      </c>
    </row>
    <row r="34" spans="1:15" ht="15" customHeight="1" x14ac:dyDescent="0.2">
      <c r="A34" s="8" t="s">
        <v>24</v>
      </c>
      <c r="B34" s="3" t="s">
        <v>0</v>
      </c>
      <c r="C34" s="3" t="s">
        <v>24</v>
      </c>
      <c r="D34" s="74">
        <f>LOG(1+Data!AB33)/LOG(1+Data!$AB$35)*5</f>
        <v>4.1026236642245788</v>
      </c>
      <c r="E34" s="74">
        <f>'INPUT - Recreational Importance'!G32</f>
        <v>0.88108225129606255</v>
      </c>
      <c r="F34" s="74">
        <f>'INPUT - Subsistence'!D32</f>
        <v>1E-3</v>
      </c>
      <c r="G34" s="74">
        <f>IF(Data!L33="yes",1,0)</f>
        <v>0</v>
      </c>
      <c r="H34" s="74">
        <f>'INPUT - Constituent Demand'!D32</f>
        <v>2</v>
      </c>
      <c r="I34" s="74">
        <f>'INPUT - Non-Catch Value'!D32</f>
        <v>2</v>
      </c>
      <c r="J34" s="74">
        <f>IF(AssmtData!I31="UNK",3,IF(AssmtData!I31&gt;1.25,1,IF(AssmtData!I31&lt;1,IF(Data!AF33="yes",5,4),2)))</f>
        <v>1</v>
      </c>
      <c r="K34" s="74">
        <f>IF(AssmtData!H31="UNK",3,IF(AssmtData!H31&lt;0.26,1,IF(AssmtData!H31&gt;0.9,IF(AssmtData!H31&gt;1,5,4),2)))</f>
        <v>2</v>
      </c>
      <c r="L34" s="74">
        <f>'INPUT - Ecosystem Importance'!D32</f>
        <v>3</v>
      </c>
      <c r="M34" s="74">
        <f>'INPUT - Unexpected Changes'!D32</f>
        <v>2</v>
      </c>
      <c r="N34" s="74">
        <f>'INPUT - New Data'!D32</f>
        <v>2</v>
      </c>
      <c r="O34" s="74">
        <f>'Target Frequency'!R33</f>
        <v>0</v>
      </c>
    </row>
    <row r="35" spans="1:15" x14ac:dyDescent="0.2">
      <c r="A35" s="9" t="s">
        <v>29</v>
      </c>
      <c r="B35" s="10" t="s">
        <v>0</v>
      </c>
      <c r="C35" s="10" t="s">
        <v>29</v>
      </c>
      <c r="D35" s="74">
        <f>LOG(1+Data!AB34)/LOG(1+Data!$AB$35)*5</f>
        <v>4.6410260756369031</v>
      </c>
      <c r="E35" s="74">
        <f>'INPUT - Recreational Importance'!G33</f>
        <v>2.9777168096834079</v>
      </c>
      <c r="F35" s="74">
        <f>'INPUT - Subsistence'!D33</f>
        <v>1E-3</v>
      </c>
      <c r="G35" s="74">
        <f>IF(Data!L34="yes",1,0)</f>
        <v>0</v>
      </c>
      <c r="H35" s="74">
        <f>'INPUT - Constituent Demand'!D33</f>
        <v>2</v>
      </c>
      <c r="I35" s="74">
        <f>'INPUT - Non-Catch Value'!D33</f>
        <v>2</v>
      </c>
      <c r="J35" s="74">
        <f>IF(AssmtData!I32="UNK",3,IF(AssmtData!I32&gt;1.25,1,IF(AssmtData!I32&lt;1,IF(Data!AF34="yes",5,4),2)))</f>
        <v>1</v>
      </c>
      <c r="K35" s="74">
        <f>IF(AssmtData!H32="UNK",3,IF(AssmtData!H32&lt;0.26,1,IF(AssmtData!H32&gt;0.9,IF(AssmtData!H32&gt;1,5,4),2)))</f>
        <v>1</v>
      </c>
      <c r="L35" s="74">
        <f>'INPUT - Ecosystem Importance'!D33</f>
        <v>3</v>
      </c>
      <c r="M35" s="74">
        <f>'INPUT - Unexpected Changes'!D33</f>
        <v>2</v>
      </c>
      <c r="N35" s="74">
        <f>'INPUT - New Data'!D33</f>
        <v>2</v>
      </c>
      <c r="O35" s="74">
        <f>'Target Frequency'!R34</f>
        <v>0</v>
      </c>
    </row>
    <row r="37" spans="1:15" x14ac:dyDescent="0.2">
      <c r="D37" s="110">
        <f>SUM(D5:D35)</f>
        <v>114.83909146571447</v>
      </c>
      <c r="E37" s="111">
        <f t="shared" ref="E37:O37" si="0">SUM(E5:E35)</f>
        <v>90.466307039977195</v>
      </c>
      <c r="F37" s="111">
        <f t="shared" si="0"/>
        <v>3.1000000000000021E-2</v>
      </c>
      <c r="G37" s="111">
        <f t="shared" si="0"/>
        <v>4</v>
      </c>
      <c r="H37" s="111">
        <f t="shared" si="0"/>
        <v>60</v>
      </c>
      <c r="I37" s="111">
        <f t="shared" si="0"/>
        <v>62</v>
      </c>
      <c r="J37" s="111">
        <f t="shared" si="0"/>
        <v>79</v>
      </c>
      <c r="K37" s="111">
        <f t="shared" si="0"/>
        <v>92</v>
      </c>
      <c r="L37" s="111">
        <f t="shared" si="0"/>
        <v>93</v>
      </c>
      <c r="M37" s="111">
        <f t="shared" si="0"/>
        <v>62</v>
      </c>
      <c r="N37" s="111">
        <f t="shared" si="0"/>
        <v>62</v>
      </c>
      <c r="O37" s="112">
        <f t="shared" si="0"/>
        <v>155.75380872423204</v>
      </c>
    </row>
    <row r="39" spans="1:15" ht="12.75" customHeight="1" x14ac:dyDescent="0.2">
      <c r="A39" s="6" t="s">
        <v>11</v>
      </c>
      <c r="B39" s="7" t="s">
        <v>0</v>
      </c>
      <c r="C39" s="7" t="s">
        <v>11</v>
      </c>
      <c r="D39" s="90">
        <f>D5/D$37</f>
        <v>3.1502781735261227E-2</v>
      </c>
      <c r="E39" s="90">
        <f t="shared" ref="E39:O39" si="1">E5/E$37</f>
        <v>2.8931226242568889E-2</v>
      </c>
      <c r="F39" s="90">
        <f t="shared" si="1"/>
        <v>3.2258064516129011E-2</v>
      </c>
      <c r="G39" s="90">
        <f t="shared" si="1"/>
        <v>0</v>
      </c>
      <c r="H39" s="90">
        <f t="shared" si="1"/>
        <v>0</v>
      </c>
      <c r="I39" s="90">
        <f t="shared" si="1"/>
        <v>3.2258064516129031E-2</v>
      </c>
      <c r="J39" s="90">
        <f t="shared" si="1"/>
        <v>3.7974683544303799E-2</v>
      </c>
      <c r="K39" s="90">
        <f t="shared" si="1"/>
        <v>3.2608695652173912E-2</v>
      </c>
      <c r="L39" s="90">
        <f t="shared" si="1"/>
        <v>3.2258064516129031E-2</v>
      </c>
      <c r="M39" s="90">
        <f t="shared" si="1"/>
        <v>3.2258064516129031E-2</v>
      </c>
      <c r="N39" s="90">
        <f t="shared" si="1"/>
        <v>3.2258064516129031E-2</v>
      </c>
      <c r="O39" s="90">
        <f t="shared" si="1"/>
        <v>0</v>
      </c>
    </row>
    <row r="40" spans="1:15" ht="12.75" customHeight="1" x14ac:dyDescent="0.2">
      <c r="A40" s="8" t="s">
        <v>15</v>
      </c>
      <c r="B40" s="3" t="s">
        <v>0</v>
      </c>
      <c r="C40" s="3" t="s">
        <v>15</v>
      </c>
      <c r="D40" s="90">
        <f t="shared" ref="D40:O69" si="2">D6/D$37</f>
        <v>3.7420723462915889E-2</v>
      </c>
      <c r="E40" s="90">
        <f t="shared" si="2"/>
        <v>3.9501404963511316E-2</v>
      </c>
      <c r="F40" s="90">
        <f t="shared" si="2"/>
        <v>3.2258064516129011E-2</v>
      </c>
      <c r="G40" s="90">
        <f t="shared" si="2"/>
        <v>0</v>
      </c>
      <c r="H40" s="90">
        <f t="shared" si="2"/>
        <v>3.3333333333333333E-2</v>
      </c>
      <c r="I40" s="90">
        <f t="shared" si="2"/>
        <v>3.2258064516129031E-2</v>
      </c>
      <c r="J40" s="90">
        <f t="shared" si="2"/>
        <v>1.2658227848101266E-2</v>
      </c>
      <c r="K40" s="90">
        <f t="shared" si="2"/>
        <v>2.1739130434782608E-2</v>
      </c>
      <c r="L40" s="90">
        <f t="shared" si="2"/>
        <v>3.2258064516129031E-2</v>
      </c>
      <c r="M40" s="90">
        <f t="shared" si="2"/>
        <v>3.2258064516129031E-2</v>
      </c>
      <c r="N40" s="90">
        <f t="shared" si="2"/>
        <v>3.2258064516129031E-2</v>
      </c>
      <c r="O40" s="90">
        <f t="shared" si="2"/>
        <v>9.7047340810195049E-3</v>
      </c>
    </row>
    <row r="41" spans="1:15" ht="12.75" customHeight="1" x14ac:dyDescent="0.2">
      <c r="A41" s="8" t="s">
        <v>6</v>
      </c>
      <c r="B41" s="3" t="s">
        <v>0</v>
      </c>
      <c r="C41" s="3" t="s">
        <v>6</v>
      </c>
      <c r="D41" s="90">
        <f t="shared" si="2"/>
        <v>3.6045732276334577E-2</v>
      </c>
      <c r="E41" s="90">
        <f t="shared" si="2"/>
        <v>3.041706987032847E-2</v>
      </c>
      <c r="F41" s="90">
        <f t="shared" si="2"/>
        <v>3.2258064516129011E-2</v>
      </c>
      <c r="G41" s="90">
        <f t="shared" si="2"/>
        <v>0</v>
      </c>
      <c r="H41" s="90">
        <f t="shared" si="2"/>
        <v>3.3333333333333333E-2</v>
      </c>
      <c r="I41" s="90">
        <f t="shared" si="2"/>
        <v>3.2258064516129031E-2</v>
      </c>
      <c r="J41" s="90">
        <f t="shared" si="2"/>
        <v>5.0632911392405063E-2</v>
      </c>
      <c r="K41" s="90">
        <f t="shared" si="2"/>
        <v>5.434782608695652E-2</v>
      </c>
      <c r="L41" s="90">
        <f t="shared" si="2"/>
        <v>3.2258064516129031E-2</v>
      </c>
      <c r="M41" s="90">
        <f t="shared" si="2"/>
        <v>3.2258064516129031E-2</v>
      </c>
      <c r="N41" s="90">
        <f t="shared" si="2"/>
        <v>3.2258064516129031E-2</v>
      </c>
      <c r="O41" s="90">
        <f t="shared" si="2"/>
        <v>0</v>
      </c>
    </row>
    <row r="42" spans="1:15" ht="12.75" customHeight="1" x14ac:dyDescent="0.2">
      <c r="A42" s="8" t="s">
        <v>32</v>
      </c>
      <c r="B42" s="3" t="s">
        <v>34</v>
      </c>
      <c r="C42" s="3" t="s">
        <v>32</v>
      </c>
      <c r="D42" s="90">
        <f t="shared" si="2"/>
        <v>3.4423554094350557E-2</v>
      </c>
      <c r="E42" s="90">
        <f t="shared" si="2"/>
        <v>4.9469738485624165E-2</v>
      </c>
      <c r="F42" s="90">
        <f t="shared" si="2"/>
        <v>3.2258064516129011E-2</v>
      </c>
      <c r="G42" s="90">
        <f t="shared" si="2"/>
        <v>0</v>
      </c>
      <c r="H42" s="90">
        <f t="shared" si="2"/>
        <v>3.3333333333333333E-2</v>
      </c>
      <c r="I42" s="90">
        <f t="shared" si="2"/>
        <v>3.2258064516129031E-2</v>
      </c>
      <c r="J42" s="90">
        <f t="shared" si="2"/>
        <v>1.2658227848101266E-2</v>
      </c>
      <c r="K42" s="90">
        <f t="shared" si="2"/>
        <v>2.1739130434782608E-2</v>
      </c>
      <c r="L42" s="90">
        <f t="shared" si="2"/>
        <v>3.2258064516129031E-2</v>
      </c>
      <c r="M42" s="90">
        <f t="shared" si="2"/>
        <v>3.2258064516129031E-2</v>
      </c>
      <c r="N42" s="90">
        <f t="shared" si="2"/>
        <v>3.2258064516129031E-2</v>
      </c>
      <c r="O42" s="90">
        <f t="shared" si="2"/>
        <v>0</v>
      </c>
    </row>
    <row r="43" spans="1:15" ht="12.75" customHeight="1" x14ac:dyDescent="0.2">
      <c r="A43" s="8" t="s">
        <v>5</v>
      </c>
      <c r="B43" s="3" t="s">
        <v>0</v>
      </c>
      <c r="C43" s="3" t="s">
        <v>41</v>
      </c>
      <c r="D43" s="90">
        <f t="shared" si="2"/>
        <v>2.6333730559822102E-2</v>
      </c>
      <c r="E43" s="90">
        <f t="shared" si="2"/>
        <v>1.9722319062623596E-2</v>
      </c>
      <c r="F43" s="90">
        <f t="shared" si="2"/>
        <v>3.2258064516129011E-2</v>
      </c>
      <c r="G43" s="90">
        <f t="shared" si="2"/>
        <v>0</v>
      </c>
      <c r="H43" s="90">
        <f t="shared" si="2"/>
        <v>3.3333333333333333E-2</v>
      </c>
      <c r="I43" s="90">
        <f t="shared" si="2"/>
        <v>3.2258064516129031E-2</v>
      </c>
      <c r="J43" s="90">
        <f t="shared" si="2"/>
        <v>3.7974683544303799E-2</v>
      </c>
      <c r="K43" s="90">
        <f t="shared" si="2"/>
        <v>3.2608695652173912E-2</v>
      </c>
      <c r="L43" s="90">
        <f t="shared" si="2"/>
        <v>3.2258064516129031E-2</v>
      </c>
      <c r="M43" s="90">
        <f t="shared" si="2"/>
        <v>3.2258064516129031E-2</v>
      </c>
      <c r="N43" s="90">
        <f t="shared" si="2"/>
        <v>3.2258064516129031E-2</v>
      </c>
      <c r="O43" s="90">
        <f t="shared" si="2"/>
        <v>8.9885442382905217E-2</v>
      </c>
    </row>
    <row r="44" spans="1:15" ht="12.75" customHeight="1" x14ac:dyDescent="0.2">
      <c r="A44" s="8" t="s">
        <v>20</v>
      </c>
      <c r="B44" s="3" t="s">
        <v>0</v>
      </c>
      <c r="C44" s="3" t="s">
        <v>20</v>
      </c>
      <c r="D44" s="90">
        <f t="shared" si="2"/>
        <v>3.8825205158209163E-2</v>
      </c>
      <c r="E44" s="90">
        <f t="shared" si="2"/>
        <v>5.2181391846974561E-2</v>
      </c>
      <c r="F44" s="90">
        <f t="shared" si="2"/>
        <v>3.2258064516129011E-2</v>
      </c>
      <c r="G44" s="90">
        <f t="shared" si="2"/>
        <v>0</v>
      </c>
      <c r="H44" s="90">
        <f t="shared" si="2"/>
        <v>3.3333333333333333E-2</v>
      </c>
      <c r="I44" s="90">
        <f t="shared" si="2"/>
        <v>3.2258064516129031E-2</v>
      </c>
      <c r="J44" s="90">
        <f t="shared" si="2"/>
        <v>3.7974683544303799E-2</v>
      </c>
      <c r="K44" s="90">
        <f t="shared" si="2"/>
        <v>3.2608695652173912E-2</v>
      </c>
      <c r="L44" s="90">
        <f t="shared" si="2"/>
        <v>3.2258064516129031E-2</v>
      </c>
      <c r="M44" s="90">
        <f t="shared" si="2"/>
        <v>3.2258064516129031E-2</v>
      </c>
      <c r="N44" s="90">
        <f t="shared" si="2"/>
        <v>3.2258064516129031E-2</v>
      </c>
      <c r="O44" s="90">
        <f t="shared" si="2"/>
        <v>0.12840777483272175</v>
      </c>
    </row>
    <row r="45" spans="1:15" ht="12.75" customHeight="1" x14ac:dyDescent="0.2">
      <c r="A45" s="8" t="s">
        <v>16</v>
      </c>
      <c r="B45" s="3" t="s">
        <v>0</v>
      </c>
      <c r="C45" s="3" t="s">
        <v>16</v>
      </c>
      <c r="D45" s="90">
        <f t="shared" si="2"/>
        <v>3.7447021987037275E-2</v>
      </c>
      <c r="E45" s="90">
        <f t="shared" si="2"/>
        <v>3.0323340550211419E-2</v>
      </c>
      <c r="F45" s="90">
        <f t="shared" si="2"/>
        <v>3.2258064516129011E-2</v>
      </c>
      <c r="G45" s="90">
        <f t="shared" si="2"/>
        <v>0</v>
      </c>
      <c r="H45" s="90">
        <f t="shared" si="2"/>
        <v>3.3333333333333333E-2</v>
      </c>
      <c r="I45" s="90">
        <f t="shared" si="2"/>
        <v>3.2258064516129031E-2</v>
      </c>
      <c r="J45" s="90">
        <f t="shared" si="2"/>
        <v>2.5316455696202531E-2</v>
      </c>
      <c r="K45" s="90">
        <f t="shared" si="2"/>
        <v>2.1739130434782608E-2</v>
      </c>
      <c r="L45" s="90">
        <f t="shared" si="2"/>
        <v>3.2258064516129031E-2</v>
      </c>
      <c r="M45" s="90">
        <f t="shared" si="2"/>
        <v>3.2258064516129031E-2</v>
      </c>
      <c r="N45" s="90">
        <f t="shared" si="2"/>
        <v>3.2258064516129031E-2</v>
      </c>
      <c r="O45" s="90">
        <f t="shared" si="2"/>
        <v>0</v>
      </c>
    </row>
    <row r="46" spans="1:15" ht="12.75" customHeight="1" x14ac:dyDescent="0.2">
      <c r="A46" s="8" t="s">
        <v>25</v>
      </c>
      <c r="B46" s="3" t="s">
        <v>0</v>
      </c>
      <c r="C46" s="3" t="s">
        <v>25</v>
      </c>
      <c r="D46" s="90">
        <f t="shared" si="2"/>
        <v>2.8777514882074422E-6</v>
      </c>
      <c r="E46" s="90">
        <f t="shared" si="2"/>
        <v>2.760699070427234E-2</v>
      </c>
      <c r="F46" s="90">
        <f t="shared" si="2"/>
        <v>3.2258064516129011E-2</v>
      </c>
      <c r="G46" s="90">
        <f t="shared" si="2"/>
        <v>0</v>
      </c>
      <c r="H46" s="90">
        <f t="shared" si="2"/>
        <v>3.3333333333333333E-2</v>
      </c>
      <c r="I46" s="90">
        <f t="shared" si="2"/>
        <v>3.2258064516129031E-2</v>
      </c>
      <c r="J46" s="90">
        <f t="shared" si="2"/>
        <v>3.7974683544303799E-2</v>
      </c>
      <c r="K46" s="90">
        <f t="shared" si="2"/>
        <v>3.2608695652173912E-2</v>
      </c>
      <c r="L46" s="90">
        <f t="shared" si="2"/>
        <v>3.2258064516129031E-2</v>
      </c>
      <c r="M46" s="90">
        <f t="shared" si="2"/>
        <v>3.2258064516129031E-2</v>
      </c>
      <c r="N46" s="90">
        <f t="shared" si="2"/>
        <v>3.2258064516129031E-2</v>
      </c>
      <c r="O46" s="90">
        <f t="shared" si="2"/>
        <v>0</v>
      </c>
    </row>
    <row r="47" spans="1:15" ht="12.75" customHeight="1" x14ac:dyDescent="0.2">
      <c r="A47" s="8" t="s">
        <v>21</v>
      </c>
      <c r="B47" s="3" t="s">
        <v>0</v>
      </c>
      <c r="C47" s="3" t="s">
        <v>21</v>
      </c>
      <c r="D47" s="90">
        <f t="shared" si="2"/>
        <v>3.6834852676939547E-2</v>
      </c>
      <c r="E47" s="90">
        <f t="shared" si="2"/>
        <v>3.7348441314645237E-2</v>
      </c>
      <c r="F47" s="90">
        <f t="shared" si="2"/>
        <v>3.2258064516129011E-2</v>
      </c>
      <c r="G47" s="90">
        <f t="shared" si="2"/>
        <v>0</v>
      </c>
      <c r="H47" s="90">
        <f t="shared" si="2"/>
        <v>3.3333333333333333E-2</v>
      </c>
      <c r="I47" s="90">
        <f t="shared" si="2"/>
        <v>3.2258064516129031E-2</v>
      </c>
      <c r="J47" s="90">
        <f t="shared" si="2"/>
        <v>3.7974683544303799E-2</v>
      </c>
      <c r="K47" s="90">
        <f t="shared" si="2"/>
        <v>3.2608695652173912E-2</v>
      </c>
      <c r="L47" s="90">
        <f t="shared" si="2"/>
        <v>3.2258064516129031E-2</v>
      </c>
      <c r="M47" s="90">
        <f t="shared" si="2"/>
        <v>3.2258064516129031E-2</v>
      </c>
      <c r="N47" s="90">
        <f t="shared" si="2"/>
        <v>3.2258064516129031E-2</v>
      </c>
      <c r="O47" s="90">
        <f t="shared" si="2"/>
        <v>6.634401699690623E-3</v>
      </c>
    </row>
    <row r="48" spans="1:15" ht="12.75" customHeight="1" x14ac:dyDescent="0.2">
      <c r="A48" s="8" t="s">
        <v>26</v>
      </c>
      <c r="B48" s="3" t="s">
        <v>0</v>
      </c>
      <c r="C48" s="3" t="s">
        <v>26</v>
      </c>
      <c r="D48" s="90">
        <f t="shared" si="2"/>
        <v>3.9709455134747863E-2</v>
      </c>
      <c r="E48" s="90">
        <f t="shared" si="2"/>
        <v>3.5674196802716399E-2</v>
      </c>
      <c r="F48" s="90">
        <f t="shared" si="2"/>
        <v>3.2258064516129011E-2</v>
      </c>
      <c r="G48" s="90">
        <f t="shared" si="2"/>
        <v>0</v>
      </c>
      <c r="H48" s="90">
        <f t="shared" si="2"/>
        <v>3.3333333333333333E-2</v>
      </c>
      <c r="I48" s="90">
        <f t="shared" si="2"/>
        <v>3.2258064516129031E-2</v>
      </c>
      <c r="J48" s="90">
        <f t="shared" si="2"/>
        <v>1.2658227848101266E-2</v>
      </c>
      <c r="K48" s="90">
        <f t="shared" si="2"/>
        <v>2.1739130434782608E-2</v>
      </c>
      <c r="L48" s="90">
        <f t="shared" si="2"/>
        <v>3.2258064516129031E-2</v>
      </c>
      <c r="M48" s="90">
        <f t="shared" si="2"/>
        <v>3.2258064516129031E-2</v>
      </c>
      <c r="N48" s="90">
        <f t="shared" si="2"/>
        <v>3.2258064516129031E-2</v>
      </c>
      <c r="O48" s="90">
        <f t="shared" si="2"/>
        <v>2.7894899506424157E-2</v>
      </c>
    </row>
    <row r="49" spans="1:15" ht="12.75" customHeight="1" x14ac:dyDescent="0.2">
      <c r="A49" s="8" t="s">
        <v>28</v>
      </c>
      <c r="B49" s="3" t="s">
        <v>0</v>
      </c>
      <c r="C49" s="3" t="s">
        <v>40</v>
      </c>
      <c r="D49" s="90">
        <f t="shared" si="2"/>
        <v>3.3181147524895788E-2</v>
      </c>
      <c r="E49" s="90">
        <f t="shared" si="2"/>
        <v>4.2759388093896948E-2</v>
      </c>
      <c r="F49" s="90">
        <f t="shared" si="2"/>
        <v>3.2258064516129011E-2</v>
      </c>
      <c r="G49" s="90">
        <f t="shared" si="2"/>
        <v>0</v>
      </c>
      <c r="H49" s="90">
        <f t="shared" si="2"/>
        <v>3.3333333333333333E-2</v>
      </c>
      <c r="I49" s="90">
        <f t="shared" si="2"/>
        <v>3.2258064516129031E-2</v>
      </c>
      <c r="J49" s="90">
        <f t="shared" si="2"/>
        <v>3.7974683544303799E-2</v>
      </c>
      <c r="K49" s="90">
        <f t="shared" si="2"/>
        <v>3.2608695652173912E-2</v>
      </c>
      <c r="L49" s="90">
        <f t="shared" si="2"/>
        <v>3.2258064516129031E-2</v>
      </c>
      <c r="M49" s="90">
        <f t="shared" si="2"/>
        <v>3.2258064516129031E-2</v>
      </c>
      <c r="N49" s="90">
        <f t="shared" si="2"/>
        <v>3.2258064516129031E-2</v>
      </c>
      <c r="O49" s="90">
        <f t="shared" si="2"/>
        <v>7.3834470528815005E-2</v>
      </c>
    </row>
    <row r="50" spans="1:15" ht="12.75" customHeight="1" x14ac:dyDescent="0.2">
      <c r="A50" s="70" t="s">
        <v>62</v>
      </c>
      <c r="B50" s="3" t="s">
        <v>0</v>
      </c>
      <c r="C50" s="3" t="s">
        <v>27</v>
      </c>
      <c r="D50" s="90">
        <f t="shared" si="2"/>
        <v>2.7177834096011266E-2</v>
      </c>
      <c r="E50" s="90">
        <f t="shared" si="2"/>
        <v>4.7272989858976849E-2</v>
      </c>
      <c r="F50" s="90">
        <f t="shared" si="2"/>
        <v>3.2258064516129011E-2</v>
      </c>
      <c r="G50" s="90">
        <f t="shared" si="2"/>
        <v>0.25</v>
      </c>
      <c r="H50" s="90">
        <f t="shared" si="2"/>
        <v>3.3333333333333333E-2</v>
      </c>
      <c r="I50" s="90">
        <f t="shared" si="2"/>
        <v>3.2258064516129031E-2</v>
      </c>
      <c r="J50" s="90">
        <f t="shared" si="2"/>
        <v>5.0632911392405063E-2</v>
      </c>
      <c r="K50" s="90">
        <f t="shared" si="2"/>
        <v>5.434782608695652E-2</v>
      </c>
      <c r="L50" s="90">
        <f t="shared" si="2"/>
        <v>3.2258064516129031E-2</v>
      </c>
      <c r="M50" s="90">
        <f t="shared" si="2"/>
        <v>3.2258064516129031E-2</v>
      </c>
      <c r="N50" s="90">
        <f t="shared" si="2"/>
        <v>3.2258064516129031E-2</v>
      </c>
      <c r="O50" s="90">
        <f t="shared" si="2"/>
        <v>0</v>
      </c>
    </row>
    <row r="51" spans="1:15" ht="12.75" customHeight="1" x14ac:dyDescent="0.2">
      <c r="A51" s="70" t="s">
        <v>63</v>
      </c>
      <c r="B51" s="3" t="s">
        <v>0</v>
      </c>
      <c r="C51" s="3" t="s">
        <v>27</v>
      </c>
      <c r="D51" s="90">
        <f t="shared" si="2"/>
        <v>2.9471767401774086E-2</v>
      </c>
      <c r="E51" s="90">
        <f t="shared" si="2"/>
        <v>2.1243821264775961E-2</v>
      </c>
      <c r="F51" s="90">
        <f t="shared" si="2"/>
        <v>3.2258064516129011E-2</v>
      </c>
      <c r="G51" s="90">
        <f t="shared" si="2"/>
        <v>0</v>
      </c>
      <c r="H51" s="90">
        <f t="shared" si="2"/>
        <v>3.3333333333333333E-2</v>
      </c>
      <c r="I51" s="90">
        <f t="shared" si="2"/>
        <v>3.2258064516129031E-2</v>
      </c>
      <c r="J51" s="90">
        <f t="shared" si="2"/>
        <v>3.7974683544303799E-2</v>
      </c>
      <c r="K51" s="90">
        <f t="shared" si="2"/>
        <v>3.2608695652173912E-2</v>
      </c>
      <c r="L51" s="90">
        <f t="shared" si="2"/>
        <v>3.2258064516129031E-2</v>
      </c>
      <c r="M51" s="90">
        <f t="shared" si="2"/>
        <v>3.2258064516129031E-2</v>
      </c>
      <c r="N51" s="90">
        <f t="shared" si="2"/>
        <v>3.2258064516129031E-2</v>
      </c>
      <c r="O51" s="90">
        <f t="shared" si="2"/>
        <v>9.1001602271835805E-2</v>
      </c>
    </row>
    <row r="52" spans="1:15" ht="12.75" customHeight="1" x14ac:dyDescent="0.2">
      <c r="A52" s="8" t="s">
        <v>4</v>
      </c>
      <c r="B52" s="3" t="s">
        <v>0</v>
      </c>
      <c r="C52" s="3" t="s">
        <v>36</v>
      </c>
      <c r="D52" s="90">
        <f t="shared" si="2"/>
        <v>3.5119188709320869E-2</v>
      </c>
      <c r="E52" s="90">
        <f t="shared" si="2"/>
        <v>2.7640085828730603E-2</v>
      </c>
      <c r="F52" s="90">
        <f t="shared" si="2"/>
        <v>3.2258064516129011E-2</v>
      </c>
      <c r="G52" s="90">
        <f t="shared" si="2"/>
        <v>0</v>
      </c>
      <c r="H52" s="90">
        <f t="shared" si="2"/>
        <v>3.3333333333333333E-2</v>
      </c>
      <c r="I52" s="90">
        <f t="shared" si="2"/>
        <v>3.2258064516129031E-2</v>
      </c>
      <c r="J52" s="90">
        <f t="shared" si="2"/>
        <v>3.7974683544303799E-2</v>
      </c>
      <c r="K52" s="90">
        <f t="shared" si="2"/>
        <v>3.2608695652173912E-2</v>
      </c>
      <c r="L52" s="90">
        <f t="shared" si="2"/>
        <v>3.2258064516129031E-2</v>
      </c>
      <c r="M52" s="90">
        <f t="shared" si="2"/>
        <v>3.2258064516129031E-2</v>
      </c>
      <c r="N52" s="90">
        <f t="shared" si="2"/>
        <v>3.2258064516129031E-2</v>
      </c>
      <c r="O52" s="90">
        <f t="shared" si="2"/>
        <v>0.11235680297863153</v>
      </c>
    </row>
    <row r="53" spans="1:15" ht="12.75" customHeight="1" x14ac:dyDescent="0.2">
      <c r="A53" s="8" t="s">
        <v>43</v>
      </c>
      <c r="B53" s="3" t="s">
        <v>34</v>
      </c>
      <c r="C53" s="3" t="s">
        <v>43</v>
      </c>
      <c r="D53" s="90">
        <f t="shared" si="2"/>
        <v>4.1508325951824111E-2</v>
      </c>
      <c r="E53" s="90">
        <f t="shared" si="2"/>
        <v>3.7130584272240516E-2</v>
      </c>
      <c r="F53" s="90">
        <f t="shared" si="2"/>
        <v>3.2258064516129011E-2</v>
      </c>
      <c r="G53" s="90">
        <f t="shared" si="2"/>
        <v>0</v>
      </c>
      <c r="H53" s="90">
        <f t="shared" si="2"/>
        <v>3.3333333333333333E-2</v>
      </c>
      <c r="I53" s="90">
        <f t="shared" si="2"/>
        <v>3.2258064516129031E-2</v>
      </c>
      <c r="J53" s="90">
        <f t="shared" si="2"/>
        <v>1.2658227848101266E-2</v>
      </c>
      <c r="K53" s="90">
        <f t="shared" si="2"/>
        <v>4.3478260869565216E-2</v>
      </c>
      <c r="L53" s="90">
        <f t="shared" si="2"/>
        <v>3.2258064516129031E-2</v>
      </c>
      <c r="M53" s="90">
        <f t="shared" si="2"/>
        <v>3.2258064516129031E-2</v>
      </c>
      <c r="N53" s="90">
        <f t="shared" si="2"/>
        <v>3.2258064516129031E-2</v>
      </c>
      <c r="O53" s="90">
        <f t="shared" si="2"/>
        <v>0</v>
      </c>
    </row>
    <row r="54" spans="1:15" ht="12.75" customHeight="1" x14ac:dyDescent="0.2">
      <c r="A54" s="8" t="s">
        <v>1</v>
      </c>
      <c r="B54" s="3" t="s">
        <v>0</v>
      </c>
      <c r="C54" s="3" t="s">
        <v>1</v>
      </c>
      <c r="D54" s="90">
        <f t="shared" si="2"/>
        <v>3.23909817824269E-2</v>
      </c>
      <c r="E54" s="90">
        <f t="shared" si="2"/>
        <v>4.7140069222828561E-2</v>
      </c>
      <c r="F54" s="90">
        <f t="shared" si="2"/>
        <v>3.2258064516129011E-2</v>
      </c>
      <c r="G54" s="90">
        <f t="shared" si="2"/>
        <v>0</v>
      </c>
      <c r="H54" s="90">
        <f t="shared" si="2"/>
        <v>3.3333333333333333E-2</v>
      </c>
      <c r="I54" s="90">
        <f t="shared" si="2"/>
        <v>3.2258064516129031E-2</v>
      </c>
      <c r="J54" s="90">
        <f t="shared" si="2"/>
        <v>1.2658227848101266E-2</v>
      </c>
      <c r="K54" s="90">
        <f t="shared" si="2"/>
        <v>2.1739130434782608E-2</v>
      </c>
      <c r="L54" s="90">
        <f t="shared" si="2"/>
        <v>3.2258064516129031E-2</v>
      </c>
      <c r="M54" s="90">
        <f t="shared" si="2"/>
        <v>3.2258064516129031E-2</v>
      </c>
      <c r="N54" s="90">
        <f t="shared" si="2"/>
        <v>3.2258064516129031E-2</v>
      </c>
      <c r="O54" s="90">
        <f t="shared" si="2"/>
        <v>0</v>
      </c>
    </row>
    <row r="55" spans="1:15" ht="12.75" customHeight="1" x14ac:dyDescent="0.2">
      <c r="A55" s="8" t="s">
        <v>8</v>
      </c>
      <c r="B55" s="3" t="s">
        <v>0</v>
      </c>
      <c r="C55" s="3" t="s">
        <v>39</v>
      </c>
      <c r="D55" s="90">
        <f t="shared" si="2"/>
        <v>2.9185532827374031E-2</v>
      </c>
      <c r="E55" s="90">
        <f t="shared" si="2"/>
        <v>2.9549648580175641E-2</v>
      </c>
      <c r="F55" s="90">
        <f t="shared" si="2"/>
        <v>3.2258064516129011E-2</v>
      </c>
      <c r="G55" s="90">
        <f t="shared" si="2"/>
        <v>0</v>
      </c>
      <c r="H55" s="90">
        <f t="shared" si="2"/>
        <v>3.3333333333333333E-2</v>
      </c>
      <c r="I55" s="90">
        <f t="shared" si="2"/>
        <v>3.2258064516129031E-2</v>
      </c>
      <c r="J55" s="90">
        <f t="shared" si="2"/>
        <v>3.7974683544303799E-2</v>
      </c>
      <c r="K55" s="90">
        <f t="shared" si="2"/>
        <v>3.2608695652173912E-2</v>
      </c>
      <c r="L55" s="90">
        <f t="shared" si="2"/>
        <v>3.2258064516129031E-2</v>
      </c>
      <c r="M55" s="90">
        <f t="shared" si="2"/>
        <v>3.2258064516129031E-2</v>
      </c>
      <c r="N55" s="90">
        <f t="shared" si="2"/>
        <v>3.2258064516129031E-2</v>
      </c>
      <c r="O55" s="90">
        <f t="shared" si="2"/>
        <v>0.10144214211785019</v>
      </c>
    </row>
    <row r="56" spans="1:15" ht="12.75" customHeight="1" x14ac:dyDescent="0.2">
      <c r="A56" s="8" t="s">
        <v>12</v>
      </c>
      <c r="B56" s="3" t="s">
        <v>0</v>
      </c>
      <c r="C56" s="3" t="s">
        <v>12</v>
      </c>
      <c r="D56" s="90">
        <f t="shared" si="2"/>
        <v>3.5175064961852458E-2</v>
      </c>
      <c r="E56" s="90">
        <f t="shared" si="2"/>
        <v>2.9016914541710067E-2</v>
      </c>
      <c r="F56" s="90">
        <f t="shared" si="2"/>
        <v>3.2258064516129011E-2</v>
      </c>
      <c r="G56" s="90">
        <f t="shared" si="2"/>
        <v>0</v>
      </c>
      <c r="H56" s="90">
        <f t="shared" si="2"/>
        <v>3.3333333333333333E-2</v>
      </c>
      <c r="I56" s="90">
        <f t="shared" si="2"/>
        <v>3.2258064516129031E-2</v>
      </c>
      <c r="J56" s="90">
        <f t="shared" si="2"/>
        <v>5.0632911392405063E-2</v>
      </c>
      <c r="K56" s="90">
        <f t="shared" si="2"/>
        <v>5.434782608695652E-2</v>
      </c>
      <c r="L56" s="90">
        <f t="shared" si="2"/>
        <v>3.2258064516129031E-2</v>
      </c>
      <c r="M56" s="90">
        <f t="shared" si="2"/>
        <v>3.2258064516129031E-2</v>
      </c>
      <c r="N56" s="90">
        <f t="shared" si="2"/>
        <v>3.2258064516129031E-2</v>
      </c>
      <c r="O56" s="90">
        <f t="shared" si="2"/>
        <v>9.5533321700045672E-3</v>
      </c>
    </row>
    <row r="57" spans="1:15" ht="12.75" customHeight="1" x14ac:dyDescent="0.2">
      <c r="A57" s="8" t="s">
        <v>22</v>
      </c>
      <c r="B57" s="3" t="s">
        <v>0</v>
      </c>
      <c r="C57" s="3" t="s">
        <v>22</v>
      </c>
      <c r="D57" s="90">
        <f t="shared" si="2"/>
        <v>3.4628793821405782E-2</v>
      </c>
      <c r="E57" s="90">
        <f t="shared" si="2"/>
        <v>2.8709526846602679E-2</v>
      </c>
      <c r="F57" s="90">
        <f t="shared" si="2"/>
        <v>3.2258064516129011E-2</v>
      </c>
      <c r="G57" s="90">
        <f t="shared" si="2"/>
        <v>0.25</v>
      </c>
      <c r="H57" s="90">
        <f t="shared" si="2"/>
        <v>3.3333333333333333E-2</v>
      </c>
      <c r="I57" s="90">
        <f t="shared" si="2"/>
        <v>3.2258064516129031E-2</v>
      </c>
      <c r="J57" s="90">
        <f t="shared" si="2"/>
        <v>5.0632911392405063E-2</v>
      </c>
      <c r="K57" s="90">
        <f t="shared" si="2"/>
        <v>2.1739130434782608E-2</v>
      </c>
      <c r="L57" s="90">
        <f t="shared" si="2"/>
        <v>3.2258064516129031E-2</v>
      </c>
      <c r="M57" s="90">
        <f t="shared" si="2"/>
        <v>3.2258064516129031E-2</v>
      </c>
      <c r="N57" s="90">
        <f t="shared" si="2"/>
        <v>3.2258064516129031E-2</v>
      </c>
      <c r="O57" s="90">
        <f t="shared" si="2"/>
        <v>0</v>
      </c>
    </row>
    <row r="58" spans="1:15" ht="12.75" customHeight="1" x14ac:dyDescent="0.2">
      <c r="A58" s="8" t="s">
        <v>17</v>
      </c>
      <c r="B58" s="3" t="s">
        <v>0</v>
      </c>
      <c r="C58" s="3" t="s">
        <v>17</v>
      </c>
      <c r="D58" s="90">
        <f t="shared" si="2"/>
        <v>3.5003061292064402E-2</v>
      </c>
      <c r="E58" s="90">
        <f t="shared" si="2"/>
        <v>4.3159603472017624E-2</v>
      </c>
      <c r="F58" s="90">
        <f t="shared" si="2"/>
        <v>3.2258064516129011E-2</v>
      </c>
      <c r="G58" s="90">
        <f t="shared" si="2"/>
        <v>0.25</v>
      </c>
      <c r="H58" s="90">
        <f t="shared" si="2"/>
        <v>3.3333333333333333E-2</v>
      </c>
      <c r="I58" s="90">
        <f t="shared" si="2"/>
        <v>3.2258064516129031E-2</v>
      </c>
      <c r="J58" s="90">
        <f t="shared" si="2"/>
        <v>5.0632911392405063E-2</v>
      </c>
      <c r="K58" s="90">
        <f t="shared" si="2"/>
        <v>5.434782608695652E-2</v>
      </c>
      <c r="L58" s="90">
        <f t="shared" si="2"/>
        <v>3.2258064516129031E-2</v>
      </c>
      <c r="M58" s="90">
        <f t="shared" si="2"/>
        <v>3.2258064516129031E-2</v>
      </c>
      <c r="N58" s="90">
        <f t="shared" si="2"/>
        <v>3.2258064516129031E-2</v>
      </c>
      <c r="O58" s="90">
        <f t="shared" si="2"/>
        <v>9.1607369592957115E-3</v>
      </c>
    </row>
    <row r="59" spans="1:15" ht="12.75" customHeight="1" x14ac:dyDescent="0.2">
      <c r="A59" s="8" t="s">
        <v>23</v>
      </c>
      <c r="B59" s="3" t="s">
        <v>0</v>
      </c>
      <c r="C59" s="3" t="s">
        <v>23</v>
      </c>
      <c r="D59" s="90">
        <f t="shared" si="2"/>
        <v>3.4727587749686109E-2</v>
      </c>
      <c r="E59" s="90">
        <f t="shared" si="2"/>
        <v>2.5980481004280548E-2</v>
      </c>
      <c r="F59" s="90">
        <f t="shared" si="2"/>
        <v>3.2258064516129011E-2</v>
      </c>
      <c r="G59" s="90">
        <f t="shared" si="2"/>
        <v>0</v>
      </c>
      <c r="H59" s="90">
        <f t="shared" si="2"/>
        <v>3.3333333333333333E-2</v>
      </c>
      <c r="I59" s="90">
        <f t="shared" si="2"/>
        <v>3.2258064516129031E-2</v>
      </c>
      <c r="J59" s="90">
        <f t="shared" si="2"/>
        <v>3.7974683544303799E-2</v>
      </c>
      <c r="K59" s="90">
        <f t="shared" si="2"/>
        <v>3.2608695652173912E-2</v>
      </c>
      <c r="L59" s="90">
        <f t="shared" si="2"/>
        <v>3.2258064516129031E-2</v>
      </c>
      <c r="M59" s="90">
        <f t="shared" si="2"/>
        <v>3.2258064516129031E-2</v>
      </c>
      <c r="N59" s="90">
        <f t="shared" si="2"/>
        <v>3.2258064516129031E-2</v>
      </c>
      <c r="O59" s="90">
        <f t="shared" si="2"/>
        <v>4.9865019226706941E-2</v>
      </c>
    </row>
    <row r="60" spans="1:15" ht="12.75" customHeight="1" x14ac:dyDescent="0.2">
      <c r="A60" s="8" t="s">
        <v>7</v>
      </c>
      <c r="B60" s="3" t="s">
        <v>0</v>
      </c>
      <c r="C60" s="1" t="s">
        <v>38</v>
      </c>
      <c r="D60" s="90">
        <f t="shared" si="2"/>
        <v>2.4959760156568731E-2</v>
      </c>
      <c r="E60" s="90">
        <f t="shared" si="2"/>
        <v>1.6747188232389562E-2</v>
      </c>
      <c r="F60" s="90">
        <f t="shared" si="2"/>
        <v>3.2258064516129011E-2</v>
      </c>
      <c r="G60" s="90">
        <f t="shared" si="2"/>
        <v>0</v>
      </c>
      <c r="H60" s="90">
        <f t="shared" si="2"/>
        <v>3.3333333333333333E-2</v>
      </c>
      <c r="I60" s="90">
        <f t="shared" si="2"/>
        <v>3.2258064516129031E-2</v>
      </c>
      <c r="J60" s="90">
        <f t="shared" ref="E60:O69" si="3">J26/J$37</f>
        <v>3.7974683544303799E-2</v>
      </c>
      <c r="K60" s="90">
        <f t="shared" si="3"/>
        <v>3.2608695652173912E-2</v>
      </c>
      <c r="L60" s="90">
        <f t="shared" si="3"/>
        <v>3.2258064516129031E-2</v>
      </c>
      <c r="M60" s="90">
        <f t="shared" si="3"/>
        <v>3.2258064516129031E-2</v>
      </c>
      <c r="N60" s="90">
        <f t="shared" si="3"/>
        <v>3.2258064516129031E-2</v>
      </c>
      <c r="O60" s="90">
        <f t="shared" si="3"/>
        <v>9.914506970139815E-2</v>
      </c>
    </row>
    <row r="61" spans="1:15" ht="12.75" customHeight="1" x14ac:dyDescent="0.2">
      <c r="A61" s="8" t="s">
        <v>3</v>
      </c>
      <c r="B61" s="3" t="s">
        <v>0</v>
      </c>
      <c r="C61" s="3" t="s">
        <v>37</v>
      </c>
      <c r="D61" s="90">
        <f t="shared" si="2"/>
        <v>2.3002096823247692E-2</v>
      </c>
      <c r="E61" s="90">
        <f t="shared" si="3"/>
        <v>4.5987970251834806E-2</v>
      </c>
      <c r="F61" s="90">
        <f t="shared" si="3"/>
        <v>3.2258064516129011E-2</v>
      </c>
      <c r="G61" s="90">
        <f t="shared" si="3"/>
        <v>0</v>
      </c>
      <c r="H61" s="90">
        <f t="shared" si="3"/>
        <v>3.3333333333333333E-2</v>
      </c>
      <c r="I61" s="90">
        <f t="shared" si="3"/>
        <v>3.2258064516129031E-2</v>
      </c>
      <c r="J61" s="90">
        <f t="shared" si="3"/>
        <v>3.7974683544303799E-2</v>
      </c>
      <c r="K61" s="90">
        <f t="shared" si="3"/>
        <v>3.2608695652173912E-2</v>
      </c>
      <c r="L61" s="90">
        <f t="shared" si="3"/>
        <v>3.2258064516129031E-2</v>
      </c>
      <c r="M61" s="90">
        <f t="shared" si="3"/>
        <v>3.2258064516129031E-2</v>
      </c>
      <c r="N61" s="90">
        <f t="shared" si="3"/>
        <v>3.2258064516129031E-2</v>
      </c>
      <c r="O61" s="90">
        <f t="shared" si="3"/>
        <v>0.10122812915979564</v>
      </c>
    </row>
    <row r="62" spans="1:15" ht="12.75" customHeight="1" x14ac:dyDescent="0.2">
      <c r="A62" s="8" t="s">
        <v>18</v>
      </c>
      <c r="B62" s="3" t="s">
        <v>0</v>
      </c>
      <c r="C62" s="3" t="s">
        <v>18</v>
      </c>
      <c r="D62" s="90">
        <f t="shared" si="2"/>
        <v>3.2880188753825507E-2</v>
      </c>
      <c r="E62" s="90">
        <f t="shared" si="3"/>
        <v>3.0472373612099347E-2</v>
      </c>
      <c r="F62" s="90">
        <f t="shared" si="3"/>
        <v>3.2258064516129011E-2</v>
      </c>
      <c r="G62" s="90">
        <f t="shared" si="3"/>
        <v>0.25</v>
      </c>
      <c r="H62" s="90">
        <f t="shared" si="3"/>
        <v>3.3333333333333333E-2</v>
      </c>
      <c r="I62" s="90">
        <f t="shared" si="3"/>
        <v>3.2258064516129031E-2</v>
      </c>
      <c r="J62" s="90">
        <f t="shared" si="3"/>
        <v>5.0632911392405063E-2</v>
      </c>
      <c r="K62" s="90">
        <f t="shared" si="3"/>
        <v>2.1739130434782608E-2</v>
      </c>
      <c r="L62" s="90">
        <f t="shared" si="3"/>
        <v>3.2258064516129031E-2</v>
      </c>
      <c r="M62" s="90">
        <f t="shared" si="3"/>
        <v>3.2258064516129031E-2</v>
      </c>
      <c r="N62" s="90">
        <f t="shared" si="3"/>
        <v>3.2258064516129031E-2</v>
      </c>
      <c r="O62" s="90">
        <f t="shared" si="3"/>
        <v>0</v>
      </c>
    </row>
    <row r="63" spans="1:15" ht="12.75" customHeight="1" x14ac:dyDescent="0.2">
      <c r="A63" s="8" t="s">
        <v>42</v>
      </c>
      <c r="B63" s="3" t="s">
        <v>0</v>
      </c>
      <c r="C63" s="3" t="s">
        <v>42</v>
      </c>
      <c r="D63" s="90">
        <f t="shared" si="2"/>
        <v>4.3539181094033333E-2</v>
      </c>
      <c r="E63" s="90">
        <f t="shared" si="3"/>
        <v>3.2428330238325309E-2</v>
      </c>
      <c r="F63" s="90">
        <f t="shared" si="3"/>
        <v>3.2258064516129011E-2</v>
      </c>
      <c r="G63" s="90">
        <f t="shared" si="3"/>
        <v>0</v>
      </c>
      <c r="H63" s="90">
        <f t="shared" si="3"/>
        <v>3.3333333333333333E-2</v>
      </c>
      <c r="I63" s="90">
        <f t="shared" si="3"/>
        <v>3.2258064516129031E-2</v>
      </c>
      <c r="J63" s="90">
        <f t="shared" si="3"/>
        <v>1.2658227848101266E-2</v>
      </c>
      <c r="K63" s="90">
        <f t="shared" si="3"/>
        <v>2.1739130434782608E-2</v>
      </c>
      <c r="L63" s="90">
        <f t="shared" si="3"/>
        <v>3.2258064516129031E-2</v>
      </c>
      <c r="M63" s="90">
        <f t="shared" si="3"/>
        <v>3.2258064516129031E-2</v>
      </c>
      <c r="N63" s="90">
        <f t="shared" si="3"/>
        <v>3.2258064516129031E-2</v>
      </c>
      <c r="O63" s="90">
        <f t="shared" si="3"/>
        <v>0</v>
      </c>
    </row>
    <row r="64" spans="1:15" ht="12.75" customHeight="1" x14ac:dyDescent="0.2">
      <c r="A64" s="8" t="s">
        <v>13</v>
      </c>
      <c r="B64" s="3" t="s">
        <v>0</v>
      </c>
      <c r="C64" s="3" t="s">
        <v>13</v>
      </c>
      <c r="D64" s="90">
        <f t="shared" si="2"/>
        <v>2.0507622916894289E-2</v>
      </c>
      <c r="E64" s="90">
        <f t="shared" si="3"/>
        <v>1.4839179264310821E-2</v>
      </c>
      <c r="F64" s="90">
        <f t="shared" si="3"/>
        <v>3.2258064516129011E-2</v>
      </c>
      <c r="G64" s="90">
        <f t="shared" si="3"/>
        <v>0</v>
      </c>
      <c r="H64" s="90">
        <f t="shared" si="3"/>
        <v>3.3333333333333333E-2</v>
      </c>
      <c r="I64" s="90">
        <f t="shared" si="3"/>
        <v>3.2258064516129031E-2</v>
      </c>
      <c r="J64" s="90">
        <f t="shared" si="3"/>
        <v>3.7974683544303799E-2</v>
      </c>
      <c r="K64" s="90">
        <f t="shared" si="3"/>
        <v>3.2608695652173912E-2</v>
      </c>
      <c r="L64" s="90">
        <f t="shared" si="3"/>
        <v>3.2258064516129031E-2</v>
      </c>
      <c r="M64" s="90">
        <f t="shared" si="3"/>
        <v>3.2258064516129031E-2</v>
      </c>
      <c r="N64" s="90">
        <f t="shared" si="3"/>
        <v>3.2258064516129031E-2</v>
      </c>
      <c r="O64" s="90">
        <f t="shared" si="3"/>
        <v>0</v>
      </c>
    </row>
    <row r="65" spans="1:19" ht="12.75" customHeight="1" x14ac:dyDescent="0.2">
      <c r="A65" s="8" t="s">
        <v>31</v>
      </c>
      <c r="B65" s="3" t="s">
        <v>0</v>
      </c>
      <c r="C65" s="3" t="s">
        <v>31</v>
      </c>
      <c r="D65" s="90">
        <f t="shared" si="2"/>
        <v>3.809280976676855E-2</v>
      </c>
      <c r="E65" s="90">
        <f t="shared" si="3"/>
        <v>1.7479045851225589E-2</v>
      </c>
      <c r="F65" s="90">
        <f t="shared" si="3"/>
        <v>3.2258064516129011E-2</v>
      </c>
      <c r="G65" s="90">
        <f t="shared" si="3"/>
        <v>0</v>
      </c>
      <c r="H65" s="90">
        <f t="shared" si="3"/>
        <v>3.3333333333333333E-2</v>
      </c>
      <c r="I65" s="90">
        <f t="shared" si="3"/>
        <v>3.2258064516129031E-2</v>
      </c>
      <c r="J65" s="90">
        <f t="shared" si="3"/>
        <v>2.5316455696202531E-2</v>
      </c>
      <c r="K65" s="90">
        <f t="shared" si="3"/>
        <v>5.434782608695652E-2</v>
      </c>
      <c r="L65" s="90">
        <f t="shared" si="3"/>
        <v>3.2258064516129031E-2</v>
      </c>
      <c r="M65" s="90">
        <f t="shared" si="3"/>
        <v>3.2258064516129031E-2</v>
      </c>
      <c r="N65" s="90">
        <f t="shared" si="3"/>
        <v>3.2258064516129031E-2</v>
      </c>
      <c r="O65" s="90">
        <f t="shared" si="3"/>
        <v>0</v>
      </c>
    </row>
    <row r="66" spans="1:19" ht="12.75" customHeight="1" x14ac:dyDescent="0.2">
      <c r="A66" s="8" t="s">
        <v>19</v>
      </c>
      <c r="B66" s="3" t="s">
        <v>0</v>
      </c>
      <c r="C66" s="3" t="s">
        <v>19</v>
      </c>
      <c r="D66" s="90">
        <f t="shared" si="2"/>
        <v>3.9677945823867598E-2</v>
      </c>
      <c r="E66" s="90">
        <f t="shared" si="3"/>
        <v>2.8223455604121244E-2</v>
      </c>
      <c r="F66" s="90">
        <f t="shared" si="3"/>
        <v>3.2258064516129011E-2</v>
      </c>
      <c r="G66" s="90">
        <f t="shared" si="3"/>
        <v>0</v>
      </c>
      <c r="H66" s="90">
        <f t="shared" si="3"/>
        <v>3.3333333333333333E-2</v>
      </c>
      <c r="I66" s="90">
        <f t="shared" si="3"/>
        <v>3.2258064516129031E-2</v>
      </c>
      <c r="J66" s="90">
        <f t="shared" si="3"/>
        <v>1.2658227848101266E-2</v>
      </c>
      <c r="K66" s="90">
        <f t="shared" si="3"/>
        <v>2.1739130434782608E-2</v>
      </c>
      <c r="L66" s="90">
        <f t="shared" si="3"/>
        <v>3.2258064516129031E-2</v>
      </c>
      <c r="M66" s="90">
        <f t="shared" si="3"/>
        <v>3.2258064516129031E-2</v>
      </c>
      <c r="N66" s="90">
        <f t="shared" si="3"/>
        <v>3.2258064516129031E-2</v>
      </c>
      <c r="O66" s="90">
        <f t="shared" si="3"/>
        <v>0</v>
      </c>
    </row>
    <row r="67" spans="1:19" ht="12.75" customHeight="1" x14ac:dyDescent="0.2">
      <c r="A67" s="8" t="s">
        <v>14</v>
      </c>
      <c r="B67" s="3" t="s">
        <v>0</v>
      </c>
      <c r="C67" s="3" t="s">
        <v>14</v>
      </c>
      <c r="D67" s="90">
        <f t="shared" si="2"/>
        <v>1.5086903819726747E-2</v>
      </c>
      <c r="E67" s="90">
        <f t="shared" si="3"/>
        <v>4.0388680261612304E-2</v>
      </c>
      <c r="F67" s="90">
        <f t="shared" si="3"/>
        <v>3.2258064516129011E-2</v>
      </c>
      <c r="G67" s="90">
        <f t="shared" si="3"/>
        <v>0</v>
      </c>
      <c r="H67" s="90">
        <f t="shared" si="3"/>
        <v>3.3333333333333333E-2</v>
      </c>
      <c r="I67" s="90">
        <f t="shared" si="3"/>
        <v>3.2258064516129031E-2</v>
      </c>
      <c r="J67" s="90">
        <f t="shared" si="3"/>
        <v>3.7974683544303799E-2</v>
      </c>
      <c r="K67" s="90">
        <f t="shared" si="3"/>
        <v>3.2608695652173912E-2</v>
      </c>
      <c r="L67" s="90">
        <f t="shared" si="3"/>
        <v>3.2258064516129031E-2</v>
      </c>
      <c r="M67" s="90">
        <f t="shared" si="3"/>
        <v>3.2258064516129031E-2</v>
      </c>
      <c r="N67" s="90">
        <f t="shared" si="3"/>
        <v>3.2258064516129031E-2</v>
      </c>
      <c r="O67" s="90">
        <f t="shared" si="3"/>
        <v>8.9885442382905217E-2</v>
      </c>
    </row>
    <row r="68" spans="1:19" ht="12.75" customHeight="1" x14ac:dyDescent="0.2">
      <c r="A68" s="8" t="s">
        <v>24</v>
      </c>
      <c r="B68" s="3" t="s">
        <v>0</v>
      </c>
      <c r="C68" s="3" t="s">
        <v>24</v>
      </c>
      <c r="D68" s="90">
        <f t="shared" si="2"/>
        <v>3.5724974935468105E-2</v>
      </c>
      <c r="E68" s="90">
        <f t="shared" si="3"/>
        <v>9.7393414203003886E-3</v>
      </c>
      <c r="F68" s="90">
        <f t="shared" si="3"/>
        <v>3.2258064516129011E-2</v>
      </c>
      <c r="G68" s="90">
        <f t="shared" si="3"/>
        <v>0</v>
      </c>
      <c r="H68" s="90">
        <f t="shared" si="3"/>
        <v>3.3333333333333333E-2</v>
      </c>
      <c r="I68" s="90">
        <f t="shared" si="3"/>
        <v>3.2258064516129031E-2</v>
      </c>
      <c r="J68" s="90">
        <f t="shared" si="3"/>
        <v>1.2658227848101266E-2</v>
      </c>
      <c r="K68" s="90">
        <f t="shared" si="3"/>
        <v>2.1739130434782608E-2</v>
      </c>
      <c r="L68" s="90">
        <f t="shared" si="3"/>
        <v>3.2258064516129031E-2</v>
      </c>
      <c r="M68" s="90">
        <f t="shared" si="3"/>
        <v>3.2258064516129031E-2</v>
      </c>
      <c r="N68" s="90">
        <f t="shared" si="3"/>
        <v>3.2258064516129031E-2</v>
      </c>
      <c r="O68" s="90">
        <f t="shared" si="3"/>
        <v>0</v>
      </c>
    </row>
    <row r="69" spans="1:19" ht="12.75" customHeight="1" x14ac:dyDescent="0.2">
      <c r="A69" s="9" t="s">
        <v>29</v>
      </c>
      <c r="B69" s="10" t="s">
        <v>0</v>
      </c>
      <c r="C69" s="10" t="s">
        <v>29</v>
      </c>
      <c r="D69" s="90">
        <f t="shared" si="2"/>
        <v>4.041329495385719E-2</v>
      </c>
      <c r="E69" s="90">
        <f t="shared" si="3"/>
        <v>3.2915202434068085E-2</v>
      </c>
      <c r="F69" s="90">
        <f t="shared" si="3"/>
        <v>3.2258064516129011E-2</v>
      </c>
      <c r="G69" s="90">
        <f t="shared" si="3"/>
        <v>0</v>
      </c>
      <c r="H69" s="90">
        <f t="shared" si="3"/>
        <v>3.3333333333333333E-2</v>
      </c>
      <c r="I69" s="90">
        <f t="shared" si="3"/>
        <v>3.2258064516129031E-2</v>
      </c>
      <c r="J69" s="90">
        <f t="shared" si="3"/>
        <v>1.2658227848101266E-2</v>
      </c>
      <c r="K69" s="90">
        <f t="shared" si="3"/>
        <v>1.0869565217391304E-2</v>
      </c>
      <c r="L69" s="90">
        <f t="shared" si="3"/>
        <v>3.2258064516129031E-2</v>
      </c>
      <c r="M69" s="90">
        <f t="shared" si="3"/>
        <v>3.2258064516129031E-2</v>
      </c>
      <c r="N69" s="90">
        <f t="shared" si="3"/>
        <v>3.2258064516129031E-2</v>
      </c>
      <c r="O69" s="90">
        <f t="shared" si="3"/>
        <v>0</v>
      </c>
    </row>
    <row r="71" spans="1:19" x14ac:dyDescent="0.2">
      <c r="D71" s="110">
        <f>SUM(D39:D69)</f>
        <v>1.0000000000000002</v>
      </c>
      <c r="E71" s="111">
        <f t="shared" ref="E71:O71" si="4">SUM(E39:E69)</f>
        <v>0.99999999999999967</v>
      </c>
      <c r="F71" s="111">
        <f t="shared" si="4"/>
        <v>0.99999999999999922</v>
      </c>
      <c r="G71" s="111">
        <f t="shared" si="4"/>
        <v>1</v>
      </c>
      <c r="H71" s="111">
        <f t="shared" si="4"/>
        <v>0.99999999999999989</v>
      </c>
      <c r="I71" s="111">
        <f t="shared" si="4"/>
        <v>0.99999999999999933</v>
      </c>
      <c r="J71" s="111">
        <f t="shared" si="4"/>
        <v>0.99999999999999989</v>
      </c>
      <c r="K71" s="111">
        <f t="shared" si="4"/>
        <v>1</v>
      </c>
      <c r="L71" s="111">
        <f t="shared" si="4"/>
        <v>0.99999999999999933</v>
      </c>
      <c r="M71" s="111">
        <f t="shared" si="4"/>
        <v>0.99999999999999933</v>
      </c>
      <c r="N71" s="111">
        <f t="shared" si="4"/>
        <v>0.99999999999999933</v>
      </c>
      <c r="O71" s="112">
        <f t="shared" si="4"/>
        <v>1</v>
      </c>
    </row>
    <row r="72" spans="1:19" x14ac:dyDescent="0.2">
      <c r="D72" s="78"/>
      <c r="E72" s="78"/>
      <c r="F72" s="78"/>
      <c r="G72" s="78"/>
      <c r="H72" s="78"/>
      <c r="I72" s="78"/>
      <c r="J72" s="78"/>
      <c r="K72" s="78"/>
      <c r="L72" s="78"/>
      <c r="M72" s="78"/>
      <c r="N72" s="78"/>
      <c r="O72" s="78"/>
    </row>
    <row r="73" spans="1:19" ht="18" x14ac:dyDescent="0.2">
      <c r="D73" s="113">
        <f t="array" ref="D73:O73">TRANSPOSE('INPUT - Relative Factor Scores'!B2:B13)</f>
        <v>0.15</v>
      </c>
      <c r="E73" s="114">
        <v>0.15</v>
      </c>
      <c r="F73" s="114">
        <v>0.04</v>
      </c>
      <c r="G73" s="114">
        <v>0.03</v>
      </c>
      <c r="H73" s="114">
        <v>0.1</v>
      </c>
      <c r="I73" s="114">
        <v>0.03</v>
      </c>
      <c r="J73" s="114">
        <v>0.1</v>
      </c>
      <c r="K73" s="114">
        <v>0.1</v>
      </c>
      <c r="L73" s="114">
        <v>0.05</v>
      </c>
      <c r="M73" s="114">
        <v>0.05</v>
      </c>
      <c r="N73" s="114">
        <v>0.05</v>
      </c>
      <c r="O73" s="115">
        <v>0.15</v>
      </c>
    </row>
    <row r="74" spans="1:19" x14ac:dyDescent="0.2">
      <c r="Q74" s="81" t="s">
        <v>220</v>
      </c>
      <c r="R74" s="79" t="s">
        <v>9</v>
      </c>
      <c r="S74" s="81" t="s">
        <v>216</v>
      </c>
    </row>
    <row r="75" spans="1:19" x14ac:dyDescent="0.2">
      <c r="A75" s="6" t="s">
        <v>11</v>
      </c>
      <c r="B75" s="7" t="s">
        <v>0</v>
      </c>
      <c r="C75" s="7" t="s">
        <v>11</v>
      </c>
      <c r="D75" s="74">
        <f>D39*D$73</f>
        <v>4.7254172602891843E-3</v>
      </c>
      <c r="E75" s="74">
        <f t="shared" ref="E75:O75" si="5">E39*E$73</f>
        <v>4.3396839363853334E-3</v>
      </c>
      <c r="F75" s="74">
        <f t="shared" si="5"/>
        <v>1.2903225806451604E-3</v>
      </c>
      <c r="G75" s="74">
        <f t="shared" si="5"/>
        <v>0</v>
      </c>
      <c r="H75" s="74">
        <f t="shared" si="5"/>
        <v>0</v>
      </c>
      <c r="I75" s="74">
        <f t="shared" si="5"/>
        <v>9.6774193548387086E-4</v>
      </c>
      <c r="J75" s="74">
        <f t="shared" si="5"/>
        <v>3.79746835443038E-3</v>
      </c>
      <c r="K75" s="74">
        <f t="shared" si="5"/>
        <v>3.2608695652173916E-3</v>
      </c>
      <c r="L75" s="74">
        <f t="shared" si="5"/>
        <v>1.6129032258064516E-3</v>
      </c>
      <c r="M75" s="74">
        <f t="shared" si="5"/>
        <v>1.6129032258064516E-3</v>
      </c>
      <c r="N75" s="74">
        <f t="shared" si="5"/>
        <v>1.6129032258064516E-3</v>
      </c>
      <c r="O75" s="74">
        <f t="shared" si="5"/>
        <v>0</v>
      </c>
      <c r="Q75" s="13">
        <f t="shared" ref="Q75:Q105" si="6">_xlfn.RANK.EQ(S75,$S$75:$S$105)</f>
        <v>28</v>
      </c>
      <c r="R75" t="str">
        <f t="shared" ref="R75:R105" si="7">A75</f>
        <v>Black Grouper</v>
      </c>
      <c r="S75" s="91">
        <f t="shared" ref="S75:S105" si="8">100*SUM(D75:O75)</f>
        <v>2.3220213309870679</v>
      </c>
    </row>
    <row r="76" spans="1:19" x14ac:dyDescent="0.2">
      <c r="A76" s="8" t="s">
        <v>15</v>
      </c>
      <c r="B76" s="3" t="s">
        <v>0</v>
      </c>
      <c r="C76" s="3" t="s">
        <v>15</v>
      </c>
      <c r="D76" s="74">
        <f t="shared" ref="D76:O105" si="9">D40*D$73</f>
        <v>5.6131085194373832E-3</v>
      </c>
      <c r="E76" s="74">
        <f t="shared" si="9"/>
        <v>5.9252107445266974E-3</v>
      </c>
      <c r="F76" s="74">
        <f t="shared" si="9"/>
        <v>1.2903225806451604E-3</v>
      </c>
      <c r="G76" s="74">
        <f t="shared" si="9"/>
        <v>0</v>
      </c>
      <c r="H76" s="74">
        <f t="shared" si="9"/>
        <v>3.3333333333333335E-3</v>
      </c>
      <c r="I76" s="74">
        <f t="shared" si="9"/>
        <v>9.6774193548387086E-4</v>
      </c>
      <c r="J76" s="74">
        <f t="shared" si="9"/>
        <v>1.2658227848101266E-3</v>
      </c>
      <c r="K76" s="74">
        <f t="shared" si="9"/>
        <v>2.1739130434782609E-3</v>
      </c>
      <c r="L76" s="74">
        <f t="shared" si="9"/>
        <v>1.6129032258064516E-3</v>
      </c>
      <c r="M76" s="74">
        <f t="shared" si="9"/>
        <v>1.6129032258064516E-3</v>
      </c>
      <c r="N76" s="74">
        <f t="shared" si="9"/>
        <v>1.6129032258064516E-3</v>
      </c>
      <c r="O76" s="74">
        <f t="shared" si="9"/>
        <v>1.4557101121529257E-3</v>
      </c>
      <c r="Q76" s="13">
        <f t="shared" si="6"/>
        <v>20</v>
      </c>
      <c r="R76" t="str">
        <f t="shared" si="7"/>
        <v>Black Sea Bass</v>
      </c>
      <c r="S76" s="91">
        <f t="shared" si="8"/>
        <v>2.6863872731287119</v>
      </c>
    </row>
    <row r="77" spans="1:19" x14ac:dyDescent="0.2">
      <c r="A77" s="8" t="s">
        <v>6</v>
      </c>
      <c r="B77" s="3" t="s">
        <v>0</v>
      </c>
      <c r="C77" s="3" t="s">
        <v>6</v>
      </c>
      <c r="D77" s="74">
        <f t="shared" si="9"/>
        <v>5.4068598414501864E-3</v>
      </c>
      <c r="E77" s="74">
        <f t="shared" si="9"/>
        <v>4.5625604805492707E-3</v>
      </c>
      <c r="F77" s="74">
        <f t="shared" si="9"/>
        <v>1.2903225806451604E-3</v>
      </c>
      <c r="G77" s="74">
        <f t="shared" si="9"/>
        <v>0</v>
      </c>
      <c r="H77" s="74">
        <f t="shared" si="9"/>
        <v>3.3333333333333335E-3</v>
      </c>
      <c r="I77" s="74">
        <f t="shared" si="9"/>
        <v>9.6774193548387086E-4</v>
      </c>
      <c r="J77" s="74">
        <f t="shared" si="9"/>
        <v>5.0632911392405064E-3</v>
      </c>
      <c r="K77" s="74">
        <f t="shared" si="9"/>
        <v>5.434782608695652E-3</v>
      </c>
      <c r="L77" s="74">
        <f t="shared" si="9"/>
        <v>1.6129032258064516E-3</v>
      </c>
      <c r="M77" s="74">
        <f t="shared" si="9"/>
        <v>1.6129032258064516E-3</v>
      </c>
      <c r="N77" s="74">
        <f t="shared" si="9"/>
        <v>1.6129032258064516E-3</v>
      </c>
      <c r="O77" s="74">
        <f t="shared" si="9"/>
        <v>0</v>
      </c>
      <c r="Q77" s="13">
        <f t="shared" si="6"/>
        <v>16</v>
      </c>
      <c r="R77" t="str">
        <f t="shared" si="7"/>
        <v>Blueline Tilefish</v>
      </c>
      <c r="S77" s="91">
        <f t="shared" si="8"/>
        <v>3.0897601596817337</v>
      </c>
    </row>
    <row r="78" spans="1:19" ht="12.75" customHeight="1" x14ac:dyDescent="0.2">
      <c r="A78" s="8" t="s">
        <v>32</v>
      </c>
      <c r="B78" s="3" t="s">
        <v>34</v>
      </c>
      <c r="C78" s="3" t="s">
        <v>32</v>
      </c>
      <c r="D78" s="74">
        <f t="shared" si="9"/>
        <v>5.1635331141525838E-3</v>
      </c>
      <c r="E78" s="74">
        <f t="shared" si="9"/>
        <v>7.4204607728436244E-3</v>
      </c>
      <c r="F78" s="74">
        <f t="shared" si="9"/>
        <v>1.2903225806451604E-3</v>
      </c>
      <c r="G78" s="74">
        <f t="shared" si="9"/>
        <v>0</v>
      </c>
      <c r="H78" s="74">
        <f t="shared" si="9"/>
        <v>3.3333333333333335E-3</v>
      </c>
      <c r="I78" s="74">
        <f t="shared" si="9"/>
        <v>9.6774193548387086E-4</v>
      </c>
      <c r="J78" s="74">
        <f t="shared" si="9"/>
        <v>1.2658227848101266E-3</v>
      </c>
      <c r="K78" s="74">
        <f t="shared" si="9"/>
        <v>2.1739130434782609E-3</v>
      </c>
      <c r="L78" s="74">
        <f t="shared" si="9"/>
        <v>1.6129032258064516E-3</v>
      </c>
      <c r="M78" s="74">
        <f t="shared" si="9"/>
        <v>1.6129032258064516E-3</v>
      </c>
      <c r="N78" s="74">
        <f t="shared" si="9"/>
        <v>1.6129032258064516E-3</v>
      </c>
      <c r="O78" s="74">
        <f t="shared" si="9"/>
        <v>0</v>
      </c>
      <c r="Q78" s="13">
        <f t="shared" si="6"/>
        <v>22</v>
      </c>
      <c r="R78" t="str">
        <f t="shared" si="7"/>
        <v>Cobia</v>
      </c>
      <c r="S78" s="91">
        <f t="shared" si="8"/>
        <v>2.6453837242166318</v>
      </c>
    </row>
    <row r="79" spans="1:19" ht="12.75" customHeight="1" x14ac:dyDescent="0.2">
      <c r="A79" s="8" t="s">
        <v>5</v>
      </c>
      <c r="B79" s="3" t="s">
        <v>0</v>
      </c>
      <c r="C79" s="3" t="s">
        <v>41</v>
      </c>
      <c r="D79" s="74">
        <f t="shared" si="9"/>
        <v>3.9500595839733147E-3</v>
      </c>
      <c r="E79" s="74">
        <f t="shared" si="9"/>
        <v>2.9583478593935395E-3</v>
      </c>
      <c r="F79" s="74">
        <f t="shared" si="9"/>
        <v>1.2903225806451604E-3</v>
      </c>
      <c r="G79" s="74">
        <f t="shared" si="9"/>
        <v>0</v>
      </c>
      <c r="H79" s="74">
        <f t="shared" si="9"/>
        <v>3.3333333333333335E-3</v>
      </c>
      <c r="I79" s="74">
        <f t="shared" si="9"/>
        <v>9.6774193548387086E-4</v>
      </c>
      <c r="J79" s="74">
        <f t="shared" si="9"/>
        <v>3.79746835443038E-3</v>
      </c>
      <c r="K79" s="74">
        <f t="shared" si="9"/>
        <v>3.2608695652173916E-3</v>
      </c>
      <c r="L79" s="74">
        <f t="shared" si="9"/>
        <v>1.6129032258064516E-3</v>
      </c>
      <c r="M79" s="74">
        <f t="shared" si="9"/>
        <v>1.6129032258064516E-3</v>
      </c>
      <c r="N79" s="74">
        <f t="shared" si="9"/>
        <v>1.6129032258064516E-3</v>
      </c>
      <c r="O79" s="74">
        <f t="shared" si="9"/>
        <v>1.3482816357435782E-2</v>
      </c>
      <c r="Q79" s="13">
        <f t="shared" si="6"/>
        <v>11</v>
      </c>
      <c r="R79" t="str">
        <f t="shared" si="7"/>
        <v>Silk Snapper</v>
      </c>
      <c r="S79" s="91">
        <f t="shared" si="8"/>
        <v>3.7879669247332126</v>
      </c>
    </row>
    <row r="80" spans="1:19" ht="12.75" customHeight="1" x14ac:dyDescent="0.2">
      <c r="A80" s="8" t="s">
        <v>20</v>
      </c>
      <c r="B80" s="3" t="s">
        <v>0</v>
      </c>
      <c r="C80" s="3" t="s">
        <v>20</v>
      </c>
      <c r="D80" s="74">
        <f t="shared" si="9"/>
        <v>5.8237807737313739E-3</v>
      </c>
      <c r="E80" s="74">
        <f t="shared" si="9"/>
        <v>7.827208777046183E-3</v>
      </c>
      <c r="F80" s="74">
        <f t="shared" si="9"/>
        <v>1.2903225806451604E-3</v>
      </c>
      <c r="G80" s="74">
        <f t="shared" si="9"/>
        <v>0</v>
      </c>
      <c r="H80" s="74">
        <f t="shared" si="9"/>
        <v>3.3333333333333335E-3</v>
      </c>
      <c r="I80" s="74">
        <f t="shared" si="9"/>
        <v>9.6774193548387086E-4</v>
      </c>
      <c r="J80" s="74">
        <f t="shared" si="9"/>
        <v>3.79746835443038E-3</v>
      </c>
      <c r="K80" s="74">
        <f t="shared" si="9"/>
        <v>3.2608695652173916E-3</v>
      </c>
      <c r="L80" s="74">
        <f t="shared" si="9"/>
        <v>1.6129032258064516E-3</v>
      </c>
      <c r="M80" s="74">
        <f t="shared" si="9"/>
        <v>1.6129032258064516E-3</v>
      </c>
      <c r="N80" s="74">
        <f t="shared" si="9"/>
        <v>1.6129032258064516E-3</v>
      </c>
      <c r="O80" s="74">
        <f t="shared" si="9"/>
        <v>1.9261166224908262E-2</v>
      </c>
      <c r="Q80" s="13">
        <f t="shared" si="6"/>
        <v>1</v>
      </c>
      <c r="R80" t="str">
        <f t="shared" si="7"/>
        <v>Dolphin</v>
      </c>
      <c r="S80" s="91">
        <f t="shared" si="8"/>
        <v>5.040060122221532</v>
      </c>
    </row>
    <row r="81" spans="1:19" ht="12.75" customHeight="1" x14ac:dyDescent="0.2">
      <c r="A81" s="8" t="s">
        <v>16</v>
      </c>
      <c r="B81" s="3" t="s">
        <v>0</v>
      </c>
      <c r="C81" s="3" t="s">
        <v>16</v>
      </c>
      <c r="D81" s="74">
        <f t="shared" si="9"/>
        <v>5.6170532980555909E-3</v>
      </c>
      <c r="E81" s="74">
        <f t="shared" si="9"/>
        <v>4.5485010825317123E-3</v>
      </c>
      <c r="F81" s="74">
        <f t="shared" si="9"/>
        <v>1.2903225806451604E-3</v>
      </c>
      <c r="G81" s="74">
        <f t="shared" si="9"/>
        <v>0</v>
      </c>
      <c r="H81" s="74">
        <f t="shared" si="9"/>
        <v>3.3333333333333335E-3</v>
      </c>
      <c r="I81" s="74">
        <f t="shared" si="9"/>
        <v>9.6774193548387086E-4</v>
      </c>
      <c r="J81" s="74">
        <f t="shared" si="9"/>
        <v>2.5316455696202532E-3</v>
      </c>
      <c r="K81" s="74">
        <f t="shared" si="9"/>
        <v>2.1739130434782609E-3</v>
      </c>
      <c r="L81" s="74">
        <f t="shared" si="9"/>
        <v>1.6129032258064516E-3</v>
      </c>
      <c r="M81" s="74">
        <f t="shared" si="9"/>
        <v>1.6129032258064516E-3</v>
      </c>
      <c r="N81" s="74">
        <f t="shared" si="9"/>
        <v>1.6129032258064516E-3</v>
      </c>
      <c r="O81" s="74">
        <f t="shared" si="9"/>
        <v>0</v>
      </c>
      <c r="Q81" s="13">
        <f t="shared" si="6"/>
        <v>24</v>
      </c>
      <c r="R81" t="str">
        <f t="shared" si="7"/>
        <v>Gag</v>
      </c>
      <c r="S81" s="91">
        <f t="shared" si="8"/>
        <v>2.530122052056754</v>
      </c>
    </row>
    <row r="82" spans="1:19" ht="12.75" customHeight="1" x14ac:dyDescent="0.2">
      <c r="A82" s="8" t="s">
        <v>25</v>
      </c>
      <c r="B82" s="3" t="s">
        <v>0</v>
      </c>
      <c r="C82" s="3" t="s">
        <v>25</v>
      </c>
      <c r="D82" s="74">
        <f t="shared" si="9"/>
        <v>4.3166272323111629E-7</v>
      </c>
      <c r="E82" s="74">
        <f t="shared" si="9"/>
        <v>4.1410486056408504E-3</v>
      </c>
      <c r="F82" s="74">
        <f t="shared" si="9"/>
        <v>1.2903225806451604E-3</v>
      </c>
      <c r="G82" s="74">
        <f t="shared" si="9"/>
        <v>0</v>
      </c>
      <c r="H82" s="74">
        <f t="shared" si="9"/>
        <v>3.3333333333333335E-3</v>
      </c>
      <c r="I82" s="74">
        <f t="shared" si="9"/>
        <v>9.6774193548387086E-4</v>
      </c>
      <c r="J82" s="74">
        <f t="shared" si="9"/>
        <v>3.79746835443038E-3</v>
      </c>
      <c r="K82" s="74">
        <f t="shared" si="9"/>
        <v>3.2608695652173916E-3</v>
      </c>
      <c r="L82" s="74">
        <f t="shared" si="9"/>
        <v>1.6129032258064516E-3</v>
      </c>
      <c r="M82" s="74">
        <f t="shared" si="9"/>
        <v>1.6129032258064516E-3</v>
      </c>
      <c r="N82" s="74">
        <f t="shared" si="9"/>
        <v>1.6129032258064516E-3</v>
      </c>
      <c r="O82" s="74">
        <f t="shared" si="9"/>
        <v>0</v>
      </c>
      <c r="Q82" s="13">
        <f t="shared" si="6"/>
        <v>30</v>
      </c>
      <c r="R82" t="str">
        <f t="shared" si="7"/>
        <v>Goliath Grouper</v>
      </c>
      <c r="S82" s="91">
        <f t="shared" si="8"/>
        <v>2.1629925714893572</v>
      </c>
    </row>
    <row r="83" spans="1:19" ht="12.75" customHeight="1" x14ac:dyDescent="0.2">
      <c r="A83" s="8" t="s">
        <v>21</v>
      </c>
      <c r="B83" s="3" t="s">
        <v>0</v>
      </c>
      <c r="C83" s="3" t="s">
        <v>21</v>
      </c>
      <c r="D83" s="74">
        <f t="shared" si="9"/>
        <v>5.5252279015409319E-3</v>
      </c>
      <c r="E83" s="74">
        <f t="shared" si="9"/>
        <v>5.6022661971967857E-3</v>
      </c>
      <c r="F83" s="74">
        <f t="shared" si="9"/>
        <v>1.2903225806451604E-3</v>
      </c>
      <c r="G83" s="74">
        <f t="shared" si="9"/>
        <v>0</v>
      </c>
      <c r="H83" s="74">
        <f t="shared" si="9"/>
        <v>3.3333333333333335E-3</v>
      </c>
      <c r="I83" s="74">
        <f t="shared" si="9"/>
        <v>9.6774193548387086E-4</v>
      </c>
      <c r="J83" s="74">
        <f t="shared" si="9"/>
        <v>3.79746835443038E-3</v>
      </c>
      <c r="K83" s="74">
        <f t="shared" si="9"/>
        <v>3.2608695652173916E-3</v>
      </c>
      <c r="L83" s="74">
        <f t="shared" si="9"/>
        <v>1.6129032258064516E-3</v>
      </c>
      <c r="M83" s="74">
        <f t="shared" si="9"/>
        <v>1.6129032258064516E-3</v>
      </c>
      <c r="N83" s="74">
        <f t="shared" si="9"/>
        <v>1.6129032258064516E-3</v>
      </c>
      <c r="O83" s="74">
        <f t="shared" si="9"/>
        <v>9.9516025495359332E-4</v>
      </c>
      <c r="Q83" s="13">
        <f t="shared" si="6"/>
        <v>17</v>
      </c>
      <c r="R83" t="str">
        <f t="shared" si="7"/>
        <v>Gray Triggerfish</v>
      </c>
      <c r="S83" s="91">
        <f t="shared" si="8"/>
        <v>2.9611099800220804</v>
      </c>
    </row>
    <row r="84" spans="1:19" ht="12.75" customHeight="1" x14ac:dyDescent="0.2">
      <c r="A84" s="8" t="s">
        <v>26</v>
      </c>
      <c r="B84" s="3" t="s">
        <v>0</v>
      </c>
      <c r="C84" s="3" t="s">
        <v>26</v>
      </c>
      <c r="D84" s="74">
        <f t="shared" si="9"/>
        <v>5.9564182702121797E-3</v>
      </c>
      <c r="E84" s="74">
        <f t="shared" si="9"/>
        <v>5.3511295204074598E-3</v>
      </c>
      <c r="F84" s="74">
        <f t="shared" si="9"/>
        <v>1.2903225806451604E-3</v>
      </c>
      <c r="G84" s="74">
        <f t="shared" si="9"/>
        <v>0</v>
      </c>
      <c r="H84" s="74">
        <f t="shared" si="9"/>
        <v>3.3333333333333335E-3</v>
      </c>
      <c r="I84" s="74">
        <f t="shared" si="9"/>
        <v>9.6774193548387086E-4</v>
      </c>
      <c r="J84" s="74">
        <f t="shared" si="9"/>
        <v>1.2658227848101266E-3</v>
      </c>
      <c r="K84" s="74">
        <f t="shared" si="9"/>
        <v>2.1739130434782609E-3</v>
      </c>
      <c r="L84" s="74">
        <f t="shared" si="9"/>
        <v>1.6129032258064516E-3</v>
      </c>
      <c r="M84" s="74">
        <f t="shared" si="9"/>
        <v>1.6129032258064516E-3</v>
      </c>
      <c r="N84" s="74">
        <f t="shared" si="9"/>
        <v>1.6129032258064516E-3</v>
      </c>
      <c r="O84" s="74">
        <f t="shared" si="9"/>
        <v>4.1842349259636237E-3</v>
      </c>
      <c r="Q84" s="13">
        <f t="shared" si="6"/>
        <v>18</v>
      </c>
      <c r="R84" t="str">
        <f t="shared" si="7"/>
        <v>Greater Amberjack</v>
      </c>
      <c r="S84" s="91">
        <f t="shared" si="8"/>
        <v>2.9361626071753375</v>
      </c>
    </row>
    <row r="85" spans="1:19" ht="12.75" customHeight="1" x14ac:dyDescent="0.2">
      <c r="A85" s="8" t="s">
        <v>28</v>
      </c>
      <c r="B85" s="3" t="s">
        <v>0</v>
      </c>
      <c r="C85" s="3" t="s">
        <v>40</v>
      </c>
      <c r="D85" s="74">
        <f t="shared" si="9"/>
        <v>4.977172128734368E-3</v>
      </c>
      <c r="E85" s="74">
        <f t="shared" si="9"/>
        <v>6.413908214084542E-3</v>
      </c>
      <c r="F85" s="74">
        <f t="shared" si="9"/>
        <v>1.2903225806451604E-3</v>
      </c>
      <c r="G85" s="74">
        <f t="shared" si="9"/>
        <v>0</v>
      </c>
      <c r="H85" s="74">
        <f t="shared" si="9"/>
        <v>3.3333333333333335E-3</v>
      </c>
      <c r="I85" s="74">
        <f t="shared" si="9"/>
        <v>9.6774193548387086E-4</v>
      </c>
      <c r="J85" s="74">
        <f t="shared" si="9"/>
        <v>3.79746835443038E-3</v>
      </c>
      <c r="K85" s="74">
        <f t="shared" si="9"/>
        <v>3.2608695652173916E-3</v>
      </c>
      <c r="L85" s="74">
        <f t="shared" si="9"/>
        <v>1.6129032258064516E-3</v>
      </c>
      <c r="M85" s="74">
        <f t="shared" si="9"/>
        <v>1.6129032258064516E-3</v>
      </c>
      <c r="N85" s="74">
        <f t="shared" si="9"/>
        <v>1.6129032258064516E-3</v>
      </c>
      <c r="O85" s="74">
        <f t="shared" si="9"/>
        <v>1.107517057932225E-2</v>
      </c>
      <c r="Q85" s="13">
        <f t="shared" si="6"/>
        <v>6</v>
      </c>
      <c r="R85" t="str">
        <f t="shared" si="7"/>
        <v>White Grunt</v>
      </c>
      <c r="S85" s="91">
        <f t="shared" si="8"/>
        <v>3.9954696368670652</v>
      </c>
    </row>
    <row r="86" spans="1:19" ht="12.75" customHeight="1" x14ac:dyDescent="0.2">
      <c r="A86" s="70" t="s">
        <v>62</v>
      </c>
      <c r="B86" s="3" t="s">
        <v>0</v>
      </c>
      <c r="C86" s="3" t="s">
        <v>27</v>
      </c>
      <c r="D86" s="74">
        <f t="shared" si="9"/>
        <v>4.0766751144016896E-3</v>
      </c>
      <c r="E86" s="74">
        <f t="shared" si="9"/>
        <v>7.0909484788465272E-3</v>
      </c>
      <c r="F86" s="74">
        <f t="shared" si="9"/>
        <v>1.2903225806451604E-3</v>
      </c>
      <c r="G86" s="74">
        <f t="shared" si="9"/>
        <v>7.4999999999999997E-3</v>
      </c>
      <c r="H86" s="74">
        <f t="shared" si="9"/>
        <v>3.3333333333333335E-3</v>
      </c>
      <c r="I86" s="74">
        <f t="shared" si="9"/>
        <v>9.6774193548387086E-4</v>
      </c>
      <c r="J86" s="74">
        <f t="shared" si="9"/>
        <v>5.0632911392405064E-3</v>
      </c>
      <c r="K86" s="74">
        <f t="shared" si="9"/>
        <v>5.434782608695652E-3</v>
      </c>
      <c r="L86" s="74">
        <f t="shared" si="9"/>
        <v>1.6129032258064516E-3</v>
      </c>
      <c r="M86" s="74">
        <f t="shared" si="9"/>
        <v>1.6129032258064516E-3</v>
      </c>
      <c r="N86" s="74">
        <f t="shared" si="9"/>
        <v>1.6129032258064516E-3</v>
      </c>
      <c r="O86" s="74">
        <f t="shared" si="9"/>
        <v>0</v>
      </c>
      <c r="Q86" s="13">
        <f t="shared" si="6"/>
        <v>7</v>
      </c>
      <c r="R86" t="str">
        <f t="shared" si="7"/>
        <v>FLK/EFL Hogfish</v>
      </c>
      <c r="S86" s="91">
        <f t="shared" si="8"/>
        <v>3.9595804868066082</v>
      </c>
    </row>
    <row r="87" spans="1:19" ht="12.75" customHeight="1" x14ac:dyDescent="0.2">
      <c r="A87" s="70" t="s">
        <v>63</v>
      </c>
      <c r="B87" s="3" t="s">
        <v>0</v>
      </c>
      <c r="C87" s="3" t="s">
        <v>27</v>
      </c>
      <c r="D87" s="74">
        <f t="shared" si="9"/>
        <v>4.4207651102661123E-3</v>
      </c>
      <c r="E87" s="74">
        <f t="shared" si="9"/>
        <v>3.1865731897163939E-3</v>
      </c>
      <c r="F87" s="74">
        <f t="shared" si="9"/>
        <v>1.2903225806451604E-3</v>
      </c>
      <c r="G87" s="74">
        <f t="shared" si="9"/>
        <v>0</v>
      </c>
      <c r="H87" s="74">
        <f t="shared" si="9"/>
        <v>3.3333333333333335E-3</v>
      </c>
      <c r="I87" s="74">
        <f t="shared" si="9"/>
        <v>9.6774193548387086E-4</v>
      </c>
      <c r="J87" s="74">
        <f t="shared" si="9"/>
        <v>3.79746835443038E-3</v>
      </c>
      <c r="K87" s="74">
        <f t="shared" si="9"/>
        <v>3.2608695652173916E-3</v>
      </c>
      <c r="L87" s="74">
        <f t="shared" si="9"/>
        <v>1.6129032258064516E-3</v>
      </c>
      <c r="M87" s="74">
        <f t="shared" si="9"/>
        <v>1.6129032258064516E-3</v>
      </c>
      <c r="N87" s="74">
        <f t="shared" si="9"/>
        <v>1.6129032258064516E-3</v>
      </c>
      <c r="O87" s="74">
        <f t="shared" si="9"/>
        <v>1.3650240340775371E-2</v>
      </c>
      <c r="Q87" s="13">
        <f t="shared" si="6"/>
        <v>9</v>
      </c>
      <c r="R87" t="str">
        <f t="shared" si="7"/>
        <v>GA-NC Hogfish</v>
      </c>
      <c r="S87" s="91">
        <f t="shared" si="8"/>
        <v>3.874602408728737</v>
      </c>
    </row>
    <row r="88" spans="1:19" ht="12.75" customHeight="1" x14ac:dyDescent="0.2">
      <c r="A88" s="8" t="s">
        <v>4</v>
      </c>
      <c r="B88" s="3" t="s">
        <v>0</v>
      </c>
      <c r="C88" s="3" t="s">
        <v>36</v>
      </c>
      <c r="D88" s="74">
        <f t="shared" si="9"/>
        <v>5.2678783063981301E-3</v>
      </c>
      <c r="E88" s="74">
        <f t="shared" si="9"/>
        <v>4.1460128743095901E-3</v>
      </c>
      <c r="F88" s="74">
        <f t="shared" si="9"/>
        <v>1.2903225806451604E-3</v>
      </c>
      <c r="G88" s="74">
        <f t="shared" si="9"/>
        <v>0</v>
      </c>
      <c r="H88" s="74">
        <f t="shared" si="9"/>
        <v>3.3333333333333335E-3</v>
      </c>
      <c r="I88" s="74">
        <f t="shared" si="9"/>
        <v>9.6774193548387086E-4</v>
      </c>
      <c r="J88" s="74">
        <f t="shared" si="9"/>
        <v>3.79746835443038E-3</v>
      </c>
      <c r="K88" s="74">
        <f t="shared" si="9"/>
        <v>3.2608695652173916E-3</v>
      </c>
      <c r="L88" s="74">
        <f t="shared" si="9"/>
        <v>1.6129032258064516E-3</v>
      </c>
      <c r="M88" s="74">
        <f t="shared" si="9"/>
        <v>1.6129032258064516E-3</v>
      </c>
      <c r="N88" s="74">
        <f t="shared" si="9"/>
        <v>1.6129032258064516E-3</v>
      </c>
      <c r="O88" s="74">
        <f t="shared" si="9"/>
        <v>1.685352044679473E-2</v>
      </c>
      <c r="Q88" s="13">
        <f t="shared" si="6"/>
        <v>2</v>
      </c>
      <c r="R88" t="str">
        <f t="shared" si="7"/>
        <v>Almaco Jack</v>
      </c>
      <c r="S88" s="91">
        <f t="shared" si="8"/>
        <v>4.3755857074031939</v>
      </c>
    </row>
    <row r="89" spans="1:19" ht="12.75" customHeight="1" x14ac:dyDescent="0.2">
      <c r="A89" s="8" t="s">
        <v>43</v>
      </c>
      <c r="B89" s="3" t="s">
        <v>34</v>
      </c>
      <c r="C89" s="3" t="s">
        <v>43</v>
      </c>
      <c r="D89" s="74">
        <f t="shared" si="9"/>
        <v>6.2262488927736165E-3</v>
      </c>
      <c r="E89" s="74">
        <f t="shared" si="9"/>
        <v>5.5695876408360769E-3</v>
      </c>
      <c r="F89" s="74">
        <f t="shared" si="9"/>
        <v>1.2903225806451604E-3</v>
      </c>
      <c r="G89" s="74">
        <f t="shared" si="9"/>
        <v>0</v>
      </c>
      <c r="H89" s="74">
        <f t="shared" si="9"/>
        <v>3.3333333333333335E-3</v>
      </c>
      <c r="I89" s="74">
        <f t="shared" si="9"/>
        <v>9.6774193548387086E-4</v>
      </c>
      <c r="J89" s="74">
        <f t="shared" si="9"/>
        <v>1.2658227848101266E-3</v>
      </c>
      <c r="K89" s="74">
        <f t="shared" si="9"/>
        <v>4.3478260869565218E-3</v>
      </c>
      <c r="L89" s="74">
        <f t="shared" si="9"/>
        <v>1.6129032258064516E-3</v>
      </c>
      <c r="M89" s="74">
        <f t="shared" si="9"/>
        <v>1.6129032258064516E-3</v>
      </c>
      <c r="N89" s="74">
        <f t="shared" si="9"/>
        <v>1.6129032258064516E-3</v>
      </c>
      <c r="O89" s="74">
        <f t="shared" si="9"/>
        <v>0</v>
      </c>
      <c r="Q89" s="13">
        <f t="shared" si="6"/>
        <v>19</v>
      </c>
      <c r="R89" t="str">
        <f t="shared" si="7"/>
        <v>King Mackerel</v>
      </c>
      <c r="S89" s="91">
        <f t="shared" si="8"/>
        <v>2.7839592932258062</v>
      </c>
    </row>
    <row r="90" spans="1:19" x14ac:dyDescent="0.2">
      <c r="A90" s="8" t="s">
        <v>1</v>
      </c>
      <c r="B90" s="3" t="s">
        <v>0</v>
      </c>
      <c r="C90" s="3" t="s">
        <v>1</v>
      </c>
      <c r="D90" s="74">
        <f t="shared" si="9"/>
        <v>4.8586472673640352E-3</v>
      </c>
      <c r="E90" s="74">
        <f t="shared" si="9"/>
        <v>7.0710103834242836E-3</v>
      </c>
      <c r="F90" s="74">
        <f t="shared" si="9"/>
        <v>1.2903225806451604E-3</v>
      </c>
      <c r="G90" s="74">
        <f t="shared" si="9"/>
        <v>0</v>
      </c>
      <c r="H90" s="74">
        <f t="shared" si="9"/>
        <v>3.3333333333333335E-3</v>
      </c>
      <c r="I90" s="74">
        <f t="shared" si="9"/>
        <v>9.6774193548387086E-4</v>
      </c>
      <c r="J90" s="74">
        <f t="shared" si="9"/>
        <v>1.2658227848101266E-3</v>
      </c>
      <c r="K90" s="74">
        <f t="shared" si="9"/>
        <v>2.1739130434782609E-3</v>
      </c>
      <c r="L90" s="74">
        <f t="shared" si="9"/>
        <v>1.6129032258064516E-3</v>
      </c>
      <c r="M90" s="74">
        <f t="shared" si="9"/>
        <v>1.6129032258064516E-3</v>
      </c>
      <c r="N90" s="74">
        <f t="shared" si="9"/>
        <v>1.6129032258064516E-3</v>
      </c>
      <c r="O90" s="74">
        <f t="shared" si="9"/>
        <v>0</v>
      </c>
      <c r="Q90" s="13">
        <f t="shared" si="6"/>
        <v>23</v>
      </c>
      <c r="R90" t="str">
        <f t="shared" si="7"/>
        <v>Mutton Snapper</v>
      </c>
      <c r="S90" s="91">
        <f t="shared" si="8"/>
        <v>2.579950100595843</v>
      </c>
    </row>
    <row r="91" spans="1:19" x14ac:dyDescent="0.2">
      <c r="A91" s="8" t="s">
        <v>8</v>
      </c>
      <c r="B91" s="3" t="s">
        <v>0</v>
      </c>
      <c r="C91" s="3" t="s">
        <v>39</v>
      </c>
      <c r="D91" s="74">
        <f t="shared" si="9"/>
        <v>4.3778299241061048E-3</v>
      </c>
      <c r="E91" s="74">
        <f t="shared" si="9"/>
        <v>4.4324472870263462E-3</v>
      </c>
      <c r="F91" s="74">
        <f t="shared" si="9"/>
        <v>1.2903225806451604E-3</v>
      </c>
      <c r="G91" s="74">
        <f t="shared" si="9"/>
        <v>0</v>
      </c>
      <c r="H91" s="74">
        <f t="shared" si="9"/>
        <v>3.3333333333333335E-3</v>
      </c>
      <c r="I91" s="74">
        <f t="shared" si="9"/>
        <v>9.6774193548387086E-4</v>
      </c>
      <c r="J91" s="74">
        <f t="shared" si="9"/>
        <v>3.79746835443038E-3</v>
      </c>
      <c r="K91" s="74">
        <f t="shared" si="9"/>
        <v>3.2608695652173916E-3</v>
      </c>
      <c r="L91" s="74">
        <f t="shared" si="9"/>
        <v>1.6129032258064516E-3</v>
      </c>
      <c r="M91" s="74">
        <f t="shared" si="9"/>
        <v>1.6129032258064516E-3</v>
      </c>
      <c r="N91" s="74">
        <f t="shared" si="9"/>
        <v>1.6129032258064516E-3</v>
      </c>
      <c r="O91" s="74">
        <f t="shared" si="9"/>
        <v>1.5216321317677528E-2</v>
      </c>
      <c r="Q91" s="13">
        <f t="shared" si="6"/>
        <v>5</v>
      </c>
      <c r="R91" t="str">
        <f t="shared" si="7"/>
        <v>Knobbed Porgy</v>
      </c>
      <c r="S91" s="91">
        <f t="shared" si="8"/>
        <v>4.1515043975339481</v>
      </c>
    </row>
    <row r="92" spans="1:19" x14ac:dyDescent="0.2">
      <c r="A92" s="8" t="s">
        <v>12</v>
      </c>
      <c r="B92" s="3" t="s">
        <v>0</v>
      </c>
      <c r="C92" s="3" t="s">
        <v>12</v>
      </c>
      <c r="D92" s="74">
        <f t="shared" si="9"/>
        <v>5.2762597442778687E-3</v>
      </c>
      <c r="E92" s="74">
        <f t="shared" si="9"/>
        <v>4.3525371812565099E-3</v>
      </c>
      <c r="F92" s="74">
        <f t="shared" si="9"/>
        <v>1.2903225806451604E-3</v>
      </c>
      <c r="G92" s="74">
        <f t="shared" si="9"/>
        <v>0</v>
      </c>
      <c r="H92" s="74">
        <f t="shared" si="9"/>
        <v>3.3333333333333335E-3</v>
      </c>
      <c r="I92" s="74">
        <f t="shared" si="9"/>
        <v>9.6774193548387086E-4</v>
      </c>
      <c r="J92" s="74">
        <f t="shared" si="9"/>
        <v>5.0632911392405064E-3</v>
      </c>
      <c r="K92" s="74">
        <f t="shared" si="9"/>
        <v>5.434782608695652E-3</v>
      </c>
      <c r="L92" s="74">
        <f t="shared" si="9"/>
        <v>1.6129032258064516E-3</v>
      </c>
      <c r="M92" s="74">
        <f t="shared" si="9"/>
        <v>1.6129032258064516E-3</v>
      </c>
      <c r="N92" s="74">
        <f t="shared" si="9"/>
        <v>1.6129032258064516E-3</v>
      </c>
      <c r="O92" s="74">
        <f t="shared" si="9"/>
        <v>1.4329998255006851E-3</v>
      </c>
      <c r="Q92" s="13">
        <f t="shared" si="6"/>
        <v>15</v>
      </c>
      <c r="R92" t="str">
        <f t="shared" si="7"/>
        <v>Red Grouper</v>
      </c>
      <c r="S92" s="91">
        <f t="shared" si="8"/>
        <v>3.1989978025852941</v>
      </c>
    </row>
    <row r="93" spans="1:19" x14ac:dyDescent="0.2">
      <c r="A93" s="8" t="s">
        <v>22</v>
      </c>
      <c r="B93" s="3" t="s">
        <v>0</v>
      </c>
      <c r="C93" s="3" t="s">
        <v>22</v>
      </c>
      <c r="D93" s="74">
        <f t="shared" si="9"/>
        <v>5.1943190732108672E-3</v>
      </c>
      <c r="E93" s="74">
        <f t="shared" si="9"/>
        <v>4.3064290269904017E-3</v>
      </c>
      <c r="F93" s="74">
        <f t="shared" si="9"/>
        <v>1.2903225806451604E-3</v>
      </c>
      <c r="G93" s="74">
        <f t="shared" si="9"/>
        <v>7.4999999999999997E-3</v>
      </c>
      <c r="H93" s="74">
        <f t="shared" si="9"/>
        <v>3.3333333333333335E-3</v>
      </c>
      <c r="I93" s="74">
        <f t="shared" si="9"/>
        <v>9.6774193548387086E-4</v>
      </c>
      <c r="J93" s="74">
        <f t="shared" si="9"/>
        <v>5.0632911392405064E-3</v>
      </c>
      <c r="K93" s="74">
        <f t="shared" si="9"/>
        <v>2.1739130434782609E-3</v>
      </c>
      <c r="L93" s="74">
        <f t="shared" si="9"/>
        <v>1.6129032258064516E-3</v>
      </c>
      <c r="M93" s="74">
        <f t="shared" si="9"/>
        <v>1.6129032258064516E-3</v>
      </c>
      <c r="N93" s="74">
        <f t="shared" si="9"/>
        <v>1.6129032258064516E-3</v>
      </c>
      <c r="O93" s="74">
        <f t="shared" si="9"/>
        <v>0</v>
      </c>
      <c r="Q93" s="13">
        <f t="shared" si="6"/>
        <v>13</v>
      </c>
      <c r="R93" t="str">
        <f t="shared" si="7"/>
        <v>Red Porgy</v>
      </c>
      <c r="S93" s="91">
        <f t="shared" si="8"/>
        <v>3.4668059809801748</v>
      </c>
    </row>
    <row r="94" spans="1:19" x14ac:dyDescent="0.2">
      <c r="A94" s="8" t="s">
        <v>17</v>
      </c>
      <c r="B94" s="3" t="s">
        <v>0</v>
      </c>
      <c r="C94" s="3" t="s">
        <v>17</v>
      </c>
      <c r="D94" s="74">
        <f t="shared" si="9"/>
        <v>5.25045919380966E-3</v>
      </c>
      <c r="E94" s="74">
        <f t="shared" si="9"/>
        <v>6.4739405208026433E-3</v>
      </c>
      <c r="F94" s="74">
        <f t="shared" si="9"/>
        <v>1.2903225806451604E-3</v>
      </c>
      <c r="G94" s="74">
        <f t="shared" si="9"/>
        <v>7.4999999999999997E-3</v>
      </c>
      <c r="H94" s="74">
        <f t="shared" si="9"/>
        <v>3.3333333333333335E-3</v>
      </c>
      <c r="I94" s="74">
        <f t="shared" si="9"/>
        <v>9.6774193548387086E-4</v>
      </c>
      <c r="J94" s="74">
        <f t="shared" si="9"/>
        <v>5.0632911392405064E-3</v>
      </c>
      <c r="K94" s="74">
        <f t="shared" si="9"/>
        <v>5.434782608695652E-3</v>
      </c>
      <c r="L94" s="74">
        <f t="shared" si="9"/>
        <v>1.6129032258064516E-3</v>
      </c>
      <c r="M94" s="74">
        <f t="shared" si="9"/>
        <v>1.6129032258064516E-3</v>
      </c>
      <c r="N94" s="74">
        <f t="shared" si="9"/>
        <v>1.6129032258064516E-3</v>
      </c>
      <c r="O94" s="74">
        <f t="shared" si="9"/>
        <v>1.3741105438943566E-3</v>
      </c>
      <c r="Q94" s="13">
        <f t="shared" si="6"/>
        <v>4</v>
      </c>
      <c r="R94" t="str">
        <f t="shared" si="7"/>
        <v>Red Snapper</v>
      </c>
      <c r="S94" s="91">
        <f t="shared" si="8"/>
        <v>4.1526691533324538</v>
      </c>
    </row>
    <row r="95" spans="1:19" x14ac:dyDescent="0.2">
      <c r="A95" s="8" t="s">
        <v>23</v>
      </c>
      <c r="B95" s="3" t="s">
        <v>0</v>
      </c>
      <c r="C95" s="3" t="s">
        <v>23</v>
      </c>
      <c r="D95" s="74">
        <f t="shared" si="9"/>
        <v>5.209138162452916E-3</v>
      </c>
      <c r="E95" s="74">
        <f t="shared" si="9"/>
        <v>3.8970721506420818E-3</v>
      </c>
      <c r="F95" s="74">
        <f t="shared" si="9"/>
        <v>1.2903225806451604E-3</v>
      </c>
      <c r="G95" s="74">
        <f t="shared" si="9"/>
        <v>0</v>
      </c>
      <c r="H95" s="74">
        <f t="shared" si="9"/>
        <v>3.3333333333333335E-3</v>
      </c>
      <c r="I95" s="74">
        <f t="shared" si="9"/>
        <v>9.6774193548387086E-4</v>
      </c>
      <c r="J95" s="74">
        <f t="shared" si="9"/>
        <v>3.79746835443038E-3</v>
      </c>
      <c r="K95" s="74">
        <f t="shared" si="9"/>
        <v>3.2608695652173916E-3</v>
      </c>
      <c r="L95" s="74">
        <f t="shared" si="9"/>
        <v>1.6129032258064516E-3</v>
      </c>
      <c r="M95" s="74">
        <f t="shared" si="9"/>
        <v>1.6129032258064516E-3</v>
      </c>
      <c r="N95" s="74">
        <f t="shared" si="9"/>
        <v>1.6129032258064516E-3</v>
      </c>
      <c r="O95" s="74">
        <f t="shared" si="9"/>
        <v>7.4797528840060412E-3</v>
      </c>
      <c r="Q95" s="13">
        <f t="shared" si="6"/>
        <v>14</v>
      </c>
      <c r="R95" t="str">
        <f t="shared" si="7"/>
        <v>Scamp</v>
      </c>
      <c r="S95" s="91">
        <f t="shared" si="8"/>
        <v>3.4074408643630538</v>
      </c>
    </row>
    <row r="96" spans="1:19" x14ac:dyDescent="0.2">
      <c r="A96" s="8" t="s">
        <v>7</v>
      </c>
      <c r="B96" s="3" t="s">
        <v>0</v>
      </c>
      <c r="C96" s="1" t="s">
        <v>38</v>
      </c>
      <c r="D96" s="74">
        <f t="shared" si="9"/>
        <v>3.7439640234853094E-3</v>
      </c>
      <c r="E96" s="74">
        <f t="shared" si="9"/>
        <v>2.5120782348584344E-3</v>
      </c>
      <c r="F96" s="74">
        <f t="shared" si="9"/>
        <v>1.2903225806451604E-3</v>
      </c>
      <c r="G96" s="74">
        <f t="shared" si="9"/>
        <v>0</v>
      </c>
      <c r="H96" s="74">
        <f t="shared" si="9"/>
        <v>3.3333333333333335E-3</v>
      </c>
      <c r="I96" s="74">
        <f t="shared" si="9"/>
        <v>9.6774193548387086E-4</v>
      </c>
      <c r="J96" s="74">
        <f t="shared" ref="E96:O105" si="10">J60*J$73</f>
        <v>3.79746835443038E-3</v>
      </c>
      <c r="K96" s="74">
        <f t="shared" si="10"/>
        <v>3.2608695652173916E-3</v>
      </c>
      <c r="L96" s="74">
        <f t="shared" si="10"/>
        <v>1.6129032258064516E-3</v>
      </c>
      <c r="M96" s="74">
        <f t="shared" si="10"/>
        <v>1.6129032258064516E-3</v>
      </c>
      <c r="N96" s="74">
        <f t="shared" si="10"/>
        <v>1.6129032258064516E-3</v>
      </c>
      <c r="O96" s="74">
        <f t="shared" si="10"/>
        <v>1.4871760455209722E-2</v>
      </c>
      <c r="Q96" s="13">
        <f t="shared" si="6"/>
        <v>10</v>
      </c>
      <c r="R96" t="str">
        <f t="shared" si="7"/>
        <v>Red Hind</v>
      </c>
      <c r="S96" s="91">
        <f t="shared" si="8"/>
        <v>3.8616248160082951</v>
      </c>
    </row>
    <row r="97" spans="1:19" x14ac:dyDescent="0.2">
      <c r="A97" s="8" t="s">
        <v>3</v>
      </c>
      <c r="B97" s="3" t="s">
        <v>0</v>
      </c>
      <c r="C97" s="3" t="s">
        <v>37</v>
      </c>
      <c r="D97" s="74">
        <f t="shared" si="9"/>
        <v>3.4503145234871537E-3</v>
      </c>
      <c r="E97" s="74">
        <f t="shared" si="10"/>
        <v>6.8981955377752204E-3</v>
      </c>
      <c r="F97" s="74">
        <f t="shared" si="10"/>
        <v>1.2903225806451604E-3</v>
      </c>
      <c r="G97" s="74">
        <f t="shared" si="10"/>
        <v>0</v>
      </c>
      <c r="H97" s="74">
        <f t="shared" si="10"/>
        <v>3.3333333333333335E-3</v>
      </c>
      <c r="I97" s="74">
        <f t="shared" si="10"/>
        <v>9.6774193548387086E-4</v>
      </c>
      <c r="J97" s="74">
        <f t="shared" si="10"/>
        <v>3.79746835443038E-3</v>
      </c>
      <c r="K97" s="74">
        <f t="shared" si="10"/>
        <v>3.2608695652173916E-3</v>
      </c>
      <c r="L97" s="74">
        <f t="shared" si="10"/>
        <v>1.6129032258064516E-3</v>
      </c>
      <c r="M97" s="74">
        <f t="shared" si="10"/>
        <v>1.6129032258064516E-3</v>
      </c>
      <c r="N97" s="74">
        <f t="shared" si="10"/>
        <v>1.6129032258064516E-3</v>
      </c>
      <c r="O97" s="74">
        <f t="shared" si="10"/>
        <v>1.5184219373969344E-2</v>
      </c>
      <c r="Q97" s="13">
        <f t="shared" si="6"/>
        <v>3</v>
      </c>
      <c r="R97" t="str">
        <f t="shared" si="7"/>
        <v>Lane Snapper</v>
      </c>
      <c r="S97" s="91">
        <f t="shared" si="8"/>
        <v>4.3021174881761208</v>
      </c>
    </row>
    <row r="98" spans="1:19" x14ac:dyDescent="0.2">
      <c r="A98" s="8" t="s">
        <v>18</v>
      </c>
      <c r="B98" s="3" t="s">
        <v>0</v>
      </c>
      <c r="C98" s="3" t="s">
        <v>18</v>
      </c>
      <c r="D98" s="74">
        <f t="shared" si="9"/>
        <v>4.9320283130738262E-3</v>
      </c>
      <c r="E98" s="74">
        <f t="shared" si="10"/>
        <v>4.5708560418149021E-3</v>
      </c>
      <c r="F98" s="74">
        <f t="shared" si="10"/>
        <v>1.2903225806451604E-3</v>
      </c>
      <c r="G98" s="74">
        <f t="shared" si="10"/>
        <v>7.4999999999999997E-3</v>
      </c>
      <c r="H98" s="74">
        <f t="shared" si="10"/>
        <v>3.3333333333333335E-3</v>
      </c>
      <c r="I98" s="74">
        <f t="shared" si="10"/>
        <v>9.6774193548387086E-4</v>
      </c>
      <c r="J98" s="74">
        <f t="shared" si="10"/>
        <v>5.0632911392405064E-3</v>
      </c>
      <c r="K98" s="74">
        <f t="shared" si="10"/>
        <v>2.1739130434782609E-3</v>
      </c>
      <c r="L98" s="74">
        <f t="shared" si="10"/>
        <v>1.6129032258064516E-3</v>
      </c>
      <c r="M98" s="74">
        <f t="shared" si="10"/>
        <v>1.6129032258064516E-3</v>
      </c>
      <c r="N98" s="74">
        <f t="shared" si="10"/>
        <v>1.6129032258064516E-3</v>
      </c>
      <c r="O98" s="74">
        <f t="shared" si="10"/>
        <v>0</v>
      </c>
      <c r="Q98" s="13">
        <f t="shared" si="6"/>
        <v>12</v>
      </c>
      <c r="R98" t="str">
        <f t="shared" si="7"/>
        <v>Snowy Grouper</v>
      </c>
      <c r="S98" s="91">
        <f t="shared" si="8"/>
        <v>3.4670196064489214</v>
      </c>
    </row>
    <row r="99" spans="1:19" x14ac:dyDescent="0.2">
      <c r="A99" s="8" t="s">
        <v>42</v>
      </c>
      <c r="B99" s="3" t="s">
        <v>0</v>
      </c>
      <c r="C99" s="3" t="s">
        <v>42</v>
      </c>
      <c r="D99" s="74">
        <f t="shared" si="9"/>
        <v>6.5308771641049996E-3</v>
      </c>
      <c r="E99" s="74">
        <f t="shared" si="10"/>
        <v>4.8642495357487962E-3</v>
      </c>
      <c r="F99" s="74">
        <f t="shared" si="10"/>
        <v>1.2903225806451604E-3</v>
      </c>
      <c r="G99" s="74">
        <f t="shared" si="10"/>
        <v>0</v>
      </c>
      <c r="H99" s="74">
        <f t="shared" si="10"/>
        <v>3.3333333333333335E-3</v>
      </c>
      <c r="I99" s="74">
        <f t="shared" si="10"/>
        <v>9.6774193548387086E-4</v>
      </c>
      <c r="J99" s="74">
        <f t="shared" si="10"/>
        <v>1.2658227848101266E-3</v>
      </c>
      <c r="K99" s="74">
        <f t="shared" si="10"/>
        <v>2.1739130434782609E-3</v>
      </c>
      <c r="L99" s="74">
        <f t="shared" si="10"/>
        <v>1.6129032258064516E-3</v>
      </c>
      <c r="M99" s="74">
        <f t="shared" si="10"/>
        <v>1.6129032258064516E-3</v>
      </c>
      <c r="N99" s="74">
        <f t="shared" si="10"/>
        <v>1.6129032258064516E-3</v>
      </c>
      <c r="O99" s="74">
        <f t="shared" si="10"/>
        <v>0</v>
      </c>
      <c r="Q99" s="13">
        <f t="shared" si="6"/>
        <v>25</v>
      </c>
      <c r="R99" t="str">
        <f t="shared" si="7"/>
        <v>Spanish Mackerel</v>
      </c>
      <c r="S99" s="91">
        <f t="shared" si="8"/>
        <v>2.5264970055023905</v>
      </c>
    </row>
    <row r="100" spans="1:19" x14ac:dyDescent="0.2">
      <c r="A100" s="8" t="s">
        <v>13</v>
      </c>
      <c r="B100" s="3" t="s">
        <v>0</v>
      </c>
      <c r="C100" s="3" t="s">
        <v>13</v>
      </c>
      <c r="D100" s="74">
        <f t="shared" si="9"/>
        <v>3.0761434375341434E-3</v>
      </c>
      <c r="E100" s="74">
        <f t="shared" si="10"/>
        <v>2.2258768896466232E-3</v>
      </c>
      <c r="F100" s="74">
        <f t="shared" si="10"/>
        <v>1.2903225806451604E-3</v>
      </c>
      <c r="G100" s="74">
        <f t="shared" si="10"/>
        <v>0</v>
      </c>
      <c r="H100" s="74">
        <f t="shared" si="10"/>
        <v>3.3333333333333335E-3</v>
      </c>
      <c r="I100" s="74">
        <f t="shared" si="10"/>
        <v>9.6774193548387086E-4</v>
      </c>
      <c r="J100" s="74">
        <f t="shared" si="10"/>
        <v>3.79746835443038E-3</v>
      </c>
      <c r="K100" s="74">
        <f t="shared" si="10"/>
        <v>3.2608695652173916E-3</v>
      </c>
      <c r="L100" s="74">
        <f t="shared" si="10"/>
        <v>1.6129032258064516E-3</v>
      </c>
      <c r="M100" s="74">
        <f t="shared" si="10"/>
        <v>1.6129032258064516E-3</v>
      </c>
      <c r="N100" s="74">
        <f t="shared" si="10"/>
        <v>1.6129032258064516E-3</v>
      </c>
      <c r="O100" s="74">
        <f t="shared" si="10"/>
        <v>0</v>
      </c>
      <c r="Q100" s="13">
        <f t="shared" si="6"/>
        <v>29</v>
      </c>
      <c r="R100" t="str">
        <f t="shared" si="7"/>
        <v>Speckled Hind</v>
      </c>
      <c r="S100" s="91">
        <f t="shared" si="8"/>
        <v>2.2790465773710262</v>
      </c>
    </row>
    <row r="101" spans="1:19" x14ac:dyDescent="0.2">
      <c r="A101" s="8" t="s">
        <v>31</v>
      </c>
      <c r="B101" s="3" t="s">
        <v>0</v>
      </c>
      <c r="C101" s="3" t="s">
        <v>31</v>
      </c>
      <c r="D101" s="74">
        <f t="shared" si="9"/>
        <v>5.7139214650152826E-3</v>
      </c>
      <c r="E101" s="74">
        <f t="shared" si="10"/>
        <v>2.621856877683838E-3</v>
      </c>
      <c r="F101" s="74">
        <f t="shared" si="10"/>
        <v>1.2903225806451604E-3</v>
      </c>
      <c r="G101" s="74">
        <f t="shared" si="10"/>
        <v>0</v>
      </c>
      <c r="H101" s="74">
        <f t="shared" si="10"/>
        <v>3.3333333333333335E-3</v>
      </c>
      <c r="I101" s="74">
        <f t="shared" si="10"/>
        <v>9.6774193548387086E-4</v>
      </c>
      <c r="J101" s="74">
        <f t="shared" si="10"/>
        <v>2.5316455696202532E-3</v>
      </c>
      <c r="K101" s="74">
        <f t="shared" si="10"/>
        <v>5.434782608695652E-3</v>
      </c>
      <c r="L101" s="74">
        <f t="shared" si="10"/>
        <v>1.6129032258064516E-3</v>
      </c>
      <c r="M101" s="74">
        <f t="shared" si="10"/>
        <v>1.6129032258064516E-3</v>
      </c>
      <c r="N101" s="74">
        <f t="shared" si="10"/>
        <v>1.6129032258064516E-3</v>
      </c>
      <c r="O101" s="74">
        <f t="shared" si="10"/>
        <v>0</v>
      </c>
      <c r="Q101" s="13">
        <f t="shared" si="6"/>
        <v>21</v>
      </c>
      <c r="R101" t="str">
        <f t="shared" si="7"/>
        <v xml:space="preserve">Tilefish </v>
      </c>
      <c r="S101" s="91">
        <f t="shared" si="8"/>
        <v>2.673231404789675</v>
      </c>
    </row>
    <row r="102" spans="1:19" x14ac:dyDescent="0.2">
      <c r="A102" s="8" t="s">
        <v>19</v>
      </c>
      <c r="B102" s="3" t="s">
        <v>0</v>
      </c>
      <c r="C102" s="3" t="s">
        <v>19</v>
      </c>
      <c r="D102" s="74">
        <f t="shared" si="9"/>
        <v>5.9516918735801399E-3</v>
      </c>
      <c r="E102" s="74">
        <f t="shared" si="10"/>
        <v>4.2335183406181868E-3</v>
      </c>
      <c r="F102" s="74">
        <f t="shared" si="10"/>
        <v>1.2903225806451604E-3</v>
      </c>
      <c r="G102" s="74">
        <f t="shared" si="10"/>
        <v>0</v>
      </c>
      <c r="H102" s="74">
        <f t="shared" si="10"/>
        <v>3.3333333333333335E-3</v>
      </c>
      <c r="I102" s="74">
        <f t="shared" si="10"/>
        <v>9.6774193548387086E-4</v>
      </c>
      <c r="J102" s="74">
        <f t="shared" si="10"/>
        <v>1.2658227848101266E-3</v>
      </c>
      <c r="K102" s="74">
        <f t="shared" si="10"/>
        <v>2.1739130434782609E-3</v>
      </c>
      <c r="L102" s="74">
        <f t="shared" si="10"/>
        <v>1.6129032258064516E-3</v>
      </c>
      <c r="M102" s="74">
        <f t="shared" si="10"/>
        <v>1.6129032258064516E-3</v>
      </c>
      <c r="N102" s="74">
        <f t="shared" si="10"/>
        <v>1.6129032258064516E-3</v>
      </c>
      <c r="O102" s="74">
        <f t="shared" si="10"/>
        <v>0</v>
      </c>
      <c r="Q102" s="13">
        <f t="shared" si="6"/>
        <v>26</v>
      </c>
      <c r="R102" t="str">
        <f t="shared" si="7"/>
        <v>Vermilion Snapper</v>
      </c>
      <c r="S102" s="91">
        <f t="shared" si="8"/>
        <v>2.4055053569368439</v>
      </c>
    </row>
    <row r="103" spans="1:19" x14ac:dyDescent="0.2">
      <c r="A103" s="8" t="s">
        <v>14</v>
      </c>
      <c r="B103" s="3" t="s">
        <v>0</v>
      </c>
      <c r="C103" s="3" t="s">
        <v>14</v>
      </c>
      <c r="D103" s="74">
        <f t="shared" si="9"/>
        <v>2.2630355729590119E-3</v>
      </c>
      <c r="E103" s="74">
        <f t="shared" si="10"/>
        <v>6.0583020392418457E-3</v>
      </c>
      <c r="F103" s="74">
        <f t="shared" si="10"/>
        <v>1.2903225806451604E-3</v>
      </c>
      <c r="G103" s="74">
        <f t="shared" si="10"/>
        <v>0</v>
      </c>
      <c r="H103" s="74">
        <f t="shared" si="10"/>
        <v>3.3333333333333335E-3</v>
      </c>
      <c r="I103" s="74">
        <f t="shared" si="10"/>
        <v>9.6774193548387086E-4</v>
      </c>
      <c r="J103" s="74">
        <f t="shared" si="10"/>
        <v>3.79746835443038E-3</v>
      </c>
      <c r="K103" s="74">
        <f t="shared" si="10"/>
        <v>3.2608695652173916E-3</v>
      </c>
      <c r="L103" s="74">
        <f t="shared" si="10"/>
        <v>1.6129032258064516E-3</v>
      </c>
      <c r="M103" s="74">
        <f t="shared" si="10"/>
        <v>1.6129032258064516E-3</v>
      </c>
      <c r="N103" s="74">
        <f t="shared" si="10"/>
        <v>1.6129032258064516E-3</v>
      </c>
      <c r="O103" s="74">
        <f t="shared" si="10"/>
        <v>1.3482816357435782E-2</v>
      </c>
      <c r="Q103" s="13">
        <f t="shared" si="6"/>
        <v>8</v>
      </c>
      <c r="R103" t="str">
        <f t="shared" si="7"/>
        <v>Warsaw Grouper</v>
      </c>
      <c r="S103" s="91">
        <f t="shared" si="8"/>
        <v>3.9292599416166132</v>
      </c>
    </row>
    <row r="104" spans="1:19" x14ac:dyDescent="0.2">
      <c r="A104" s="8" t="s">
        <v>24</v>
      </c>
      <c r="B104" s="3" t="s">
        <v>0</v>
      </c>
      <c r="C104" s="3" t="s">
        <v>24</v>
      </c>
      <c r="D104" s="74">
        <f t="shared" si="9"/>
        <v>5.3587462403202153E-3</v>
      </c>
      <c r="E104" s="74">
        <f t="shared" si="10"/>
        <v>1.4609012130450583E-3</v>
      </c>
      <c r="F104" s="74">
        <f t="shared" si="10"/>
        <v>1.2903225806451604E-3</v>
      </c>
      <c r="G104" s="74">
        <f t="shared" si="10"/>
        <v>0</v>
      </c>
      <c r="H104" s="74">
        <f t="shared" si="10"/>
        <v>3.3333333333333335E-3</v>
      </c>
      <c r="I104" s="74">
        <f t="shared" si="10"/>
        <v>9.6774193548387086E-4</v>
      </c>
      <c r="J104" s="74">
        <f t="shared" si="10"/>
        <v>1.2658227848101266E-3</v>
      </c>
      <c r="K104" s="74">
        <f t="shared" si="10"/>
        <v>2.1739130434782609E-3</v>
      </c>
      <c r="L104" s="74">
        <f t="shared" si="10"/>
        <v>1.6129032258064516E-3</v>
      </c>
      <c r="M104" s="74">
        <f t="shared" si="10"/>
        <v>1.6129032258064516E-3</v>
      </c>
      <c r="N104" s="74">
        <f t="shared" si="10"/>
        <v>1.6129032258064516E-3</v>
      </c>
      <c r="O104" s="74">
        <f t="shared" si="10"/>
        <v>0</v>
      </c>
      <c r="Q104" s="13">
        <f t="shared" si="6"/>
        <v>31</v>
      </c>
      <c r="R104" t="str">
        <f t="shared" si="7"/>
        <v>Wreckfish</v>
      </c>
      <c r="S104" s="91">
        <f t="shared" si="8"/>
        <v>2.068949080853538</v>
      </c>
    </row>
    <row r="105" spans="1:19" x14ac:dyDescent="0.2">
      <c r="A105" s="9" t="s">
        <v>29</v>
      </c>
      <c r="B105" s="10" t="s">
        <v>0</v>
      </c>
      <c r="C105" s="10" t="s">
        <v>29</v>
      </c>
      <c r="D105" s="74">
        <f t="shared" si="9"/>
        <v>6.0619942430785783E-3</v>
      </c>
      <c r="E105" s="74">
        <f t="shared" si="10"/>
        <v>4.9372803651102125E-3</v>
      </c>
      <c r="F105" s="74">
        <f t="shared" si="10"/>
        <v>1.2903225806451604E-3</v>
      </c>
      <c r="G105" s="74">
        <f t="shared" si="10"/>
        <v>0</v>
      </c>
      <c r="H105" s="74">
        <f t="shared" si="10"/>
        <v>3.3333333333333335E-3</v>
      </c>
      <c r="I105" s="74">
        <f t="shared" si="10"/>
        <v>9.6774193548387086E-4</v>
      </c>
      <c r="J105" s="74">
        <f t="shared" si="10"/>
        <v>1.2658227848101266E-3</v>
      </c>
      <c r="K105" s="74">
        <f t="shared" si="10"/>
        <v>1.0869565217391304E-3</v>
      </c>
      <c r="L105" s="74">
        <f t="shared" si="10"/>
        <v>1.6129032258064516E-3</v>
      </c>
      <c r="M105" s="74">
        <f t="shared" si="10"/>
        <v>1.6129032258064516E-3</v>
      </c>
      <c r="N105" s="74">
        <f t="shared" si="10"/>
        <v>1.6129032258064516E-3</v>
      </c>
      <c r="O105" s="74">
        <f t="shared" si="10"/>
        <v>0</v>
      </c>
      <c r="Q105" s="13">
        <f t="shared" si="6"/>
        <v>27</v>
      </c>
      <c r="R105" t="str">
        <f t="shared" si="7"/>
        <v>Yellowtail Snapper</v>
      </c>
      <c r="S105" s="91">
        <f t="shared" si="8"/>
        <v>2.3782161441619771</v>
      </c>
    </row>
    <row r="107" spans="1:19" x14ac:dyDescent="0.2">
      <c r="D107" s="78"/>
      <c r="E107" s="78"/>
      <c r="F107" s="78"/>
      <c r="G107" s="78"/>
      <c r="H107" s="78"/>
      <c r="I107" s="78"/>
      <c r="J107" s="78"/>
      <c r="K107" s="78"/>
      <c r="L107" s="78"/>
      <c r="M107" s="78"/>
      <c r="N107" s="78"/>
      <c r="O107" s="78"/>
    </row>
  </sheetData>
  <mergeCells count="3">
    <mergeCell ref="D3:I3"/>
    <mergeCell ref="J3:K3"/>
    <mergeCell ref="M3:O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AF64"/>
  <sheetViews>
    <sheetView topLeftCell="O1" workbookViewId="0">
      <selection activeCell="AH11" sqref="AH11"/>
    </sheetView>
  </sheetViews>
  <sheetFormatPr defaultRowHeight="12.75" x14ac:dyDescent="0.2"/>
  <cols>
    <col min="2" max="2" width="18" customWidth="1"/>
    <col min="3" max="3" width="16.140625" customWidth="1"/>
    <col min="4" max="4" width="18" customWidth="1"/>
    <col min="5" max="5" width="7.42578125" customWidth="1"/>
    <col min="6" max="6" width="9.85546875" customWidth="1"/>
    <col min="8" max="8" width="15.5703125" customWidth="1"/>
    <col min="9" max="9" width="12.42578125" customWidth="1"/>
    <col min="10" max="10" width="9.7109375" customWidth="1"/>
    <col min="11" max="11" width="12.140625" customWidth="1"/>
    <col min="12" max="12" width="13.28515625" customWidth="1"/>
    <col min="13" max="13" width="17.7109375" customWidth="1"/>
    <col min="14" max="14" width="13.85546875" customWidth="1"/>
    <col min="16" max="16" width="17.28515625" customWidth="1"/>
    <col min="17" max="17" width="21.28515625" customWidth="1"/>
    <col min="18" max="18" width="14" customWidth="1"/>
    <col min="19" max="19" width="27.42578125" customWidth="1"/>
    <col min="20" max="20" width="20.5703125" customWidth="1"/>
    <col min="21" max="21" width="18.5703125" customWidth="1"/>
    <col min="24" max="24" width="15.85546875" customWidth="1"/>
    <col min="28" max="28" width="13.85546875" customWidth="1"/>
    <col min="29" max="29" width="14" customWidth="1"/>
    <col min="30" max="30" width="12.42578125" customWidth="1"/>
    <col min="31" max="31" width="18.85546875" customWidth="1"/>
    <col min="32" max="32" width="17.28515625" customWidth="1"/>
  </cols>
  <sheetData>
    <row r="1" spans="1:32" ht="13.5" thickBot="1" x14ac:dyDescent="0.25">
      <c r="B1" s="155" t="s">
        <v>234</v>
      </c>
      <c r="C1" s="154"/>
    </row>
    <row r="2" spans="1:32" ht="15.75" thickBot="1" x14ac:dyDescent="0.25">
      <c r="B2" s="12"/>
      <c r="F2" s="199" t="s">
        <v>64</v>
      </c>
      <c r="G2" s="200"/>
      <c r="H2" s="200"/>
      <c r="I2" s="200"/>
      <c r="J2" s="201"/>
      <c r="K2" s="199" t="s">
        <v>65</v>
      </c>
      <c r="L2" s="201"/>
      <c r="M2" s="202" t="s">
        <v>66</v>
      </c>
      <c r="N2" s="203"/>
      <c r="O2" s="203"/>
      <c r="P2" s="203"/>
      <c r="Q2" s="203"/>
      <c r="R2" s="204"/>
      <c r="S2" s="199" t="s">
        <v>67</v>
      </c>
      <c r="T2" s="200"/>
      <c r="U2" s="200"/>
      <c r="V2" s="200"/>
      <c r="W2" s="201"/>
      <c r="X2" s="199" t="s">
        <v>68</v>
      </c>
      <c r="Y2" s="200"/>
      <c r="Z2" s="200"/>
      <c r="AA2" s="201"/>
      <c r="AB2" s="199" t="s">
        <v>69</v>
      </c>
      <c r="AC2" s="200"/>
      <c r="AD2" s="201"/>
    </row>
    <row r="3" spans="1:32" ht="69" customHeight="1" x14ac:dyDescent="0.2">
      <c r="B3" s="4" t="s">
        <v>9</v>
      </c>
      <c r="C3" s="4" t="s">
        <v>10</v>
      </c>
      <c r="D3" s="4" t="s">
        <v>35</v>
      </c>
      <c r="E3" s="5" t="s">
        <v>33</v>
      </c>
      <c r="F3" s="15" t="s">
        <v>70</v>
      </c>
      <c r="G3" s="16" t="s">
        <v>71</v>
      </c>
      <c r="H3" s="16" t="s">
        <v>72</v>
      </c>
      <c r="I3" s="16" t="s">
        <v>73</v>
      </c>
      <c r="J3" s="17" t="s">
        <v>74</v>
      </c>
      <c r="K3" s="18" t="s">
        <v>75</v>
      </c>
      <c r="L3" s="19" t="s">
        <v>76</v>
      </c>
      <c r="M3" s="18" t="s">
        <v>77</v>
      </c>
      <c r="N3" s="20" t="s">
        <v>78</v>
      </c>
      <c r="O3" s="20" t="s">
        <v>79</v>
      </c>
      <c r="P3" s="21" t="s">
        <v>80</v>
      </c>
      <c r="Q3" s="16" t="s">
        <v>81</v>
      </c>
      <c r="R3" s="22" t="s">
        <v>82</v>
      </c>
      <c r="S3" s="15" t="s">
        <v>83</v>
      </c>
      <c r="T3" s="16" t="s">
        <v>84</v>
      </c>
      <c r="U3" s="16" t="s">
        <v>85</v>
      </c>
      <c r="V3" s="16" t="s">
        <v>86</v>
      </c>
      <c r="W3" s="17" t="s">
        <v>87</v>
      </c>
      <c r="X3" s="15" t="s">
        <v>88</v>
      </c>
      <c r="Y3" s="16" t="s">
        <v>89</v>
      </c>
      <c r="Z3" s="16" t="s">
        <v>90</v>
      </c>
      <c r="AA3" s="17" t="s">
        <v>91</v>
      </c>
      <c r="AB3" s="15" t="s">
        <v>92</v>
      </c>
      <c r="AC3" s="16" t="s">
        <v>93</v>
      </c>
      <c r="AD3" s="21" t="s">
        <v>94</v>
      </c>
      <c r="AE3" s="219" t="s">
        <v>375</v>
      </c>
      <c r="AF3" s="219" t="s">
        <v>374</v>
      </c>
    </row>
    <row r="4" spans="1:32" ht="15" customHeight="1" x14ac:dyDescent="0.35">
      <c r="A4">
        <v>1</v>
      </c>
      <c r="B4" s="6" t="s">
        <v>11</v>
      </c>
      <c r="C4" s="7" t="s">
        <v>0</v>
      </c>
      <c r="D4" s="7" t="s">
        <v>11</v>
      </c>
      <c r="E4" s="68" t="s">
        <v>30</v>
      </c>
      <c r="F4" s="23" t="s">
        <v>95</v>
      </c>
      <c r="G4" s="24">
        <v>0.216</v>
      </c>
      <c r="H4" s="24" t="s">
        <v>96</v>
      </c>
      <c r="I4" s="24" t="s">
        <v>97</v>
      </c>
      <c r="J4" s="25">
        <v>0.15</v>
      </c>
      <c r="K4" s="26" t="s">
        <v>2</v>
      </c>
      <c r="L4" s="27" t="s">
        <v>2</v>
      </c>
      <c r="M4" s="28">
        <v>294949</v>
      </c>
      <c r="N4" s="29">
        <v>262594</v>
      </c>
      <c r="O4" s="30">
        <v>2015</v>
      </c>
      <c r="P4" s="31" t="s">
        <v>98</v>
      </c>
      <c r="Q4" s="32" t="s">
        <v>99</v>
      </c>
      <c r="R4" s="33">
        <f>N4</f>
        <v>262594</v>
      </c>
      <c r="S4" s="34" t="s">
        <v>100</v>
      </c>
      <c r="T4" s="30" t="s">
        <v>101</v>
      </c>
      <c r="U4" s="30" t="s">
        <v>102</v>
      </c>
      <c r="V4" s="30">
        <v>2008</v>
      </c>
      <c r="W4" s="35">
        <f>2016-V4</f>
        <v>8</v>
      </c>
      <c r="X4" s="34" t="s">
        <v>102</v>
      </c>
      <c r="Y4" s="30">
        <v>0</v>
      </c>
      <c r="Z4" s="29">
        <v>129.6</v>
      </c>
      <c r="AA4" s="36">
        <v>93.800000000000011</v>
      </c>
      <c r="AB4" s="28">
        <v>56473.4</v>
      </c>
      <c r="AC4" s="29">
        <v>34051.830534034001</v>
      </c>
      <c r="AD4" s="220">
        <f t="shared" ref="AD4:AD32" si="0">AB4+AC4</f>
        <v>90525.230534033995</v>
      </c>
      <c r="AE4" s="221">
        <v>1</v>
      </c>
      <c r="AF4" s="222" t="s">
        <v>2</v>
      </c>
    </row>
    <row r="5" spans="1:32" ht="15" customHeight="1" x14ac:dyDescent="0.35">
      <c r="A5">
        <v>2</v>
      </c>
      <c r="B5" s="8" t="s">
        <v>15</v>
      </c>
      <c r="C5" s="3" t="s">
        <v>0</v>
      </c>
      <c r="D5" s="3" t="s">
        <v>15</v>
      </c>
      <c r="E5" s="69" t="s">
        <v>30</v>
      </c>
      <c r="F5" s="37" t="s">
        <v>103</v>
      </c>
      <c r="G5" s="24">
        <v>0.61</v>
      </c>
      <c r="H5" s="24" t="s">
        <v>96</v>
      </c>
      <c r="I5" s="24" t="s">
        <v>104</v>
      </c>
      <c r="J5" s="25">
        <v>0.3</v>
      </c>
      <c r="K5" s="26" t="s">
        <v>2</v>
      </c>
      <c r="L5" s="27" t="s">
        <v>2</v>
      </c>
      <c r="M5" s="28">
        <v>2296000</v>
      </c>
      <c r="N5" s="29">
        <v>1814000</v>
      </c>
      <c r="O5" s="30">
        <v>2015</v>
      </c>
      <c r="P5" s="31" t="s">
        <v>98</v>
      </c>
      <c r="Q5" s="32" t="s">
        <v>105</v>
      </c>
      <c r="R5" s="38">
        <v>1756450</v>
      </c>
      <c r="S5" s="34" t="s">
        <v>106</v>
      </c>
      <c r="T5" s="30" t="s">
        <v>102</v>
      </c>
      <c r="U5" s="30" t="s">
        <v>102</v>
      </c>
      <c r="V5" s="30">
        <v>2010</v>
      </c>
      <c r="W5" s="35">
        <f>2016-V5</f>
        <v>6</v>
      </c>
      <c r="X5" s="34" t="s">
        <v>107</v>
      </c>
      <c r="Y5" s="30">
        <v>1</v>
      </c>
      <c r="Z5" s="29">
        <v>6754</v>
      </c>
      <c r="AA5" s="36">
        <v>2283</v>
      </c>
      <c r="AB5" s="28">
        <v>441070.2</v>
      </c>
      <c r="AC5" s="29">
        <v>595960.34960778488</v>
      </c>
      <c r="AD5" s="220">
        <f t="shared" si="0"/>
        <v>1037030.549607785</v>
      </c>
      <c r="AE5" s="221">
        <v>1</v>
      </c>
      <c r="AF5" s="222" t="s">
        <v>2</v>
      </c>
    </row>
    <row r="6" spans="1:32" ht="15" customHeight="1" x14ac:dyDescent="0.35">
      <c r="A6">
        <v>3</v>
      </c>
      <c r="B6" s="8" t="s">
        <v>6</v>
      </c>
      <c r="C6" s="3" t="s">
        <v>0</v>
      </c>
      <c r="D6" s="3" t="s">
        <v>6</v>
      </c>
      <c r="E6" s="69" t="s">
        <v>2</v>
      </c>
      <c r="F6" s="37" t="s">
        <v>103</v>
      </c>
      <c r="G6" s="24">
        <v>0.30199999999999999</v>
      </c>
      <c r="H6" s="24" t="s">
        <v>108</v>
      </c>
      <c r="I6" s="24" t="s">
        <v>109</v>
      </c>
      <c r="J6" s="25">
        <v>0.1</v>
      </c>
      <c r="K6" s="26" t="s">
        <v>30</v>
      </c>
      <c r="L6" s="27" t="s">
        <v>2</v>
      </c>
      <c r="M6" s="28" t="s">
        <v>110</v>
      </c>
      <c r="N6" s="29">
        <v>224100</v>
      </c>
      <c r="O6" s="30">
        <v>2016</v>
      </c>
      <c r="P6" s="31" t="s">
        <v>111</v>
      </c>
      <c r="Q6" s="32" t="s">
        <v>112</v>
      </c>
      <c r="R6" s="38">
        <f>0.78*N6</f>
        <v>174798</v>
      </c>
      <c r="S6" s="39" t="s">
        <v>113</v>
      </c>
      <c r="T6" s="30" t="s">
        <v>114</v>
      </c>
      <c r="U6" s="30" t="s">
        <v>102</v>
      </c>
      <c r="V6" s="30">
        <v>2011</v>
      </c>
      <c r="W6" s="35">
        <f>2016-V6</f>
        <v>5</v>
      </c>
      <c r="X6" s="34" t="s">
        <v>115</v>
      </c>
      <c r="Y6" s="30">
        <v>1</v>
      </c>
      <c r="Z6" s="29">
        <v>1196.8</v>
      </c>
      <c r="AA6" s="36">
        <v>765.2</v>
      </c>
      <c r="AB6" s="28">
        <v>273592.8</v>
      </c>
      <c r="AC6" s="29">
        <v>140271.21978354501</v>
      </c>
      <c r="AD6" s="220">
        <f t="shared" si="0"/>
        <v>413864.01978354499</v>
      </c>
      <c r="AE6" s="221">
        <v>1</v>
      </c>
      <c r="AF6" s="222" t="s">
        <v>2</v>
      </c>
    </row>
    <row r="7" spans="1:32" ht="15" customHeight="1" x14ac:dyDescent="0.35">
      <c r="A7">
        <v>4</v>
      </c>
      <c r="B7" s="8" t="s">
        <v>32</v>
      </c>
      <c r="C7" s="3" t="s">
        <v>34</v>
      </c>
      <c r="D7" s="3" t="s">
        <v>32</v>
      </c>
      <c r="E7" s="69" t="s">
        <v>30</v>
      </c>
      <c r="F7" s="37" t="s">
        <v>103</v>
      </c>
      <c r="G7" s="24">
        <v>0.46100000000000002</v>
      </c>
      <c r="H7" s="24" t="s">
        <v>96</v>
      </c>
      <c r="I7" s="24" t="s">
        <v>116</v>
      </c>
      <c r="J7" s="25">
        <v>0.26</v>
      </c>
      <c r="K7" s="34" t="s">
        <v>2</v>
      </c>
      <c r="L7" s="35" t="s">
        <v>2</v>
      </c>
      <c r="M7" s="28">
        <v>1728207</v>
      </c>
      <c r="N7" s="29">
        <v>1600000</v>
      </c>
      <c r="O7" s="30">
        <v>2016</v>
      </c>
      <c r="P7" s="31" t="s">
        <v>98</v>
      </c>
      <c r="Q7" s="32" t="s">
        <v>99</v>
      </c>
      <c r="R7" s="33">
        <f>N7</f>
        <v>1600000</v>
      </c>
      <c r="S7" s="39" t="s">
        <v>117</v>
      </c>
      <c r="T7" s="30" t="s">
        <v>102</v>
      </c>
      <c r="U7" s="30" t="s">
        <v>118</v>
      </c>
      <c r="V7" s="30">
        <v>2012</v>
      </c>
      <c r="W7" s="35">
        <f>IF(V7="NA","NA",2016-V7)</f>
        <v>4</v>
      </c>
      <c r="X7" s="34" t="s">
        <v>102</v>
      </c>
      <c r="Y7" s="30">
        <v>0</v>
      </c>
      <c r="Z7" s="29">
        <v>348.4</v>
      </c>
      <c r="AA7" s="36">
        <v>10.6</v>
      </c>
      <c r="AB7" s="28">
        <v>155745.51400000002</v>
      </c>
      <c r="AC7" s="29">
        <v>1239167.7075738222</v>
      </c>
      <c r="AD7" s="220">
        <f t="shared" si="0"/>
        <v>1394913.2215738222</v>
      </c>
      <c r="AE7" s="221">
        <v>1</v>
      </c>
      <c r="AF7" s="222" t="s">
        <v>2</v>
      </c>
    </row>
    <row r="8" spans="1:32" ht="15" customHeight="1" x14ac:dyDescent="0.2">
      <c r="A8">
        <v>5</v>
      </c>
      <c r="B8" s="8" t="s">
        <v>5</v>
      </c>
      <c r="C8" s="3" t="s">
        <v>0</v>
      </c>
      <c r="D8" s="3" t="s">
        <v>41</v>
      </c>
      <c r="E8" s="69" t="s">
        <v>2</v>
      </c>
      <c r="F8" s="23" t="s">
        <v>95</v>
      </c>
      <c r="G8" s="109">
        <f>J8*1.98-0.06</f>
        <v>0.17759999999999998</v>
      </c>
      <c r="H8" s="40" t="s">
        <v>119</v>
      </c>
      <c r="I8" s="24" t="s">
        <v>110</v>
      </c>
      <c r="J8" s="75">
        <v>0.12</v>
      </c>
      <c r="K8" s="26" t="s">
        <v>110</v>
      </c>
      <c r="L8" s="27" t="s">
        <v>110</v>
      </c>
      <c r="M8" s="28" t="s">
        <v>110</v>
      </c>
      <c r="N8" s="29">
        <v>90323</v>
      </c>
      <c r="O8" s="30">
        <v>2015</v>
      </c>
      <c r="P8" s="14" t="s">
        <v>120</v>
      </c>
      <c r="Q8" s="30" t="s">
        <v>99</v>
      </c>
      <c r="R8" s="41" t="s">
        <v>121</v>
      </c>
      <c r="S8" s="39" t="s">
        <v>102</v>
      </c>
      <c r="T8" s="30" t="s">
        <v>102</v>
      </c>
      <c r="U8" s="30" t="s">
        <v>102</v>
      </c>
      <c r="V8" s="30" t="s">
        <v>102</v>
      </c>
      <c r="W8" s="35" t="str">
        <f>IF(V8="NA","NA",2016-V8)</f>
        <v>NA</v>
      </c>
      <c r="X8" s="34" t="s">
        <v>102</v>
      </c>
      <c r="Y8" s="30">
        <v>0</v>
      </c>
      <c r="Z8" s="29">
        <v>219.2</v>
      </c>
      <c r="AA8" s="36">
        <v>63.8</v>
      </c>
      <c r="AB8" s="28">
        <v>9378</v>
      </c>
      <c r="AC8" s="29">
        <v>2503.3638246519995</v>
      </c>
      <c r="AD8" s="220">
        <f t="shared" si="0"/>
        <v>11881.363824651999</v>
      </c>
      <c r="AE8" s="221">
        <v>1</v>
      </c>
      <c r="AF8" s="222" t="s">
        <v>2</v>
      </c>
    </row>
    <row r="9" spans="1:32" ht="15" customHeight="1" x14ac:dyDescent="0.2">
      <c r="A9">
        <v>6</v>
      </c>
      <c r="B9" s="8" t="s">
        <v>20</v>
      </c>
      <c r="C9" s="3" t="s">
        <v>0</v>
      </c>
      <c r="D9" s="3" t="s">
        <v>20</v>
      </c>
      <c r="E9" s="69" t="s">
        <v>30</v>
      </c>
      <c r="F9" s="23" t="s">
        <v>95</v>
      </c>
      <c r="G9" s="109">
        <f>J9*1.98-0.06</f>
        <v>1.1279999999999999</v>
      </c>
      <c r="H9" s="40" t="s">
        <v>119</v>
      </c>
      <c r="I9" s="24" t="s">
        <v>110</v>
      </c>
      <c r="J9" s="75">
        <v>0.6</v>
      </c>
      <c r="K9" s="26" t="s">
        <v>2</v>
      </c>
      <c r="L9" s="27" t="s">
        <v>2</v>
      </c>
      <c r="M9" s="28" t="s">
        <v>110</v>
      </c>
      <c r="N9" s="29">
        <v>15344846</v>
      </c>
      <c r="O9" s="30">
        <v>2014</v>
      </c>
      <c r="P9" s="14" t="s">
        <v>120</v>
      </c>
      <c r="Q9" s="30" t="s">
        <v>99</v>
      </c>
      <c r="R9" s="33">
        <f>N9</f>
        <v>15344846</v>
      </c>
      <c r="S9" s="39" t="s">
        <v>102</v>
      </c>
      <c r="T9" s="30" t="s">
        <v>102</v>
      </c>
      <c r="U9" s="30" t="s">
        <v>102</v>
      </c>
      <c r="V9" s="30" t="s">
        <v>102</v>
      </c>
      <c r="W9" s="35" t="str">
        <f>IF(V9="NA","NA",2016-V9)</f>
        <v>NA</v>
      </c>
      <c r="X9" s="34" t="s">
        <v>102</v>
      </c>
      <c r="Y9" s="30">
        <v>0</v>
      </c>
      <c r="Z9" s="29">
        <v>2919.2</v>
      </c>
      <c r="AA9" s="36">
        <v>0</v>
      </c>
      <c r="AB9" s="28">
        <v>718387.66799999995</v>
      </c>
      <c r="AC9" s="29">
        <v>5710892.5364853535</v>
      </c>
      <c r="AD9" s="220">
        <f t="shared" si="0"/>
        <v>6429280.2044853531</v>
      </c>
      <c r="AE9" s="221">
        <v>1</v>
      </c>
      <c r="AF9" s="222" t="s">
        <v>2</v>
      </c>
    </row>
    <row r="10" spans="1:32" ht="15" customHeight="1" x14ac:dyDescent="0.35">
      <c r="A10">
        <v>7</v>
      </c>
      <c r="B10" s="8" t="s">
        <v>16</v>
      </c>
      <c r="C10" s="3" t="s">
        <v>0</v>
      </c>
      <c r="D10" s="3" t="s">
        <v>16</v>
      </c>
      <c r="E10" s="69" t="s">
        <v>30</v>
      </c>
      <c r="F10" s="37" t="s">
        <v>103</v>
      </c>
      <c r="G10" s="24">
        <v>0.21</v>
      </c>
      <c r="H10" s="24" t="s">
        <v>96</v>
      </c>
      <c r="I10" s="24" t="s">
        <v>122</v>
      </c>
      <c r="J10" s="25">
        <v>0.15</v>
      </c>
      <c r="K10" s="26" t="s">
        <v>30</v>
      </c>
      <c r="L10" s="27" t="s">
        <v>2</v>
      </c>
      <c r="M10" s="28" t="s">
        <v>123</v>
      </c>
      <c r="N10" s="29" t="s">
        <v>124</v>
      </c>
      <c r="O10" s="30">
        <v>2015</v>
      </c>
      <c r="P10" s="14" t="s">
        <v>98</v>
      </c>
      <c r="Q10" s="30" t="s">
        <v>125</v>
      </c>
      <c r="R10" s="42" t="s">
        <v>126</v>
      </c>
      <c r="S10" s="39" t="s">
        <v>127</v>
      </c>
      <c r="T10" s="30" t="s">
        <v>102</v>
      </c>
      <c r="U10" s="30" t="s">
        <v>102</v>
      </c>
      <c r="V10" s="30">
        <v>2012</v>
      </c>
      <c r="W10" s="35">
        <f>2016-V10</f>
        <v>4</v>
      </c>
      <c r="X10" s="34" t="s">
        <v>128</v>
      </c>
      <c r="Y10" s="30">
        <v>2</v>
      </c>
      <c r="Z10" s="29">
        <v>1275.8</v>
      </c>
      <c r="AA10" s="36">
        <v>664.80000000000007</v>
      </c>
      <c r="AB10" s="28">
        <v>445117.4</v>
      </c>
      <c r="AC10" s="29">
        <v>201959.86201694261</v>
      </c>
      <c r="AD10" s="220">
        <f t="shared" si="0"/>
        <v>647077.26201694261</v>
      </c>
      <c r="AE10" s="221">
        <v>1</v>
      </c>
      <c r="AF10" s="222" t="s">
        <v>2</v>
      </c>
    </row>
    <row r="11" spans="1:32" ht="15" customHeight="1" x14ac:dyDescent="0.2">
      <c r="A11">
        <v>8</v>
      </c>
      <c r="B11" s="8" t="s">
        <v>25</v>
      </c>
      <c r="C11" s="3" t="s">
        <v>0</v>
      </c>
      <c r="D11" s="3" t="s">
        <v>25</v>
      </c>
      <c r="E11" s="69" t="s">
        <v>30</v>
      </c>
      <c r="F11" s="23" t="s">
        <v>129</v>
      </c>
      <c r="G11" s="109">
        <f>J11*1.98-0.06</f>
        <v>0.19740000000000002</v>
      </c>
      <c r="H11" s="40" t="s">
        <v>130</v>
      </c>
      <c r="I11" s="24" t="s">
        <v>110</v>
      </c>
      <c r="J11" s="25">
        <v>0.13</v>
      </c>
      <c r="K11" s="26" t="s">
        <v>2</v>
      </c>
      <c r="L11" s="27" t="s">
        <v>110</v>
      </c>
      <c r="M11" s="28" t="s">
        <v>110</v>
      </c>
      <c r="N11" s="29">
        <v>0</v>
      </c>
      <c r="O11" s="30">
        <v>1990</v>
      </c>
      <c r="P11" s="14" t="s">
        <v>131</v>
      </c>
      <c r="Q11" s="30" t="s">
        <v>99</v>
      </c>
      <c r="R11" s="33">
        <f>N11</f>
        <v>0</v>
      </c>
      <c r="S11" s="34" t="s">
        <v>132</v>
      </c>
      <c r="T11" s="30" t="s">
        <v>101</v>
      </c>
      <c r="U11" s="30" t="s">
        <v>102</v>
      </c>
      <c r="V11" s="30">
        <v>2009</v>
      </c>
      <c r="W11" s="35">
        <f>IF(V11="NA","NA",2016-V11)</f>
        <v>7</v>
      </c>
      <c r="X11" s="34" t="s">
        <v>102</v>
      </c>
      <c r="Y11" s="30">
        <v>0</v>
      </c>
      <c r="Z11" s="29">
        <v>0.4</v>
      </c>
      <c r="AA11" s="36">
        <v>0.2</v>
      </c>
      <c r="AB11" s="205">
        <v>1E-3</v>
      </c>
      <c r="AC11" s="29">
        <v>1</v>
      </c>
      <c r="AD11" s="220">
        <f t="shared" si="0"/>
        <v>1.0009999999999999</v>
      </c>
      <c r="AE11" s="221">
        <v>1</v>
      </c>
      <c r="AF11" s="222" t="s">
        <v>2</v>
      </c>
    </row>
    <row r="12" spans="1:32" ht="15" customHeight="1" x14ac:dyDescent="0.2">
      <c r="A12">
        <v>9</v>
      </c>
      <c r="B12" s="8" t="s">
        <v>21</v>
      </c>
      <c r="C12" s="3" t="s">
        <v>0</v>
      </c>
      <c r="D12" s="3" t="s">
        <v>21</v>
      </c>
      <c r="E12" s="69" t="s">
        <v>30</v>
      </c>
      <c r="F12" s="23" t="s">
        <v>95</v>
      </c>
      <c r="G12" s="109">
        <f>J12*1.98-0.06</f>
        <v>0.53400000000000003</v>
      </c>
      <c r="H12" s="40" t="s">
        <v>119</v>
      </c>
      <c r="I12" s="24" t="s">
        <v>110</v>
      </c>
      <c r="J12" s="25">
        <v>0.3</v>
      </c>
      <c r="K12" s="26" t="s">
        <v>2</v>
      </c>
      <c r="L12" s="27" t="s">
        <v>110</v>
      </c>
      <c r="M12" s="28" t="s">
        <v>110</v>
      </c>
      <c r="N12" s="29">
        <v>717000</v>
      </c>
      <c r="O12" s="30">
        <v>2015</v>
      </c>
      <c r="P12" s="14" t="s">
        <v>120</v>
      </c>
      <c r="Q12" s="30" t="s">
        <v>99</v>
      </c>
      <c r="R12" s="33">
        <f>N12</f>
        <v>717000</v>
      </c>
      <c r="S12" s="39" t="s">
        <v>102</v>
      </c>
      <c r="T12" s="30" t="s">
        <v>101</v>
      </c>
      <c r="U12" s="30" t="s">
        <v>133</v>
      </c>
      <c r="V12" s="30">
        <v>2009</v>
      </c>
      <c r="W12" s="35">
        <f>2016-V12</f>
        <v>7</v>
      </c>
      <c r="X12" s="34" t="s">
        <v>107</v>
      </c>
      <c r="Y12" s="30">
        <v>1</v>
      </c>
      <c r="Z12" s="29">
        <v>4305.6000000000004</v>
      </c>
      <c r="AA12" s="36">
        <v>314.2</v>
      </c>
      <c r="AB12" s="28">
        <v>359861.4</v>
      </c>
      <c r="AC12" s="29">
        <v>394915.04533512733</v>
      </c>
      <c r="AD12" s="220">
        <f t="shared" si="0"/>
        <v>754776.44533512741</v>
      </c>
      <c r="AE12" s="221">
        <v>1</v>
      </c>
      <c r="AF12" s="222" t="s">
        <v>2</v>
      </c>
    </row>
    <row r="13" spans="1:32" ht="15" customHeight="1" x14ac:dyDescent="0.35">
      <c r="A13">
        <v>10</v>
      </c>
      <c r="B13" s="8" t="s">
        <v>26</v>
      </c>
      <c r="C13" s="3" t="s">
        <v>0</v>
      </c>
      <c r="D13" s="3" t="s">
        <v>26</v>
      </c>
      <c r="E13" s="69" t="s">
        <v>30</v>
      </c>
      <c r="F13" s="37" t="s">
        <v>103</v>
      </c>
      <c r="G13" s="24">
        <v>0.42399999999999999</v>
      </c>
      <c r="H13" s="24" t="s">
        <v>96</v>
      </c>
      <c r="I13" s="24" t="s">
        <v>134</v>
      </c>
      <c r="J13" s="25">
        <v>0.25</v>
      </c>
      <c r="K13" s="26" t="s">
        <v>2</v>
      </c>
      <c r="L13" s="27" t="s">
        <v>2</v>
      </c>
      <c r="M13" s="28">
        <v>2005000</v>
      </c>
      <c r="N13" s="29">
        <v>1968000</v>
      </c>
      <c r="O13" s="30">
        <v>2015</v>
      </c>
      <c r="P13" s="14" t="s">
        <v>131</v>
      </c>
      <c r="Q13" s="30" t="s">
        <v>99</v>
      </c>
      <c r="R13" s="33">
        <f>N13</f>
        <v>1968000</v>
      </c>
      <c r="S13" s="39" t="s">
        <v>135</v>
      </c>
      <c r="T13" s="30" t="s">
        <v>102</v>
      </c>
      <c r="U13" s="30" t="s">
        <v>102</v>
      </c>
      <c r="V13" s="30">
        <v>2006</v>
      </c>
      <c r="W13" s="35">
        <f>2016-V13</f>
        <v>10</v>
      </c>
      <c r="X13" s="34" t="s">
        <v>115</v>
      </c>
      <c r="Y13" s="30">
        <v>1</v>
      </c>
      <c r="Z13" s="29">
        <v>861.59999999999991</v>
      </c>
      <c r="AA13" s="36">
        <v>116.6</v>
      </c>
      <c r="AB13" s="28">
        <v>976649</v>
      </c>
      <c r="AC13" s="29">
        <v>719223.90008507448</v>
      </c>
      <c r="AD13" s="220">
        <f t="shared" si="0"/>
        <v>1695872.9000850744</v>
      </c>
      <c r="AE13" s="221">
        <v>1</v>
      </c>
      <c r="AF13" s="222" t="s">
        <v>2</v>
      </c>
    </row>
    <row r="14" spans="1:32" ht="15" customHeight="1" x14ac:dyDescent="0.2">
      <c r="A14">
        <v>11</v>
      </c>
      <c r="B14" s="8" t="s">
        <v>28</v>
      </c>
      <c r="C14" s="3" t="s">
        <v>0</v>
      </c>
      <c r="D14" s="3" t="s">
        <v>40</v>
      </c>
      <c r="E14" s="69" t="s">
        <v>30</v>
      </c>
      <c r="F14" s="23" t="s">
        <v>95</v>
      </c>
      <c r="G14" s="109">
        <f>J14*1.98-0.06</f>
        <v>0.435</v>
      </c>
      <c r="H14" s="40" t="s">
        <v>119</v>
      </c>
      <c r="I14" s="24" t="s">
        <v>110</v>
      </c>
      <c r="J14" s="25">
        <v>0.25</v>
      </c>
      <c r="K14" s="26" t="s">
        <v>2</v>
      </c>
      <c r="L14" s="27" t="s">
        <v>110</v>
      </c>
      <c r="M14" s="28" t="s">
        <v>110</v>
      </c>
      <c r="N14" s="29">
        <v>674033</v>
      </c>
      <c r="O14" s="30">
        <v>2015</v>
      </c>
      <c r="P14" s="14" t="s">
        <v>120</v>
      </c>
      <c r="Q14" s="30" t="s">
        <v>99</v>
      </c>
      <c r="R14" s="41" t="s">
        <v>136</v>
      </c>
      <c r="S14" s="39" t="s">
        <v>102</v>
      </c>
      <c r="T14" s="30" t="s">
        <v>102</v>
      </c>
      <c r="U14" s="30" t="s">
        <v>137</v>
      </c>
      <c r="V14" s="30">
        <v>1999</v>
      </c>
      <c r="W14" s="35">
        <f>IF(V14="NA","NA",2016-V14)</f>
        <v>17</v>
      </c>
      <c r="X14" s="34" t="s">
        <v>107</v>
      </c>
      <c r="Y14" s="30">
        <v>1</v>
      </c>
      <c r="Z14" s="29">
        <v>3909.2000000000003</v>
      </c>
      <c r="AA14" s="36">
        <v>1770.4</v>
      </c>
      <c r="AB14" s="28">
        <v>101160.4</v>
      </c>
      <c r="AC14" s="29">
        <v>287173.94996386825</v>
      </c>
      <c r="AD14" s="220">
        <f t="shared" si="0"/>
        <v>388334.34996386827</v>
      </c>
      <c r="AE14" s="221">
        <v>1</v>
      </c>
      <c r="AF14" s="222" t="s">
        <v>2</v>
      </c>
    </row>
    <row r="15" spans="1:32" ht="15" customHeight="1" x14ac:dyDescent="0.35">
      <c r="A15">
        <v>12</v>
      </c>
      <c r="B15" s="70" t="s">
        <v>62</v>
      </c>
      <c r="C15" s="3" t="s">
        <v>0</v>
      </c>
      <c r="D15" s="3" t="s">
        <v>27</v>
      </c>
      <c r="E15" s="69" t="s">
        <v>30</v>
      </c>
      <c r="F15" s="37" t="s">
        <v>103</v>
      </c>
      <c r="G15" s="24">
        <v>0.13800000000000001</v>
      </c>
      <c r="H15" s="24" t="s">
        <v>96</v>
      </c>
      <c r="I15" s="24" t="s">
        <v>138</v>
      </c>
      <c r="J15" s="25">
        <v>0.13</v>
      </c>
      <c r="K15" s="26" t="s">
        <v>30</v>
      </c>
      <c r="L15" s="27" t="s">
        <v>30</v>
      </c>
      <c r="M15" s="43">
        <v>48026</v>
      </c>
      <c r="N15" s="44">
        <v>38367</v>
      </c>
      <c r="O15" s="30">
        <v>2017</v>
      </c>
      <c r="P15" s="14" t="s">
        <v>98</v>
      </c>
      <c r="Q15" s="45" t="s">
        <v>99</v>
      </c>
      <c r="R15" s="46">
        <f>N15</f>
        <v>38367</v>
      </c>
      <c r="S15" s="34" t="s">
        <v>139</v>
      </c>
      <c r="T15" s="30" t="s">
        <v>102</v>
      </c>
      <c r="U15" s="30" t="s">
        <v>102</v>
      </c>
      <c r="V15" s="30">
        <v>2012</v>
      </c>
      <c r="W15" s="35">
        <f>2016-V15</f>
        <v>4</v>
      </c>
      <c r="X15" s="34" t="s">
        <v>140</v>
      </c>
      <c r="Y15" s="30">
        <v>9</v>
      </c>
      <c r="Z15" s="29">
        <v>250</v>
      </c>
      <c r="AA15" s="36">
        <v>29.473594771241828</v>
      </c>
      <c r="AB15" s="28">
        <v>12573.2</v>
      </c>
      <c r="AC15" s="29">
        <v>177369.04360168707</v>
      </c>
      <c r="AD15" s="220">
        <f t="shared" si="0"/>
        <v>189942.24360168708</v>
      </c>
      <c r="AE15" s="221">
        <v>1</v>
      </c>
      <c r="AF15" s="222" t="s">
        <v>2</v>
      </c>
    </row>
    <row r="16" spans="1:32" ht="15" customHeight="1" x14ac:dyDescent="0.25">
      <c r="A16">
        <v>12</v>
      </c>
      <c r="B16" s="70" t="s">
        <v>63</v>
      </c>
      <c r="C16" s="3" t="s">
        <v>0</v>
      </c>
      <c r="D16" s="3" t="s">
        <v>27</v>
      </c>
      <c r="E16" s="69" t="s">
        <v>30</v>
      </c>
      <c r="F16" s="23" t="s">
        <v>95</v>
      </c>
      <c r="G16" s="109">
        <f>J16*1.98-0.06</f>
        <v>0.19740000000000002</v>
      </c>
      <c r="H16" s="40" t="s">
        <v>119</v>
      </c>
      <c r="I16" s="24" t="s">
        <v>110</v>
      </c>
      <c r="J16" s="25">
        <v>0.13</v>
      </c>
      <c r="K16" s="26" t="s">
        <v>110</v>
      </c>
      <c r="L16" s="27" t="s">
        <v>110</v>
      </c>
      <c r="M16" s="28" t="s">
        <v>110</v>
      </c>
      <c r="N16" s="44">
        <v>28161</v>
      </c>
      <c r="O16" s="30">
        <v>2017</v>
      </c>
      <c r="P16" s="14" t="s">
        <v>120</v>
      </c>
      <c r="Q16" s="45" t="s">
        <v>125</v>
      </c>
      <c r="R16" s="46">
        <f>0.95*N16</f>
        <v>26752.949999999997</v>
      </c>
      <c r="S16" s="39" t="s">
        <v>102</v>
      </c>
      <c r="T16" s="30" t="s">
        <v>102</v>
      </c>
      <c r="U16" s="30" t="s">
        <v>102</v>
      </c>
      <c r="V16" s="30" t="s">
        <v>102</v>
      </c>
      <c r="W16" s="35" t="str">
        <f>IF(V16="NA","NA",2016-V16)</f>
        <v>NA</v>
      </c>
      <c r="X16" s="34" t="s">
        <v>102</v>
      </c>
      <c r="Y16" s="30">
        <v>0</v>
      </c>
      <c r="Z16" s="29">
        <v>168</v>
      </c>
      <c r="AA16" s="36">
        <v>21.660784313725486</v>
      </c>
      <c r="AB16" s="28">
        <v>27892</v>
      </c>
      <c r="AC16" s="29">
        <v>6970.1856438709601</v>
      </c>
      <c r="AD16" s="220">
        <f t="shared" si="0"/>
        <v>34862.185643870958</v>
      </c>
      <c r="AE16" s="221">
        <v>1</v>
      </c>
      <c r="AF16" s="222" t="s">
        <v>2</v>
      </c>
    </row>
    <row r="17" spans="1:32" ht="15" customHeight="1" x14ac:dyDescent="0.2">
      <c r="A17">
        <v>13</v>
      </c>
      <c r="B17" s="8" t="s">
        <v>4</v>
      </c>
      <c r="C17" s="3" t="s">
        <v>0</v>
      </c>
      <c r="D17" s="3" t="s">
        <v>36</v>
      </c>
      <c r="E17" s="69" t="s">
        <v>2</v>
      </c>
      <c r="F17" s="23" t="s">
        <v>95</v>
      </c>
      <c r="G17" s="109">
        <f>J17*1.98-0.06</f>
        <v>0.435</v>
      </c>
      <c r="H17" s="40" t="s">
        <v>119</v>
      </c>
      <c r="I17" s="40" t="s">
        <v>110</v>
      </c>
      <c r="J17" s="77">
        <v>0.25</v>
      </c>
      <c r="K17" s="26" t="s">
        <v>110</v>
      </c>
      <c r="L17" s="27" t="s">
        <v>110</v>
      </c>
      <c r="M17" s="28" t="s">
        <v>110</v>
      </c>
      <c r="N17" s="29">
        <v>302517</v>
      </c>
      <c r="O17" s="30">
        <v>2015</v>
      </c>
      <c r="P17" s="14" t="s">
        <v>131</v>
      </c>
      <c r="Q17" s="30" t="s">
        <v>99</v>
      </c>
      <c r="R17" s="41" t="s">
        <v>141</v>
      </c>
      <c r="S17" s="34" t="s">
        <v>102</v>
      </c>
      <c r="T17" s="30" t="s">
        <v>102</v>
      </c>
      <c r="U17" s="30" t="s">
        <v>102</v>
      </c>
      <c r="V17" s="30" t="s">
        <v>102</v>
      </c>
      <c r="W17" s="35" t="str">
        <f>IF(V17="NA","NA",2016-V17)</f>
        <v>NA</v>
      </c>
      <c r="X17" s="34" t="s">
        <v>115</v>
      </c>
      <c r="Y17" s="30">
        <v>1</v>
      </c>
      <c r="Z17" s="29">
        <v>1125.4000000000001</v>
      </c>
      <c r="AA17" s="36">
        <v>33</v>
      </c>
      <c r="AB17" s="28">
        <v>198310.2</v>
      </c>
      <c r="AC17" s="29">
        <v>76222.534678393189</v>
      </c>
      <c r="AD17" s="220">
        <f t="shared" si="0"/>
        <v>274532.73467839323</v>
      </c>
      <c r="AE17" s="221">
        <v>1</v>
      </c>
      <c r="AF17" s="222" t="s">
        <v>2</v>
      </c>
    </row>
    <row r="18" spans="1:32" ht="15" customHeight="1" x14ac:dyDescent="0.25">
      <c r="A18">
        <v>14</v>
      </c>
      <c r="B18" s="8" t="s">
        <v>43</v>
      </c>
      <c r="C18" s="3" t="s">
        <v>34</v>
      </c>
      <c r="D18" s="3" t="s">
        <v>43</v>
      </c>
      <c r="E18" s="69" t="s">
        <v>30</v>
      </c>
      <c r="F18" s="23" t="s">
        <v>95</v>
      </c>
      <c r="G18" s="24">
        <v>0.157</v>
      </c>
      <c r="H18" s="40" t="s">
        <v>119</v>
      </c>
      <c r="I18" s="24" t="s">
        <v>142</v>
      </c>
      <c r="J18" s="47">
        <v>0.16</v>
      </c>
      <c r="K18" s="26" t="s">
        <v>2</v>
      </c>
      <c r="L18" s="27" t="s">
        <v>2</v>
      </c>
      <c r="M18" s="43">
        <v>19750000</v>
      </c>
      <c r="N18" s="44">
        <v>17447800</v>
      </c>
      <c r="O18" s="45">
        <v>2016</v>
      </c>
      <c r="P18" s="31" t="s">
        <v>98</v>
      </c>
      <c r="Q18" s="32" t="s">
        <v>143</v>
      </c>
      <c r="R18" s="38">
        <v>12702486</v>
      </c>
      <c r="S18" s="34" t="s">
        <v>144</v>
      </c>
      <c r="T18" s="30" t="s">
        <v>102</v>
      </c>
      <c r="U18" s="30" t="s">
        <v>102</v>
      </c>
      <c r="V18" s="30">
        <v>2012</v>
      </c>
      <c r="W18" s="35">
        <f>IF(V18="NA","NA",2016-V18)</f>
        <v>4</v>
      </c>
      <c r="X18" s="34" t="s">
        <v>145</v>
      </c>
      <c r="Y18" s="30">
        <v>1</v>
      </c>
      <c r="Z18" s="29">
        <v>6024.2000000000007</v>
      </c>
      <c r="AA18" s="36">
        <v>1146.8</v>
      </c>
      <c r="AB18" s="28">
        <v>1824226.6379999998</v>
      </c>
      <c r="AC18" s="29">
        <v>1399006.7335671042</v>
      </c>
      <c r="AD18" s="220">
        <f t="shared" si="0"/>
        <v>3223233.371567104</v>
      </c>
      <c r="AE18" s="221">
        <v>1</v>
      </c>
      <c r="AF18" s="222" t="s">
        <v>2</v>
      </c>
    </row>
    <row r="19" spans="1:32" ht="15" customHeight="1" x14ac:dyDescent="0.35">
      <c r="A19">
        <v>15</v>
      </c>
      <c r="B19" s="8" t="s">
        <v>1</v>
      </c>
      <c r="C19" s="3" t="s">
        <v>0</v>
      </c>
      <c r="D19" s="3" t="s">
        <v>1</v>
      </c>
      <c r="E19" s="69" t="s">
        <v>2</v>
      </c>
      <c r="F19" s="23" t="s">
        <v>95</v>
      </c>
      <c r="G19" s="24">
        <v>0.34</v>
      </c>
      <c r="H19" s="24" t="s">
        <v>96</v>
      </c>
      <c r="I19" s="24" t="s">
        <v>146</v>
      </c>
      <c r="J19" s="25">
        <v>0.21</v>
      </c>
      <c r="K19" s="26" t="s">
        <v>2</v>
      </c>
      <c r="L19" s="27" t="s">
        <v>2</v>
      </c>
      <c r="M19" s="28" t="s">
        <v>147</v>
      </c>
      <c r="N19" s="29">
        <v>926600</v>
      </c>
      <c r="O19" s="30">
        <v>2012</v>
      </c>
      <c r="P19" s="31" t="s">
        <v>98</v>
      </c>
      <c r="Q19" s="32" t="s">
        <v>99</v>
      </c>
      <c r="R19" s="33">
        <f>N19</f>
        <v>926600</v>
      </c>
      <c r="S19" s="34" t="s">
        <v>148</v>
      </c>
      <c r="T19" s="30" t="s">
        <v>102</v>
      </c>
      <c r="U19" s="30" t="s">
        <v>102</v>
      </c>
      <c r="V19" s="30">
        <v>2013</v>
      </c>
      <c r="W19" s="35">
        <f>2016-V19</f>
        <v>3</v>
      </c>
      <c r="X19" s="34" t="s">
        <v>102</v>
      </c>
      <c r="Y19" s="30">
        <v>0</v>
      </c>
      <c r="Z19" s="29">
        <v>897</v>
      </c>
      <c r="AA19" s="36">
        <v>604.59999999999991</v>
      </c>
      <c r="AB19" s="28">
        <v>76881.399999999994</v>
      </c>
      <c r="AC19" s="29">
        <v>488118.96740994341</v>
      </c>
      <c r="AD19" s="220">
        <f t="shared" si="0"/>
        <v>565000.36740994337</v>
      </c>
      <c r="AE19" s="221">
        <v>1</v>
      </c>
      <c r="AF19" s="222" t="s">
        <v>2</v>
      </c>
    </row>
    <row r="20" spans="1:32" ht="15" customHeight="1" x14ac:dyDescent="0.2">
      <c r="A20">
        <v>16</v>
      </c>
      <c r="B20" s="8" t="s">
        <v>8</v>
      </c>
      <c r="C20" s="3" t="s">
        <v>0</v>
      </c>
      <c r="D20" s="3" t="s">
        <v>39</v>
      </c>
      <c r="E20" s="69" t="s">
        <v>2</v>
      </c>
      <c r="F20" s="23" t="s">
        <v>95</v>
      </c>
      <c r="G20" s="109">
        <f>J20*1.98-0.06</f>
        <v>0.33600000000000002</v>
      </c>
      <c r="H20" s="40" t="s">
        <v>119</v>
      </c>
      <c r="I20" s="24" t="s">
        <v>110</v>
      </c>
      <c r="J20" s="75">
        <v>0.2</v>
      </c>
      <c r="K20" s="26" t="s">
        <v>110</v>
      </c>
      <c r="L20" s="27" t="s">
        <v>110</v>
      </c>
      <c r="M20" s="28" t="s">
        <v>110</v>
      </c>
      <c r="N20" s="29">
        <v>67441</v>
      </c>
      <c r="O20" s="30">
        <v>2013</v>
      </c>
      <c r="P20" s="14" t="s">
        <v>131</v>
      </c>
      <c r="Q20" s="30" t="s">
        <v>99</v>
      </c>
      <c r="R20" s="41" t="s">
        <v>149</v>
      </c>
      <c r="S20" s="34" t="s">
        <v>102</v>
      </c>
      <c r="T20" s="30" t="s">
        <v>102</v>
      </c>
      <c r="U20" s="30" t="s">
        <v>102</v>
      </c>
      <c r="V20" s="30" t="s">
        <v>102</v>
      </c>
      <c r="W20" s="35" t="str">
        <f t="shared" ref="W20:W26" si="1">IF(V20="NA","NA",2016-V20)</f>
        <v>NA</v>
      </c>
      <c r="X20" s="34" t="s">
        <v>107</v>
      </c>
      <c r="Y20" s="30">
        <v>1</v>
      </c>
      <c r="Z20" s="29">
        <v>382.59999999999997</v>
      </c>
      <c r="AA20" s="36">
        <v>103.6</v>
      </c>
      <c r="AB20" s="28">
        <v>25252.400000000001</v>
      </c>
      <c r="AC20" s="29">
        <v>19414.542740597004</v>
      </c>
      <c r="AD20" s="220">
        <f t="shared" si="0"/>
        <v>44666.942740597005</v>
      </c>
      <c r="AE20" s="221">
        <v>1</v>
      </c>
      <c r="AF20" s="222" t="s">
        <v>2</v>
      </c>
    </row>
    <row r="21" spans="1:32" ht="15" customHeight="1" x14ac:dyDescent="0.35">
      <c r="A21">
        <v>17</v>
      </c>
      <c r="B21" s="8" t="s">
        <v>12</v>
      </c>
      <c r="C21" s="3" t="s">
        <v>0</v>
      </c>
      <c r="D21" s="3" t="s">
        <v>12</v>
      </c>
      <c r="E21" s="69" t="s">
        <v>30</v>
      </c>
      <c r="F21" s="37" t="s">
        <v>103</v>
      </c>
      <c r="G21" s="24">
        <v>0.221</v>
      </c>
      <c r="H21" s="24" t="s">
        <v>108</v>
      </c>
      <c r="I21" s="24" t="s">
        <v>150</v>
      </c>
      <c r="J21" s="25">
        <v>0.2</v>
      </c>
      <c r="K21" s="26" t="s">
        <v>2</v>
      </c>
      <c r="L21" s="27" t="s">
        <v>2</v>
      </c>
      <c r="M21" s="28">
        <v>865000</v>
      </c>
      <c r="N21" s="29">
        <v>780000</v>
      </c>
      <c r="O21" s="30">
        <v>2014</v>
      </c>
      <c r="P21" s="31" t="s">
        <v>98</v>
      </c>
      <c r="Q21" s="32" t="s">
        <v>99</v>
      </c>
      <c r="R21" s="33">
        <f>N21</f>
        <v>780000</v>
      </c>
      <c r="S21" s="34" t="s">
        <v>100</v>
      </c>
      <c r="T21" s="30" t="s">
        <v>114</v>
      </c>
      <c r="U21" s="30" t="s">
        <v>102</v>
      </c>
      <c r="V21" s="30">
        <v>2008</v>
      </c>
      <c r="W21" s="35">
        <f t="shared" si="1"/>
        <v>8</v>
      </c>
      <c r="X21" s="34" t="s">
        <v>128</v>
      </c>
      <c r="Y21" s="30">
        <v>2</v>
      </c>
      <c r="Z21" s="29">
        <v>152</v>
      </c>
      <c r="AA21" s="36">
        <v>107.60000000000001</v>
      </c>
      <c r="AB21" s="28">
        <v>202196.4</v>
      </c>
      <c r="AC21" s="29">
        <v>92879.028863201995</v>
      </c>
      <c r="AD21" s="220">
        <f t="shared" si="0"/>
        <v>295075.42886320199</v>
      </c>
      <c r="AE21" s="221">
        <v>1</v>
      </c>
      <c r="AF21" s="222" t="s">
        <v>2</v>
      </c>
    </row>
    <row r="22" spans="1:32" ht="15" customHeight="1" x14ac:dyDescent="0.35">
      <c r="A22">
        <v>18</v>
      </c>
      <c r="B22" s="8" t="s">
        <v>22</v>
      </c>
      <c r="C22" s="3" t="s">
        <v>0</v>
      </c>
      <c r="D22" s="3" t="s">
        <v>22</v>
      </c>
      <c r="E22" s="69" t="s">
        <v>30</v>
      </c>
      <c r="F22" s="37" t="s">
        <v>103</v>
      </c>
      <c r="G22" s="24">
        <v>0.17</v>
      </c>
      <c r="H22" s="24" t="s">
        <v>96</v>
      </c>
      <c r="I22" s="24" t="s">
        <v>151</v>
      </c>
      <c r="J22" s="25">
        <v>0.22500000000000001</v>
      </c>
      <c r="K22" s="26" t="s">
        <v>2</v>
      </c>
      <c r="L22" s="27" t="s">
        <v>30</v>
      </c>
      <c r="M22" s="28">
        <v>400000</v>
      </c>
      <c r="N22" s="29">
        <v>354000</v>
      </c>
      <c r="O22" s="30">
        <v>2016</v>
      </c>
      <c r="P22" s="31" t="s">
        <v>98</v>
      </c>
      <c r="Q22" s="32" t="s">
        <v>99</v>
      </c>
      <c r="R22" s="33">
        <f>N22</f>
        <v>354000</v>
      </c>
      <c r="S22" s="39" t="s">
        <v>152</v>
      </c>
      <c r="T22" s="30" t="s">
        <v>101</v>
      </c>
      <c r="U22" s="30" t="s">
        <v>102</v>
      </c>
      <c r="V22" s="30">
        <v>2011</v>
      </c>
      <c r="W22" s="35">
        <f t="shared" si="1"/>
        <v>5</v>
      </c>
      <c r="X22" s="34" t="s">
        <v>128</v>
      </c>
      <c r="Y22" s="30">
        <v>2</v>
      </c>
      <c r="Z22" s="29">
        <v>413.2</v>
      </c>
      <c r="AA22" s="36">
        <v>125.8</v>
      </c>
      <c r="AB22" s="28">
        <v>167253</v>
      </c>
      <c r="AC22" s="29">
        <v>77122.321022756441</v>
      </c>
      <c r="AD22" s="220">
        <f t="shared" si="0"/>
        <v>244375.32102275646</v>
      </c>
      <c r="AE22" s="221">
        <v>1</v>
      </c>
      <c r="AF22" s="222" t="s">
        <v>2</v>
      </c>
    </row>
    <row r="23" spans="1:32" ht="15" customHeight="1" x14ac:dyDescent="0.35">
      <c r="A23">
        <v>19</v>
      </c>
      <c r="B23" s="8" t="s">
        <v>17</v>
      </c>
      <c r="C23" s="3" t="s">
        <v>0</v>
      </c>
      <c r="D23" s="3" t="s">
        <v>17</v>
      </c>
      <c r="E23" s="69" t="s">
        <v>30</v>
      </c>
      <c r="F23" s="37" t="s">
        <v>103</v>
      </c>
      <c r="G23" s="24">
        <v>0.17799999999999999</v>
      </c>
      <c r="H23" s="24" t="s">
        <v>96</v>
      </c>
      <c r="I23" s="24" t="s">
        <v>153</v>
      </c>
      <c r="J23" s="75">
        <v>0.12</v>
      </c>
      <c r="K23" s="26" t="s">
        <v>30</v>
      </c>
      <c r="L23" s="27" t="s">
        <v>30</v>
      </c>
      <c r="M23" s="28" t="s">
        <v>154</v>
      </c>
      <c r="N23" s="29" t="s">
        <v>155</v>
      </c>
      <c r="O23" s="30">
        <v>2015</v>
      </c>
      <c r="P23" s="31" t="s">
        <v>98</v>
      </c>
      <c r="Q23" s="32" t="s">
        <v>156</v>
      </c>
      <c r="R23" s="33">
        <v>0</v>
      </c>
      <c r="S23" s="34" t="s">
        <v>157</v>
      </c>
      <c r="T23" s="30" t="s">
        <v>101</v>
      </c>
      <c r="U23" s="30" t="s">
        <v>102</v>
      </c>
      <c r="V23" s="30">
        <v>2009</v>
      </c>
      <c r="W23" s="35">
        <f t="shared" si="1"/>
        <v>7</v>
      </c>
      <c r="X23" s="34" t="s">
        <v>107</v>
      </c>
      <c r="Y23" s="30">
        <v>1</v>
      </c>
      <c r="Z23" s="29">
        <v>1836.6000000000001</v>
      </c>
      <c r="AA23" s="36">
        <v>560.6</v>
      </c>
      <c r="AB23" s="28">
        <v>190470.8</v>
      </c>
      <c r="AC23" s="29">
        <v>489172.7654992654</v>
      </c>
      <c r="AD23" s="220">
        <f t="shared" si="0"/>
        <v>679643.56549926545</v>
      </c>
      <c r="AE23" s="221">
        <v>1</v>
      </c>
      <c r="AF23" s="222" t="s">
        <v>2</v>
      </c>
    </row>
    <row r="24" spans="1:32" ht="15" customHeight="1" x14ac:dyDescent="0.2">
      <c r="A24">
        <v>20</v>
      </c>
      <c r="B24" s="8" t="s">
        <v>23</v>
      </c>
      <c r="C24" s="3" t="s">
        <v>0</v>
      </c>
      <c r="D24" s="3" t="s">
        <v>23</v>
      </c>
      <c r="E24" s="69" t="s">
        <v>30</v>
      </c>
      <c r="F24" s="23" t="s">
        <v>95</v>
      </c>
      <c r="G24" s="109">
        <f>J24*1.98-0.06</f>
        <v>0.23699999999999999</v>
      </c>
      <c r="H24" s="40" t="s">
        <v>119</v>
      </c>
      <c r="I24" s="24" t="s">
        <v>110</v>
      </c>
      <c r="J24" s="25">
        <v>0.15</v>
      </c>
      <c r="K24" s="26" t="s">
        <v>2</v>
      </c>
      <c r="L24" s="27" t="s">
        <v>110</v>
      </c>
      <c r="M24" s="28" t="s">
        <v>110</v>
      </c>
      <c r="N24" s="29">
        <v>335744</v>
      </c>
      <c r="O24" s="30">
        <v>2015</v>
      </c>
      <c r="P24" s="14" t="s">
        <v>120</v>
      </c>
      <c r="Q24" s="30" t="s">
        <v>99</v>
      </c>
      <c r="R24" s="33">
        <f>N24</f>
        <v>335744</v>
      </c>
      <c r="S24" s="34" t="s">
        <v>102</v>
      </c>
      <c r="T24" s="30" t="s">
        <v>101</v>
      </c>
      <c r="U24" s="30" t="s">
        <v>158</v>
      </c>
      <c r="V24" s="30">
        <v>1999</v>
      </c>
      <c r="W24" s="35">
        <f t="shared" si="1"/>
        <v>17</v>
      </c>
      <c r="X24" s="34" t="s">
        <v>128</v>
      </c>
      <c r="Y24" s="30">
        <v>2</v>
      </c>
      <c r="Z24" s="29">
        <v>1072</v>
      </c>
      <c r="AA24" s="36">
        <v>683</v>
      </c>
      <c r="AB24" s="28">
        <v>173091.6</v>
      </c>
      <c r="AC24" s="29">
        <v>54430.815024965792</v>
      </c>
      <c r="AD24" s="220">
        <f t="shared" si="0"/>
        <v>227522.4150249658</v>
      </c>
      <c r="AE24" s="221">
        <v>1</v>
      </c>
      <c r="AF24" s="222" t="s">
        <v>2</v>
      </c>
    </row>
    <row r="25" spans="1:32" ht="15" customHeight="1" x14ac:dyDescent="0.2">
      <c r="A25">
        <v>21</v>
      </c>
      <c r="B25" s="8" t="s">
        <v>7</v>
      </c>
      <c r="C25" s="3" t="s">
        <v>0</v>
      </c>
      <c r="D25" s="1" t="s">
        <v>38</v>
      </c>
      <c r="E25" s="69" t="s">
        <v>2</v>
      </c>
      <c r="F25" s="23" t="s">
        <v>95</v>
      </c>
      <c r="G25" s="109">
        <f>J25*1.98-0.06</f>
        <v>0.2964</v>
      </c>
      <c r="H25" s="40" t="s">
        <v>119</v>
      </c>
      <c r="I25" s="24" t="s">
        <v>110</v>
      </c>
      <c r="J25" s="25">
        <v>0.18</v>
      </c>
      <c r="K25" s="26" t="s">
        <v>110</v>
      </c>
      <c r="L25" s="27" t="s">
        <v>110</v>
      </c>
      <c r="M25" s="28" t="s">
        <v>110</v>
      </c>
      <c r="N25" s="29">
        <v>24867</v>
      </c>
      <c r="O25" s="30">
        <v>2015</v>
      </c>
      <c r="P25" s="14" t="s">
        <v>120</v>
      </c>
      <c r="Q25" s="30" t="s">
        <v>99</v>
      </c>
      <c r="R25" s="41" t="s">
        <v>159</v>
      </c>
      <c r="S25" s="34" t="s">
        <v>102</v>
      </c>
      <c r="T25" s="30" t="s">
        <v>102</v>
      </c>
      <c r="U25" s="30" t="s">
        <v>102</v>
      </c>
      <c r="V25" s="30" t="s">
        <v>102</v>
      </c>
      <c r="W25" s="35" t="str">
        <f t="shared" si="1"/>
        <v>NA</v>
      </c>
      <c r="X25" s="34" t="s">
        <v>102</v>
      </c>
      <c r="Y25" s="30">
        <v>0</v>
      </c>
      <c r="Z25" s="29">
        <v>714</v>
      </c>
      <c r="AA25" s="36">
        <v>322.8</v>
      </c>
      <c r="AB25" s="28">
        <v>5818.8</v>
      </c>
      <c r="AC25" s="29">
        <v>1082.8810127538</v>
      </c>
      <c r="AD25" s="220">
        <f t="shared" si="0"/>
        <v>6901.6810127538001</v>
      </c>
      <c r="AE25" s="221">
        <v>1</v>
      </c>
      <c r="AF25" s="222" t="s">
        <v>2</v>
      </c>
    </row>
    <row r="26" spans="1:32" ht="15" customHeight="1" x14ac:dyDescent="0.2">
      <c r="A26">
        <v>22</v>
      </c>
      <c r="B26" s="8" t="s">
        <v>3</v>
      </c>
      <c r="C26" s="3" t="s">
        <v>0</v>
      </c>
      <c r="D26" s="3" t="s">
        <v>37</v>
      </c>
      <c r="E26" s="69" t="s">
        <v>2</v>
      </c>
      <c r="F26" s="23" t="s">
        <v>95</v>
      </c>
      <c r="G26" s="109">
        <f>J26*1.98-0.06</f>
        <v>0.23699999999999999</v>
      </c>
      <c r="H26" s="40" t="s">
        <v>119</v>
      </c>
      <c r="I26" s="24" t="s">
        <v>110</v>
      </c>
      <c r="J26" s="76">
        <v>0.15</v>
      </c>
      <c r="K26" s="32" t="s">
        <v>2</v>
      </c>
      <c r="L26" s="27" t="s">
        <v>110</v>
      </c>
      <c r="M26" s="49" t="s">
        <v>110</v>
      </c>
      <c r="N26" s="29">
        <v>119984</v>
      </c>
      <c r="O26" s="30">
        <v>2015</v>
      </c>
      <c r="P26" s="14" t="s">
        <v>120</v>
      </c>
      <c r="Q26" s="30" t="s">
        <v>99</v>
      </c>
      <c r="R26" s="41" t="s">
        <v>160</v>
      </c>
      <c r="S26" s="39" t="s">
        <v>102</v>
      </c>
      <c r="T26" s="30" t="s">
        <v>102</v>
      </c>
      <c r="U26" s="30" t="s">
        <v>102</v>
      </c>
      <c r="V26" s="30" t="s">
        <v>102</v>
      </c>
      <c r="W26" s="35" t="str">
        <f t="shared" si="1"/>
        <v>NA</v>
      </c>
      <c r="X26" s="34" t="s">
        <v>102</v>
      </c>
      <c r="Y26" s="30">
        <v>0</v>
      </c>
      <c r="Z26" s="29">
        <v>971.59999999999991</v>
      </c>
      <c r="AA26" s="36">
        <v>551.59999999999991</v>
      </c>
      <c r="AB26" s="28">
        <v>2947.6</v>
      </c>
      <c r="AC26" s="29">
        <v>62143.993641184585</v>
      </c>
      <c r="AD26" s="220">
        <f t="shared" si="0"/>
        <v>65091.593641184583</v>
      </c>
      <c r="AE26" s="221">
        <v>1</v>
      </c>
      <c r="AF26" s="222" t="s">
        <v>2</v>
      </c>
    </row>
    <row r="27" spans="1:32" ht="15" customHeight="1" x14ac:dyDescent="0.35">
      <c r="A27">
        <v>23</v>
      </c>
      <c r="B27" s="8" t="s">
        <v>18</v>
      </c>
      <c r="C27" s="3" t="s">
        <v>0</v>
      </c>
      <c r="D27" s="3" t="s">
        <v>18</v>
      </c>
      <c r="E27" s="69" t="s">
        <v>30</v>
      </c>
      <c r="F27" s="37" t="s">
        <v>103</v>
      </c>
      <c r="G27" s="24">
        <v>0.05</v>
      </c>
      <c r="H27" s="24" t="s">
        <v>108</v>
      </c>
      <c r="I27" s="24" t="s">
        <v>161</v>
      </c>
      <c r="J27" s="25">
        <v>0.12</v>
      </c>
      <c r="K27" s="26" t="s">
        <v>30</v>
      </c>
      <c r="L27" s="27" t="s">
        <v>30</v>
      </c>
      <c r="M27" s="28">
        <v>129503</v>
      </c>
      <c r="N27" s="29">
        <v>102960</v>
      </c>
      <c r="O27" s="30">
        <v>2013</v>
      </c>
      <c r="P27" s="31" t="s">
        <v>98</v>
      </c>
      <c r="Q27" s="32" t="s">
        <v>99</v>
      </c>
      <c r="R27" s="33">
        <f>N27</f>
        <v>102960</v>
      </c>
      <c r="S27" s="34" t="s">
        <v>162</v>
      </c>
      <c r="T27" s="30" t="s">
        <v>102</v>
      </c>
      <c r="U27" s="30" t="s">
        <v>102</v>
      </c>
      <c r="V27" s="30">
        <v>2012</v>
      </c>
      <c r="W27" s="35">
        <f>2016-V27</f>
        <v>4</v>
      </c>
      <c r="X27" s="34" t="s">
        <v>128</v>
      </c>
      <c r="Y27" s="30">
        <v>2</v>
      </c>
      <c r="Z27" s="29">
        <v>868.8</v>
      </c>
      <c r="AA27" s="36">
        <v>305.60000000000002</v>
      </c>
      <c r="AB27" s="28">
        <v>91120</v>
      </c>
      <c r="AC27" s="29">
        <v>59700.674004084991</v>
      </c>
      <c r="AD27" s="220">
        <f t="shared" si="0"/>
        <v>150820.67400408498</v>
      </c>
      <c r="AE27" s="221">
        <v>1</v>
      </c>
      <c r="AF27" s="222" t="s">
        <v>2</v>
      </c>
    </row>
    <row r="28" spans="1:32" ht="15" customHeight="1" x14ac:dyDescent="0.35">
      <c r="A28">
        <v>24</v>
      </c>
      <c r="B28" s="8" t="s">
        <v>42</v>
      </c>
      <c r="C28" s="3" t="s">
        <v>0</v>
      </c>
      <c r="D28" s="3" t="s">
        <v>42</v>
      </c>
      <c r="E28" s="69" t="s">
        <v>30</v>
      </c>
      <c r="F28" s="37" t="s">
        <v>103</v>
      </c>
      <c r="G28" s="24">
        <v>0.69</v>
      </c>
      <c r="H28" s="24" t="s">
        <v>96</v>
      </c>
      <c r="I28" s="24" t="s">
        <v>163</v>
      </c>
      <c r="J28" s="25">
        <v>0.35</v>
      </c>
      <c r="K28" s="26" t="s">
        <v>2</v>
      </c>
      <c r="L28" s="27" t="s">
        <v>2</v>
      </c>
      <c r="M28" s="28">
        <v>7030000</v>
      </c>
      <c r="N28" s="29">
        <v>6063000</v>
      </c>
      <c r="O28" s="30">
        <v>2014</v>
      </c>
      <c r="P28" s="31" t="s">
        <v>98</v>
      </c>
      <c r="Q28" s="32" t="s">
        <v>99</v>
      </c>
      <c r="R28" s="50">
        <f>N28</f>
        <v>6063000</v>
      </c>
      <c r="S28" s="34" t="s">
        <v>117</v>
      </c>
      <c r="T28" s="30" t="s">
        <v>102</v>
      </c>
      <c r="U28" s="30" t="s">
        <v>102</v>
      </c>
      <c r="V28" s="30">
        <v>2012</v>
      </c>
      <c r="W28" s="35">
        <f>IF(V28="NA","NA",2016-V28)</f>
        <v>4</v>
      </c>
      <c r="X28" s="34" t="s">
        <v>145</v>
      </c>
      <c r="Y28" s="30">
        <v>1</v>
      </c>
      <c r="Z28" s="29">
        <v>6704.2000000000007</v>
      </c>
      <c r="AA28" s="36">
        <v>479.40000000000003</v>
      </c>
      <c r="AB28" s="28">
        <v>3693272.0560000003</v>
      </c>
      <c r="AC28" s="29">
        <v>1342176.6806985072</v>
      </c>
      <c r="AD28" s="220">
        <f t="shared" si="0"/>
        <v>5035448.7366985073</v>
      </c>
      <c r="AE28" s="221">
        <v>1</v>
      </c>
      <c r="AF28" s="222" t="s">
        <v>2</v>
      </c>
    </row>
    <row r="29" spans="1:32" ht="15" customHeight="1" x14ac:dyDescent="0.2">
      <c r="A29">
        <v>25</v>
      </c>
      <c r="B29" s="8" t="s">
        <v>13</v>
      </c>
      <c r="C29" s="3" t="s">
        <v>0</v>
      </c>
      <c r="D29" s="3" t="s">
        <v>13</v>
      </c>
      <c r="E29" s="69" t="s">
        <v>30</v>
      </c>
      <c r="F29" s="23" t="s">
        <v>95</v>
      </c>
      <c r="G29" s="109">
        <f>J29*1.98-0.06</f>
        <v>0.19740000000000002</v>
      </c>
      <c r="H29" s="40" t="s">
        <v>119</v>
      </c>
      <c r="I29" s="24" t="s">
        <v>110</v>
      </c>
      <c r="J29" s="25">
        <v>0.13</v>
      </c>
      <c r="K29" s="26" t="s">
        <v>30</v>
      </c>
      <c r="L29" s="27" t="s">
        <v>110</v>
      </c>
      <c r="M29" s="28" t="s">
        <v>110</v>
      </c>
      <c r="N29" s="29">
        <v>0</v>
      </c>
      <c r="O29" s="30">
        <v>2010</v>
      </c>
      <c r="P29" s="14" t="s">
        <v>131</v>
      </c>
      <c r="Q29" s="30" t="s">
        <v>99</v>
      </c>
      <c r="R29" s="50">
        <f>N29</f>
        <v>0</v>
      </c>
      <c r="S29" s="34" t="s">
        <v>102</v>
      </c>
      <c r="T29" s="30" t="s">
        <v>102</v>
      </c>
      <c r="U29" s="30" t="s">
        <v>164</v>
      </c>
      <c r="V29" s="30">
        <v>2007</v>
      </c>
      <c r="W29" s="35">
        <f>IF(V29="NA","NA",2016-V29)</f>
        <v>9</v>
      </c>
      <c r="X29" s="34" t="s">
        <v>128</v>
      </c>
      <c r="Y29" s="30">
        <v>2</v>
      </c>
      <c r="Z29" s="29">
        <v>3.2</v>
      </c>
      <c r="AA29" s="36">
        <v>2.4</v>
      </c>
      <c r="AB29" s="28">
        <v>1238.8</v>
      </c>
      <c r="AC29" s="29">
        <v>267.68331484399999</v>
      </c>
      <c r="AD29" s="220">
        <f t="shared" si="0"/>
        <v>1506.483314844</v>
      </c>
      <c r="AE29" s="221">
        <v>1</v>
      </c>
      <c r="AF29" s="222" t="s">
        <v>2</v>
      </c>
    </row>
    <row r="30" spans="1:32" ht="15" customHeight="1" x14ac:dyDescent="0.35">
      <c r="A30">
        <v>26</v>
      </c>
      <c r="B30" s="8" t="s">
        <v>31</v>
      </c>
      <c r="C30" s="3" t="s">
        <v>0</v>
      </c>
      <c r="D30" s="3" t="s">
        <v>31</v>
      </c>
      <c r="E30" s="69" t="s">
        <v>30</v>
      </c>
      <c r="F30" s="37" t="s">
        <v>103</v>
      </c>
      <c r="G30" s="24">
        <v>0.185</v>
      </c>
      <c r="H30" s="24" t="s">
        <v>108</v>
      </c>
      <c r="I30" s="24" t="s">
        <v>165</v>
      </c>
      <c r="J30" s="25">
        <v>7.0000000000000007E-2</v>
      </c>
      <c r="K30" s="26" t="s">
        <v>2</v>
      </c>
      <c r="L30" s="27" t="s">
        <v>2</v>
      </c>
      <c r="M30" s="28">
        <v>1242000</v>
      </c>
      <c r="N30" s="29">
        <v>715000</v>
      </c>
      <c r="O30" s="30">
        <v>2015</v>
      </c>
      <c r="P30" s="31" t="s">
        <v>98</v>
      </c>
      <c r="Q30" s="32" t="s">
        <v>105</v>
      </c>
      <c r="R30" s="51" t="s">
        <v>166</v>
      </c>
      <c r="S30" s="34" t="s">
        <v>167</v>
      </c>
      <c r="T30" s="30" t="s">
        <v>168</v>
      </c>
      <c r="U30" s="30" t="s">
        <v>102</v>
      </c>
      <c r="V30" s="30">
        <v>2010</v>
      </c>
      <c r="W30" s="35">
        <f>2016-V30</f>
        <v>6</v>
      </c>
      <c r="X30" s="34" t="s">
        <v>169</v>
      </c>
      <c r="Y30" s="30">
        <v>1</v>
      </c>
      <c r="Z30" s="29">
        <v>1285.2</v>
      </c>
      <c r="AA30" s="36">
        <v>1094.8</v>
      </c>
      <c r="AB30" s="28">
        <v>557038</v>
      </c>
      <c r="AC30" s="29">
        <v>13125.408495830201</v>
      </c>
      <c r="AD30" s="220">
        <f t="shared" si="0"/>
        <v>570163.40849583026</v>
      </c>
      <c r="AE30" s="221">
        <v>1</v>
      </c>
      <c r="AF30" s="222" t="s">
        <v>2</v>
      </c>
    </row>
    <row r="31" spans="1:32" ht="15" customHeight="1" x14ac:dyDescent="0.35">
      <c r="A31">
        <v>27</v>
      </c>
      <c r="B31" s="8" t="s">
        <v>19</v>
      </c>
      <c r="C31" s="3" t="s">
        <v>0</v>
      </c>
      <c r="D31" s="3" t="s">
        <v>19</v>
      </c>
      <c r="E31" s="69" t="s">
        <v>30</v>
      </c>
      <c r="F31" s="37" t="s">
        <v>103</v>
      </c>
      <c r="G31" s="24">
        <v>0.75</v>
      </c>
      <c r="H31" s="24" t="s">
        <v>96</v>
      </c>
      <c r="I31" s="24" t="s">
        <v>170</v>
      </c>
      <c r="J31" s="25">
        <v>0.25</v>
      </c>
      <c r="K31" s="26" t="s">
        <v>2</v>
      </c>
      <c r="L31" s="27" t="s">
        <v>2</v>
      </c>
      <c r="M31" s="28">
        <v>1563000</v>
      </c>
      <c r="N31" s="29">
        <v>1269000</v>
      </c>
      <c r="O31" s="30">
        <v>2016</v>
      </c>
      <c r="P31" s="14" t="s">
        <v>98</v>
      </c>
      <c r="Q31" s="30" t="s">
        <v>99</v>
      </c>
      <c r="R31" s="50">
        <f>N31</f>
        <v>1269000</v>
      </c>
      <c r="S31" s="34" t="s">
        <v>152</v>
      </c>
      <c r="T31" s="30" t="s">
        <v>148</v>
      </c>
      <c r="U31" s="30" t="s">
        <v>102</v>
      </c>
      <c r="V31" s="30">
        <v>2011</v>
      </c>
      <c r="W31" s="35">
        <f>IF(V31="NA","NA",2016-V31)</f>
        <v>5</v>
      </c>
      <c r="X31" s="34" t="s">
        <v>107</v>
      </c>
      <c r="Y31" s="30">
        <v>1</v>
      </c>
      <c r="Z31" s="29">
        <v>8621.6</v>
      </c>
      <c r="AA31" s="36">
        <v>3223.6</v>
      </c>
      <c r="AB31" s="28">
        <v>966019</v>
      </c>
      <c r="AC31" s="29">
        <v>268872.41355529742</v>
      </c>
      <c r="AD31" s="220">
        <f t="shared" si="0"/>
        <v>1234891.4135552975</v>
      </c>
      <c r="AE31" s="221">
        <v>1</v>
      </c>
      <c r="AF31" s="222" t="s">
        <v>2</v>
      </c>
    </row>
    <row r="32" spans="1:32" ht="15" customHeight="1" x14ac:dyDescent="0.2">
      <c r="A32">
        <v>28</v>
      </c>
      <c r="B32" s="8" t="s">
        <v>14</v>
      </c>
      <c r="C32" s="3" t="s">
        <v>0</v>
      </c>
      <c r="D32" s="3" t="s">
        <v>14</v>
      </c>
      <c r="E32" s="69" t="s">
        <v>30</v>
      </c>
      <c r="F32" s="23" t="s">
        <v>95</v>
      </c>
      <c r="G32" s="109">
        <f>J32*1.98-0.06</f>
        <v>7.8600000000000003E-2</v>
      </c>
      <c r="H32" s="40" t="s">
        <v>119</v>
      </c>
      <c r="I32" s="24" t="s">
        <v>110</v>
      </c>
      <c r="J32" s="75">
        <v>7.0000000000000007E-2</v>
      </c>
      <c r="K32" s="26" t="s">
        <v>30</v>
      </c>
      <c r="L32" s="27" t="s">
        <v>110</v>
      </c>
      <c r="M32" s="28" t="s">
        <v>110</v>
      </c>
      <c r="N32" s="29">
        <v>0</v>
      </c>
      <c r="O32" s="30">
        <v>2010</v>
      </c>
      <c r="P32" s="14" t="s">
        <v>131</v>
      </c>
      <c r="Q32" s="30" t="s">
        <v>99</v>
      </c>
      <c r="R32" s="50">
        <f>N32</f>
        <v>0</v>
      </c>
      <c r="S32" s="34" t="s">
        <v>102</v>
      </c>
      <c r="T32" s="30" t="s">
        <v>102</v>
      </c>
      <c r="U32" s="30" t="s">
        <v>171</v>
      </c>
      <c r="V32" s="30">
        <v>1990</v>
      </c>
      <c r="W32" s="35">
        <f>IF(V32="NA","NA",2016-V32)</f>
        <v>26</v>
      </c>
      <c r="X32" s="34" t="s">
        <v>102</v>
      </c>
      <c r="Y32" s="30">
        <v>0</v>
      </c>
      <c r="Z32" s="29">
        <v>3.8000000000000003</v>
      </c>
      <c r="AA32" s="36">
        <v>2.6</v>
      </c>
      <c r="AB32" s="28">
        <v>187.66666666666666</v>
      </c>
      <c r="AC32" s="29">
        <v>3149.9677681600001</v>
      </c>
      <c r="AD32" s="220">
        <f t="shared" si="0"/>
        <v>3337.6344348266666</v>
      </c>
      <c r="AE32" s="221">
        <v>1</v>
      </c>
      <c r="AF32" s="222" t="s">
        <v>2</v>
      </c>
    </row>
    <row r="33" spans="1:32" ht="15" customHeight="1" x14ac:dyDescent="0.35">
      <c r="A33">
        <v>29</v>
      </c>
      <c r="B33" s="8" t="s">
        <v>24</v>
      </c>
      <c r="C33" s="3" t="s">
        <v>0</v>
      </c>
      <c r="D33" s="3" t="s">
        <v>24</v>
      </c>
      <c r="E33" s="69" t="s">
        <v>30</v>
      </c>
      <c r="F33" s="37" t="s">
        <v>103</v>
      </c>
      <c r="G33" s="24">
        <v>6.5000000000000002E-2</v>
      </c>
      <c r="H33" s="24" t="s">
        <v>108</v>
      </c>
      <c r="I33" s="24" t="s">
        <v>172</v>
      </c>
      <c r="J33" s="25">
        <v>3.6999999999999998E-2</v>
      </c>
      <c r="K33" s="26" t="s">
        <v>2</v>
      </c>
      <c r="L33" s="27" t="s">
        <v>2</v>
      </c>
      <c r="M33" s="28">
        <v>553300</v>
      </c>
      <c r="N33" s="29">
        <v>433000</v>
      </c>
      <c r="O33" s="30">
        <v>2015</v>
      </c>
      <c r="P33" s="14" t="s">
        <v>98</v>
      </c>
      <c r="Q33" s="30" t="s">
        <v>99</v>
      </c>
      <c r="R33" s="50">
        <f>N33</f>
        <v>433000</v>
      </c>
      <c r="S33" s="34" t="s">
        <v>102</v>
      </c>
      <c r="T33" s="30" t="s">
        <v>102</v>
      </c>
      <c r="U33" s="30" t="s">
        <v>173</v>
      </c>
      <c r="V33" s="30">
        <v>2010</v>
      </c>
      <c r="W33" s="35">
        <f>2016-V33</f>
        <v>6</v>
      </c>
      <c r="X33" s="34" t="s">
        <v>102</v>
      </c>
      <c r="Y33" s="30">
        <v>0</v>
      </c>
      <c r="Z33" s="29">
        <v>203.6</v>
      </c>
      <c r="AA33" s="36">
        <v>187</v>
      </c>
      <c r="AB33" s="28">
        <v>244749.45</v>
      </c>
      <c r="AC33" s="29">
        <v>237</v>
      </c>
      <c r="AD33" s="220">
        <v>244986.45</v>
      </c>
      <c r="AE33" s="221">
        <v>1</v>
      </c>
      <c r="AF33" s="222" t="s">
        <v>2</v>
      </c>
    </row>
    <row r="34" spans="1:32" ht="15" customHeight="1" x14ac:dyDescent="0.35">
      <c r="A34">
        <v>30</v>
      </c>
      <c r="B34" s="9" t="s">
        <v>29</v>
      </c>
      <c r="C34" s="10" t="s">
        <v>0</v>
      </c>
      <c r="D34" s="10" t="s">
        <v>29</v>
      </c>
      <c r="E34" s="71" t="s">
        <v>30</v>
      </c>
      <c r="F34" s="37" t="s">
        <v>103</v>
      </c>
      <c r="G34" s="24">
        <v>0.24</v>
      </c>
      <c r="H34" s="24" t="s">
        <v>96</v>
      </c>
      <c r="I34" s="24" t="s">
        <v>174</v>
      </c>
      <c r="J34" s="25">
        <v>0.2</v>
      </c>
      <c r="K34" s="26" t="s">
        <v>2</v>
      </c>
      <c r="L34" s="27" t="s">
        <v>2</v>
      </c>
      <c r="M34" s="28" t="s">
        <v>175</v>
      </c>
      <c r="N34" s="29">
        <v>3037500</v>
      </c>
      <c r="O34" s="30">
        <v>2013</v>
      </c>
      <c r="P34" s="31" t="s">
        <v>98</v>
      </c>
      <c r="Q34" s="32" t="s">
        <v>99</v>
      </c>
      <c r="R34" s="50">
        <f>N34</f>
        <v>3037500</v>
      </c>
      <c r="S34" s="34" t="s">
        <v>176</v>
      </c>
      <c r="T34" s="30" t="s">
        <v>102</v>
      </c>
      <c r="U34" s="30" t="s">
        <v>102</v>
      </c>
      <c r="V34" s="30">
        <v>2010</v>
      </c>
      <c r="W34" s="35">
        <f>IF(V34="NA","NA",2016-V34)</f>
        <v>6</v>
      </c>
      <c r="X34" s="34" t="s">
        <v>102</v>
      </c>
      <c r="Y34" s="30">
        <v>0</v>
      </c>
      <c r="Z34" s="29">
        <v>7258</v>
      </c>
      <c r="AA34" s="36">
        <v>3812.8</v>
      </c>
      <c r="AB34" s="28">
        <v>1247111.2</v>
      </c>
      <c r="AC34" s="29">
        <v>623784.52047234226</v>
      </c>
      <c r="AD34" s="220">
        <f>AB34+AC34</f>
        <v>1870895.7204723423</v>
      </c>
      <c r="AE34" s="221">
        <v>1</v>
      </c>
      <c r="AF34" s="222" t="s">
        <v>2</v>
      </c>
    </row>
    <row r="35" spans="1:32" x14ac:dyDescent="0.2">
      <c r="AA35" s="213" t="s">
        <v>232</v>
      </c>
      <c r="AB35" s="214">
        <f>MAX(AB4:AB34)</f>
        <v>3693272.0560000003</v>
      </c>
      <c r="AC35" s="214">
        <f t="shared" ref="AC35:AD35" si="2">MAX(AC4:AC34)</f>
        <v>5710892.5364853535</v>
      </c>
      <c r="AD35" s="214">
        <f t="shared" si="2"/>
        <v>6429280.2044853531</v>
      </c>
    </row>
    <row r="37" spans="1:32" ht="18" x14ac:dyDescent="0.2">
      <c r="B37" s="14" t="s">
        <v>177</v>
      </c>
      <c r="F37" s="23" t="s">
        <v>95</v>
      </c>
      <c r="G37" s="24" t="s">
        <v>110</v>
      </c>
      <c r="H37" s="40" t="s">
        <v>119</v>
      </c>
      <c r="I37" s="24" t="s">
        <v>110</v>
      </c>
      <c r="J37" s="25" t="s">
        <v>102</v>
      </c>
      <c r="K37" s="26" t="s">
        <v>110</v>
      </c>
      <c r="L37" s="27" t="s">
        <v>110</v>
      </c>
      <c r="M37" s="28" t="s">
        <v>110</v>
      </c>
      <c r="N37" s="29">
        <v>812478</v>
      </c>
      <c r="O37" s="30">
        <v>2015</v>
      </c>
      <c r="P37" s="14" t="s">
        <v>120</v>
      </c>
      <c r="Q37" s="30" t="s">
        <v>99</v>
      </c>
      <c r="R37" s="50">
        <f>N37</f>
        <v>812478</v>
      </c>
      <c r="S37" s="34" t="s">
        <v>102</v>
      </c>
      <c r="T37" s="30" t="s">
        <v>102</v>
      </c>
      <c r="U37" s="30" t="s">
        <v>102</v>
      </c>
      <c r="V37" s="30" t="s">
        <v>102</v>
      </c>
      <c r="W37" s="35" t="str">
        <f t="shared" ref="W37:W64" si="3">IF(V37="NA","NA",2016-V37)</f>
        <v>NA</v>
      </c>
      <c r="X37" s="34" t="s">
        <v>145</v>
      </c>
      <c r="Y37" s="30">
        <v>1</v>
      </c>
      <c r="Z37" s="29">
        <v>99.2</v>
      </c>
      <c r="AA37" s="36">
        <v>0</v>
      </c>
      <c r="AB37" s="28">
        <v>25449.4</v>
      </c>
      <c r="AC37" s="29">
        <v>272360.35644275998</v>
      </c>
      <c r="AD37" s="36">
        <f t="shared" ref="AD37:AD64" si="4">AB37+AC37</f>
        <v>297809.75644276</v>
      </c>
    </row>
    <row r="38" spans="1:32" ht="18" x14ac:dyDescent="0.2">
      <c r="B38" s="14" t="s">
        <v>178</v>
      </c>
      <c r="F38" s="23" t="s">
        <v>95</v>
      </c>
      <c r="G38" s="24" t="s">
        <v>110</v>
      </c>
      <c r="H38" s="40" t="s">
        <v>119</v>
      </c>
      <c r="I38" s="24" t="s">
        <v>110</v>
      </c>
      <c r="J38" s="25" t="s">
        <v>102</v>
      </c>
      <c r="K38" s="26" t="s">
        <v>110</v>
      </c>
      <c r="L38" s="27" t="s">
        <v>110</v>
      </c>
      <c r="M38" s="28" t="s">
        <v>110</v>
      </c>
      <c r="N38" s="29">
        <v>62249</v>
      </c>
      <c r="O38" s="30">
        <v>2015</v>
      </c>
      <c r="P38" s="14" t="s">
        <v>120</v>
      </c>
      <c r="Q38" s="30" t="s">
        <v>99</v>
      </c>
      <c r="R38" s="50">
        <f>N38</f>
        <v>62249</v>
      </c>
      <c r="S38" s="34" t="s">
        <v>102</v>
      </c>
      <c r="T38" s="30" t="s">
        <v>102</v>
      </c>
      <c r="U38" s="30" t="s">
        <v>102</v>
      </c>
      <c r="V38" s="30" t="s">
        <v>102</v>
      </c>
      <c r="W38" s="35" t="str">
        <f t="shared" si="3"/>
        <v>NA</v>
      </c>
      <c r="X38" s="34" t="s">
        <v>102</v>
      </c>
      <c r="Y38" s="30">
        <v>0</v>
      </c>
      <c r="Z38" s="29">
        <v>9.4</v>
      </c>
      <c r="AA38" s="36">
        <v>0.4</v>
      </c>
      <c r="AB38" s="28">
        <v>4539.3999999999996</v>
      </c>
      <c r="AC38" s="29">
        <v>5376.0096051640012</v>
      </c>
      <c r="AD38" s="36">
        <f t="shared" si="4"/>
        <v>9915.4096051640008</v>
      </c>
    </row>
    <row r="39" spans="1:32" ht="18" x14ac:dyDescent="0.2">
      <c r="B39" s="14" t="s">
        <v>179</v>
      </c>
      <c r="F39" s="23" t="s">
        <v>129</v>
      </c>
      <c r="G39" s="24" t="s">
        <v>110</v>
      </c>
      <c r="H39" s="40" t="s">
        <v>130</v>
      </c>
      <c r="I39" s="24" t="s">
        <v>110</v>
      </c>
      <c r="J39" s="25">
        <v>0.18</v>
      </c>
      <c r="K39" s="26" t="s">
        <v>2</v>
      </c>
      <c r="L39" s="27" t="s">
        <v>110</v>
      </c>
      <c r="M39" s="28" t="s">
        <v>110</v>
      </c>
      <c r="N39" s="29">
        <v>0</v>
      </c>
      <c r="O39" s="30">
        <v>1992</v>
      </c>
      <c r="P39" s="14" t="s">
        <v>131</v>
      </c>
      <c r="Q39" s="30" t="s">
        <v>99</v>
      </c>
      <c r="R39" s="50">
        <f>N39</f>
        <v>0</v>
      </c>
      <c r="S39" s="34" t="s">
        <v>102</v>
      </c>
      <c r="T39" s="30" t="s">
        <v>102</v>
      </c>
      <c r="U39" s="30" t="s">
        <v>102</v>
      </c>
      <c r="V39" s="30" t="s">
        <v>102</v>
      </c>
      <c r="W39" s="35" t="str">
        <f t="shared" si="3"/>
        <v>NA</v>
      </c>
      <c r="X39" s="34" t="s">
        <v>102</v>
      </c>
      <c r="Y39" s="30">
        <v>0</v>
      </c>
      <c r="Z39" s="29">
        <v>0</v>
      </c>
      <c r="AA39" s="36">
        <v>0</v>
      </c>
      <c r="AB39" s="28">
        <v>0</v>
      </c>
      <c r="AC39" s="29">
        <v>0</v>
      </c>
      <c r="AD39" s="36">
        <f t="shared" si="4"/>
        <v>0</v>
      </c>
    </row>
    <row r="40" spans="1:32" ht="18" x14ac:dyDescent="0.2">
      <c r="B40" s="14" t="s">
        <v>180</v>
      </c>
      <c r="F40" s="23" t="s">
        <v>95</v>
      </c>
      <c r="G40" s="24" t="s">
        <v>110</v>
      </c>
      <c r="H40" s="40" t="s">
        <v>119</v>
      </c>
      <c r="I40" s="24" t="s">
        <v>110</v>
      </c>
      <c r="J40" s="25" t="s">
        <v>102</v>
      </c>
      <c r="K40" s="26" t="s">
        <v>110</v>
      </c>
      <c r="L40" s="27" t="s">
        <v>110</v>
      </c>
      <c r="M40" s="28" t="s">
        <v>110</v>
      </c>
      <c r="N40" s="29">
        <v>382</v>
      </c>
      <c r="O40" s="30">
        <v>2015</v>
      </c>
      <c r="P40" s="14" t="s">
        <v>131</v>
      </c>
      <c r="Q40" s="30" t="s">
        <v>99</v>
      </c>
      <c r="R40" s="52" t="s">
        <v>121</v>
      </c>
      <c r="S40" s="34" t="s">
        <v>102</v>
      </c>
      <c r="T40" s="30" t="s">
        <v>102</v>
      </c>
      <c r="U40" s="30" t="s">
        <v>102</v>
      </c>
      <c r="V40" s="30" t="s">
        <v>102</v>
      </c>
      <c r="W40" s="35" t="str">
        <f t="shared" si="3"/>
        <v>NA</v>
      </c>
      <c r="X40" s="34" t="s">
        <v>102</v>
      </c>
      <c r="Y40" s="30">
        <v>0</v>
      </c>
      <c r="Z40" s="29">
        <v>0</v>
      </c>
      <c r="AA40" s="36">
        <v>0</v>
      </c>
      <c r="AB40" s="28">
        <v>8.8000000000000007</v>
      </c>
      <c r="AC40" s="29">
        <v>1.0004474800000001</v>
      </c>
      <c r="AD40" s="36">
        <f t="shared" si="4"/>
        <v>9.8004474800000008</v>
      </c>
    </row>
    <row r="41" spans="1:32" ht="18" x14ac:dyDescent="0.2">
      <c r="B41" s="14" t="s">
        <v>181</v>
      </c>
      <c r="F41" s="23" t="s">
        <v>95</v>
      </c>
      <c r="G41" s="24" t="s">
        <v>110</v>
      </c>
      <c r="H41" s="40" t="s">
        <v>119</v>
      </c>
      <c r="I41" s="24" t="s">
        <v>110</v>
      </c>
      <c r="J41" s="25" t="s">
        <v>102</v>
      </c>
      <c r="K41" s="26" t="s">
        <v>110</v>
      </c>
      <c r="L41" s="27" t="s">
        <v>110</v>
      </c>
      <c r="M41" s="28" t="s">
        <v>110</v>
      </c>
      <c r="N41" s="29">
        <v>3665</v>
      </c>
      <c r="O41" s="30">
        <v>2015</v>
      </c>
      <c r="P41" s="14" t="s">
        <v>131</v>
      </c>
      <c r="Q41" s="30" t="s">
        <v>99</v>
      </c>
      <c r="R41" s="52" t="s">
        <v>121</v>
      </c>
      <c r="S41" s="34" t="s">
        <v>102</v>
      </c>
      <c r="T41" s="30" t="s">
        <v>102</v>
      </c>
      <c r="U41" s="30" t="s">
        <v>102</v>
      </c>
      <c r="V41" s="30" t="s">
        <v>102</v>
      </c>
      <c r="W41" s="35" t="str">
        <f t="shared" si="3"/>
        <v>NA</v>
      </c>
      <c r="X41" s="34" t="s">
        <v>102</v>
      </c>
      <c r="Y41" s="30">
        <v>0</v>
      </c>
      <c r="Z41" s="29">
        <v>39.799999999999997</v>
      </c>
      <c r="AA41" s="36">
        <v>16</v>
      </c>
      <c r="AB41" s="28">
        <v>1456.4</v>
      </c>
      <c r="AC41" s="29">
        <v>4305.9170844070004</v>
      </c>
      <c r="AD41" s="36">
        <f t="shared" si="4"/>
        <v>5762.3170844070009</v>
      </c>
    </row>
    <row r="42" spans="1:32" ht="18" x14ac:dyDescent="0.2">
      <c r="B42" s="14" t="s">
        <v>182</v>
      </c>
      <c r="F42" s="23" t="s">
        <v>95</v>
      </c>
      <c r="G42" s="24" t="s">
        <v>110</v>
      </c>
      <c r="H42" s="40" t="s">
        <v>119</v>
      </c>
      <c r="I42" s="24" t="s">
        <v>110</v>
      </c>
      <c r="J42" s="25">
        <v>0.14000000000000001</v>
      </c>
      <c r="K42" s="26" t="s">
        <v>110</v>
      </c>
      <c r="L42" s="27" t="s">
        <v>110</v>
      </c>
      <c r="M42" s="28" t="s">
        <v>110</v>
      </c>
      <c r="N42" s="29">
        <v>2863</v>
      </c>
      <c r="O42" s="30">
        <v>2015</v>
      </c>
      <c r="P42" s="14" t="s">
        <v>131</v>
      </c>
      <c r="Q42" s="30" t="s">
        <v>99</v>
      </c>
      <c r="R42" s="52" t="s">
        <v>121</v>
      </c>
      <c r="S42" s="34" t="s">
        <v>102</v>
      </c>
      <c r="T42" s="30" t="s">
        <v>102</v>
      </c>
      <c r="U42" s="30" t="s">
        <v>102</v>
      </c>
      <c r="V42" s="30" t="s">
        <v>102</v>
      </c>
      <c r="W42" s="35" t="str">
        <f t="shared" si="3"/>
        <v>NA</v>
      </c>
      <c r="X42" s="34" t="s">
        <v>102</v>
      </c>
      <c r="Y42" s="30">
        <v>0</v>
      </c>
      <c r="Z42" s="29">
        <v>0.8</v>
      </c>
      <c r="AA42" s="36">
        <v>0.4</v>
      </c>
      <c r="AB42" s="28">
        <v>216.2</v>
      </c>
      <c r="AC42" s="29">
        <v>3.3717152400000003</v>
      </c>
      <c r="AD42" s="36">
        <f t="shared" si="4"/>
        <v>219.57171524</v>
      </c>
    </row>
    <row r="43" spans="1:32" ht="18" x14ac:dyDescent="0.2">
      <c r="B43" s="14" t="s">
        <v>183</v>
      </c>
      <c r="F43" s="23" t="s">
        <v>95</v>
      </c>
      <c r="G43" s="24" t="s">
        <v>110</v>
      </c>
      <c r="H43" s="40" t="s">
        <v>119</v>
      </c>
      <c r="I43" s="24" t="s">
        <v>110</v>
      </c>
      <c r="J43" s="25">
        <v>0.76</v>
      </c>
      <c r="K43" s="26" t="s">
        <v>110</v>
      </c>
      <c r="L43" s="27" t="s">
        <v>110</v>
      </c>
      <c r="M43" s="28" t="s">
        <v>110</v>
      </c>
      <c r="N43" s="29">
        <v>9466</v>
      </c>
      <c r="O43" s="30">
        <v>2015</v>
      </c>
      <c r="P43" s="14" t="s">
        <v>131</v>
      </c>
      <c r="Q43" s="30" t="s">
        <v>99</v>
      </c>
      <c r="R43" s="52" t="s">
        <v>121</v>
      </c>
      <c r="S43" s="34" t="s">
        <v>102</v>
      </c>
      <c r="T43" s="30" t="s">
        <v>102</v>
      </c>
      <c r="U43" s="30" t="s">
        <v>102</v>
      </c>
      <c r="V43" s="30" t="s">
        <v>102</v>
      </c>
      <c r="W43" s="35" t="str">
        <f t="shared" si="3"/>
        <v>NA</v>
      </c>
      <c r="X43" s="34" t="s">
        <v>102</v>
      </c>
      <c r="Y43" s="30">
        <v>0</v>
      </c>
      <c r="Z43" s="29">
        <v>3.0000000000000004</v>
      </c>
      <c r="AA43" s="36">
        <v>2.4000000000000004</v>
      </c>
      <c r="AB43" s="28">
        <v>3195.2</v>
      </c>
      <c r="AC43" s="29">
        <v>241.37878979380002</v>
      </c>
      <c r="AD43" s="36">
        <f t="shared" si="4"/>
        <v>3436.5787897937998</v>
      </c>
    </row>
    <row r="44" spans="1:32" ht="18" x14ac:dyDescent="0.2">
      <c r="B44" s="14" t="s">
        <v>184</v>
      </c>
      <c r="F44" s="23" t="s">
        <v>95</v>
      </c>
      <c r="G44" s="24" t="s">
        <v>110</v>
      </c>
      <c r="H44" s="40" t="s">
        <v>119</v>
      </c>
      <c r="I44" s="24" t="s">
        <v>110</v>
      </c>
      <c r="J44" s="25" t="s">
        <v>102</v>
      </c>
      <c r="K44" s="26" t="s">
        <v>110</v>
      </c>
      <c r="L44" s="27" t="s">
        <v>110</v>
      </c>
      <c r="M44" s="28" t="s">
        <v>110</v>
      </c>
      <c r="N44" s="29">
        <v>7983</v>
      </c>
      <c r="O44" s="30">
        <v>2015</v>
      </c>
      <c r="P44" s="14" t="s">
        <v>131</v>
      </c>
      <c r="Q44" s="30" t="s">
        <v>99</v>
      </c>
      <c r="R44" s="52" t="s">
        <v>121</v>
      </c>
      <c r="S44" s="34" t="s">
        <v>102</v>
      </c>
      <c r="T44" s="30" t="s">
        <v>102</v>
      </c>
      <c r="U44" s="30" t="s">
        <v>102</v>
      </c>
      <c r="V44" s="30" t="s">
        <v>102</v>
      </c>
      <c r="W44" s="35" t="str">
        <f t="shared" si="3"/>
        <v>NA</v>
      </c>
      <c r="X44" s="34" t="s">
        <v>102</v>
      </c>
      <c r="Y44" s="30">
        <v>0</v>
      </c>
      <c r="Z44" s="29">
        <v>76.599999999999994</v>
      </c>
      <c r="AA44" s="36">
        <v>11</v>
      </c>
      <c r="AB44" s="28">
        <v>1160.4000000000001</v>
      </c>
      <c r="AC44" s="29">
        <v>3571.1616986141003</v>
      </c>
      <c r="AD44" s="36">
        <f t="shared" si="4"/>
        <v>4731.5616986141004</v>
      </c>
    </row>
    <row r="45" spans="1:32" ht="18" x14ac:dyDescent="0.2">
      <c r="B45" s="14" t="s">
        <v>185</v>
      </c>
      <c r="F45" s="23" t="s">
        <v>95</v>
      </c>
      <c r="G45" s="24" t="s">
        <v>110</v>
      </c>
      <c r="H45" s="40" t="s">
        <v>119</v>
      </c>
      <c r="I45" s="24" t="s">
        <v>110</v>
      </c>
      <c r="J45" s="25">
        <v>0.05</v>
      </c>
      <c r="K45" s="26" t="s">
        <v>2</v>
      </c>
      <c r="L45" s="27" t="s">
        <v>110</v>
      </c>
      <c r="M45" s="28" t="s">
        <v>110</v>
      </c>
      <c r="N45" s="29">
        <v>55596</v>
      </c>
      <c r="O45" s="30">
        <v>2015</v>
      </c>
      <c r="P45" s="14" t="s">
        <v>120</v>
      </c>
      <c r="Q45" s="30" t="s">
        <v>99</v>
      </c>
      <c r="R45" s="52" t="s">
        <v>121</v>
      </c>
      <c r="S45" s="34" t="s">
        <v>102</v>
      </c>
      <c r="T45" s="30" t="s">
        <v>102</v>
      </c>
      <c r="U45" s="30" t="s">
        <v>158</v>
      </c>
      <c r="V45" s="30">
        <v>1999</v>
      </c>
      <c r="W45" s="35">
        <f t="shared" si="3"/>
        <v>17</v>
      </c>
      <c r="X45" s="34" t="s">
        <v>102</v>
      </c>
      <c r="Y45" s="30">
        <v>0</v>
      </c>
      <c r="Z45" s="29">
        <v>45.2</v>
      </c>
      <c r="AA45" s="36">
        <v>35.6</v>
      </c>
      <c r="AB45" s="28">
        <v>16840.400000000001</v>
      </c>
      <c r="AC45" s="29">
        <v>1553.6999055700001</v>
      </c>
      <c r="AD45" s="36">
        <f t="shared" si="4"/>
        <v>18394.099905570001</v>
      </c>
    </row>
    <row r="46" spans="1:32" ht="18" x14ac:dyDescent="0.2">
      <c r="B46" s="14" t="s">
        <v>186</v>
      </c>
      <c r="F46" s="23" t="s">
        <v>95</v>
      </c>
      <c r="G46" s="24" t="s">
        <v>110</v>
      </c>
      <c r="H46" s="40" t="s">
        <v>119</v>
      </c>
      <c r="I46" s="24" t="s">
        <v>110</v>
      </c>
      <c r="J46" s="25" t="s">
        <v>102</v>
      </c>
      <c r="K46" s="26" t="s">
        <v>110</v>
      </c>
      <c r="L46" s="27" t="s">
        <v>110</v>
      </c>
      <c r="M46" s="28" t="s">
        <v>110</v>
      </c>
      <c r="N46" s="29">
        <v>145434</v>
      </c>
      <c r="O46" s="30">
        <v>2015</v>
      </c>
      <c r="P46" s="14" t="s">
        <v>131</v>
      </c>
      <c r="Q46" s="30" t="s">
        <v>99</v>
      </c>
      <c r="R46" s="52" t="s">
        <v>141</v>
      </c>
      <c r="S46" s="34" t="s">
        <v>102</v>
      </c>
      <c r="T46" s="30" t="s">
        <v>102</v>
      </c>
      <c r="U46" s="30" t="s">
        <v>102</v>
      </c>
      <c r="V46" s="30" t="s">
        <v>102</v>
      </c>
      <c r="W46" s="35" t="str">
        <f t="shared" si="3"/>
        <v>NA</v>
      </c>
      <c r="X46" s="34" t="s">
        <v>102</v>
      </c>
      <c r="Y46" s="30">
        <v>0</v>
      </c>
      <c r="Z46" s="29">
        <v>529.79999999999995</v>
      </c>
      <c r="AA46" s="36">
        <v>19.8</v>
      </c>
      <c r="AB46" s="28">
        <v>67892.600000000006</v>
      </c>
      <c r="AC46" s="29">
        <v>99241.55217574499</v>
      </c>
      <c r="AD46" s="36">
        <f t="shared" si="4"/>
        <v>167134.152175745</v>
      </c>
    </row>
    <row r="47" spans="1:32" ht="18" x14ac:dyDescent="0.2">
      <c r="B47" s="14" t="s">
        <v>187</v>
      </c>
      <c r="F47" s="23" t="s">
        <v>95</v>
      </c>
      <c r="G47" s="24" t="s">
        <v>110</v>
      </c>
      <c r="H47" s="40" t="s">
        <v>119</v>
      </c>
      <c r="I47" s="24" t="s">
        <v>110</v>
      </c>
      <c r="J47" s="25" t="s">
        <v>102</v>
      </c>
      <c r="K47" s="26" t="s">
        <v>110</v>
      </c>
      <c r="L47" s="27" t="s">
        <v>110</v>
      </c>
      <c r="M47" s="28" t="s">
        <v>110</v>
      </c>
      <c r="N47" s="29">
        <v>9270</v>
      </c>
      <c r="O47" s="30">
        <v>2015</v>
      </c>
      <c r="P47" s="14" t="s">
        <v>131</v>
      </c>
      <c r="Q47" s="30" t="s">
        <v>99</v>
      </c>
      <c r="R47" s="52" t="s">
        <v>141</v>
      </c>
      <c r="S47" s="34" t="s">
        <v>102</v>
      </c>
      <c r="T47" s="30" t="s">
        <v>102</v>
      </c>
      <c r="U47" s="30" t="s">
        <v>102</v>
      </c>
      <c r="V47" s="30" t="s">
        <v>102</v>
      </c>
      <c r="W47" s="35" t="str">
        <f t="shared" si="3"/>
        <v>NA</v>
      </c>
      <c r="X47" s="34" t="s">
        <v>102</v>
      </c>
      <c r="Y47" s="30">
        <v>0</v>
      </c>
      <c r="Z47" s="29">
        <v>67.400000000000006</v>
      </c>
      <c r="AA47" s="36">
        <v>1.6</v>
      </c>
      <c r="AB47" s="28">
        <v>16319.8</v>
      </c>
      <c r="AC47" s="29">
        <v>2202.1295482109999</v>
      </c>
      <c r="AD47" s="36">
        <f t="shared" si="4"/>
        <v>18521.929548210999</v>
      </c>
    </row>
    <row r="48" spans="1:32" ht="18" x14ac:dyDescent="0.2">
      <c r="B48" s="14" t="s">
        <v>188</v>
      </c>
      <c r="F48" s="23" t="s">
        <v>95</v>
      </c>
      <c r="G48" s="24" t="s">
        <v>110</v>
      </c>
      <c r="H48" s="40" t="s">
        <v>119</v>
      </c>
      <c r="I48" s="24" t="s">
        <v>110</v>
      </c>
      <c r="J48" s="25" t="s">
        <v>102</v>
      </c>
      <c r="K48" s="26" t="s">
        <v>110</v>
      </c>
      <c r="L48" s="27" t="s">
        <v>110</v>
      </c>
      <c r="M48" s="28" t="s">
        <v>110</v>
      </c>
      <c r="N48" s="29">
        <v>24680</v>
      </c>
      <c r="O48" s="30">
        <v>2015</v>
      </c>
      <c r="P48" s="14" t="s">
        <v>120</v>
      </c>
      <c r="Q48" s="30" t="s">
        <v>99</v>
      </c>
      <c r="R48" s="52" t="s">
        <v>160</v>
      </c>
      <c r="S48" s="34" t="s">
        <v>102</v>
      </c>
      <c r="T48" s="30" t="s">
        <v>102</v>
      </c>
      <c r="U48" s="30" t="s">
        <v>102</v>
      </c>
      <c r="V48" s="30" t="s">
        <v>102</v>
      </c>
      <c r="W48" s="35" t="str">
        <f t="shared" si="3"/>
        <v>NA</v>
      </c>
      <c r="X48" s="34" t="s">
        <v>102</v>
      </c>
      <c r="Y48" s="30">
        <v>0</v>
      </c>
      <c r="Z48" s="29">
        <v>8.6</v>
      </c>
      <c r="AA48" s="36">
        <v>4.3999999999999995</v>
      </c>
      <c r="AB48" s="28">
        <v>3964</v>
      </c>
      <c r="AC48" s="29">
        <v>24459.550124280002</v>
      </c>
      <c r="AD48" s="36">
        <f t="shared" si="4"/>
        <v>28423.550124280002</v>
      </c>
    </row>
    <row r="49" spans="2:30" ht="18" x14ac:dyDescent="0.2">
      <c r="B49" s="14" t="s">
        <v>189</v>
      </c>
      <c r="F49" s="23" t="s">
        <v>95</v>
      </c>
      <c r="G49" s="24" t="s">
        <v>110</v>
      </c>
      <c r="H49" s="40" t="s">
        <v>119</v>
      </c>
      <c r="I49" s="24" t="s">
        <v>110</v>
      </c>
      <c r="J49" s="25">
        <v>0.33</v>
      </c>
      <c r="K49" s="26" t="s">
        <v>110</v>
      </c>
      <c r="L49" s="27" t="s">
        <v>110</v>
      </c>
      <c r="M49" s="28" t="s">
        <v>110</v>
      </c>
      <c r="N49" s="29">
        <v>3285</v>
      </c>
      <c r="O49" s="30">
        <v>2015</v>
      </c>
      <c r="P49" s="14" t="s">
        <v>131</v>
      </c>
      <c r="Q49" s="30" t="s">
        <v>99</v>
      </c>
      <c r="R49" s="52" t="s">
        <v>160</v>
      </c>
      <c r="S49" s="34" t="s">
        <v>102</v>
      </c>
      <c r="T49" s="30" t="s">
        <v>102</v>
      </c>
      <c r="U49" s="30" t="s">
        <v>102</v>
      </c>
      <c r="V49" s="30" t="s">
        <v>102</v>
      </c>
      <c r="W49" s="35" t="str">
        <f t="shared" si="3"/>
        <v>NA</v>
      </c>
      <c r="X49" s="34" t="s">
        <v>102</v>
      </c>
      <c r="Y49" s="30">
        <v>0</v>
      </c>
      <c r="Z49" s="29">
        <v>5.8</v>
      </c>
      <c r="AA49" s="36">
        <v>3</v>
      </c>
      <c r="AB49" s="28">
        <v>176.6</v>
      </c>
      <c r="AC49" s="29">
        <v>717.62787114180003</v>
      </c>
      <c r="AD49" s="36">
        <f t="shared" si="4"/>
        <v>894.22787114180005</v>
      </c>
    </row>
    <row r="50" spans="2:30" ht="18" x14ac:dyDescent="0.2">
      <c r="B50" s="14" t="s">
        <v>190</v>
      </c>
      <c r="F50" s="23" t="s">
        <v>95</v>
      </c>
      <c r="G50" s="24" t="s">
        <v>110</v>
      </c>
      <c r="H50" s="40" t="s">
        <v>119</v>
      </c>
      <c r="I50" s="24" t="s">
        <v>110</v>
      </c>
      <c r="J50" s="25">
        <v>0.3</v>
      </c>
      <c r="K50" s="26" t="s">
        <v>2</v>
      </c>
      <c r="L50" s="27" t="s">
        <v>110</v>
      </c>
      <c r="M50" s="28" t="s">
        <v>110</v>
      </c>
      <c r="N50" s="29">
        <v>795743</v>
      </c>
      <c r="O50" s="30">
        <v>2015</v>
      </c>
      <c r="P50" s="14" t="s">
        <v>120</v>
      </c>
      <c r="Q50" s="30" t="s">
        <v>99</v>
      </c>
      <c r="R50" s="52" t="s">
        <v>160</v>
      </c>
      <c r="S50" s="34" t="s">
        <v>102</v>
      </c>
      <c r="T50" s="30" t="s">
        <v>101</v>
      </c>
      <c r="U50" s="30" t="s">
        <v>171</v>
      </c>
      <c r="V50" s="30">
        <v>1990</v>
      </c>
      <c r="W50" s="35">
        <f t="shared" si="3"/>
        <v>26</v>
      </c>
      <c r="X50" s="34" t="s">
        <v>102</v>
      </c>
      <c r="Y50" s="30">
        <v>0</v>
      </c>
      <c r="Z50" s="29">
        <v>2422</v>
      </c>
      <c r="AA50" s="36">
        <v>1153</v>
      </c>
      <c r="AB50" s="28">
        <v>124844</v>
      </c>
      <c r="AC50" s="29">
        <v>448345.52735671785</v>
      </c>
      <c r="AD50" s="36">
        <f t="shared" si="4"/>
        <v>573189.52735671785</v>
      </c>
    </row>
    <row r="51" spans="2:30" ht="18" x14ac:dyDescent="0.2">
      <c r="B51" s="14" t="s">
        <v>191</v>
      </c>
      <c r="F51" s="23" t="s">
        <v>95</v>
      </c>
      <c r="G51" s="24" t="s">
        <v>110</v>
      </c>
      <c r="H51" s="40" t="s">
        <v>119</v>
      </c>
      <c r="I51" s="24" t="s">
        <v>110</v>
      </c>
      <c r="J51" s="25">
        <v>0.3</v>
      </c>
      <c r="K51" s="26" t="s">
        <v>110</v>
      </c>
      <c r="L51" s="27" t="s">
        <v>110</v>
      </c>
      <c r="M51" s="28" t="s">
        <v>110</v>
      </c>
      <c r="N51" s="29">
        <v>548</v>
      </c>
      <c r="O51" s="30">
        <v>2015</v>
      </c>
      <c r="P51" s="14" t="s">
        <v>131</v>
      </c>
      <c r="Q51" s="30" t="s">
        <v>99</v>
      </c>
      <c r="R51" s="52" t="s">
        <v>160</v>
      </c>
      <c r="S51" s="34" t="s">
        <v>102</v>
      </c>
      <c r="T51" s="30" t="s">
        <v>102</v>
      </c>
      <c r="U51" s="30" t="s">
        <v>102</v>
      </c>
      <c r="V51" s="30" t="s">
        <v>102</v>
      </c>
      <c r="W51" s="35" t="str">
        <f t="shared" si="3"/>
        <v>NA</v>
      </c>
      <c r="X51" s="34" t="s">
        <v>102</v>
      </c>
      <c r="Y51" s="30">
        <v>0</v>
      </c>
      <c r="Z51" s="29">
        <v>2.6</v>
      </c>
      <c r="AA51" s="36">
        <v>1.8</v>
      </c>
      <c r="AB51" s="28">
        <v>46.8</v>
      </c>
      <c r="AC51" s="29">
        <v>76.372635040000006</v>
      </c>
      <c r="AD51" s="36">
        <f t="shared" si="4"/>
        <v>123.17263504</v>
      </c>
    </row>
    <row r="52" spans="2:30" ht="18" x14ac:dyDescent="0.2">
      <c r="B52" s="14" t="s">
        <v>192</v>
      </c>
      <c r="F52" s="23" t="s">
        <v>95</v>
      </c>
      <c r="G52" s="24" t="s">
        <v>110</v>
      </c>
      <c r="H52" s="40" t="s">
        <v>119</v>
      </c>
      <c r="I52" s="24" t="s">
        <v>110</v>
      </c>
      <c r="J52" s="25">
        <v>0.37</v>
      </c>
      <c r="K52" s="26" t="s">
        <v>110</v>
      </c>
      <c r="L52" s="27" t="s">
        <v>110</v>
      </c>
      <c r="M52" s="28" t="s">
        <v>110</v>
      </c>
      <c r="N52" s="29">
        <v>29889</v>
      </c>
      <c r="O52" s="30">
        <v>2015</v>
      </c>
      <c r="P52" s="14" t="s">
        <v>120</v>
      </c>
      <c r="Q52" s="30" t="s">
        <v>99</v>
      </c>
      <c r="R52" s="52" t="s">
        <v>136</v>
      </c>
      <c r="S52" s="34" t="s">
        <v>102</v>
      </c>
      <c r="T52" s="30" t="s">
        <v>102</v>
      </c>
      <c r="U52" s="30" t="s">
        <v>102</v>
      </c>
      <c r="V52" s="30" t="s">
        <v>102</v>
      </c>
      <c r="W52" s="35" t="str">
        <f t="shared" si="3"/>
        <v>NA</v>
      </c>
      <c r="X52" s="34" t="s">
        <v>102</v>
      </c>
      <c r="Y52" s="30">
        <v>0</v>
      </c>
      <c r="Z52" s="29">
        <v>51.399999999999991</v>
      </c>
      <c r="AA52" s="36">
        <v>36</v>
      </c>
      <c r="AB52" s="28">
        <v>3161</v>
      </c>
      <c r="AC52" s="29">
        <v>5389.6000942071996</v>
      </c>
      <c r="AD52" s="36">
        <f t="shared" si="4"/>
        <v>8550.6000942071987</v>
      </c>
    </row>
    <row r="53" spans="2:30" ht="18" x14ac:dyDescent="0.2">
      <c r="B53" s="14" t="s">
        <v>193</v>
      </c>
      <c r="F53" s="23" t="s">
        <v>95</v>
      </c>
      <c r="G53" s="24" t="s">
        <v>110</v>
      </c>
      <c r="H53" s="40" t="s">
        <v>119</v>
      </c>
      <c r="I53" s="24" t="s">
        <v>110</v>
      </c>
      <c r="J53" s="25" t="s">
        <v>102</v>
      </c>
      <c r="K53" s="26" t="s">
        <v>110</v>
      </c>
      <c r="L53" s="27" t="s">
        <v>110</v>
      </c>
      <c r="M53" s="28" t="s">
        <v>110</v>
      </c>
      <c r="N53" s="29">
        <v>22674</v>
      </c>
      <c r="O53" s="30">
        <v>2015</v>
      </c>
      <c r="P53" s="14" t="s">
        <v>131</v>
      </c>
      <c r="Q53" s="30" t="s">
        <v>99</v>
      </c>
      <c r="R53" s="52" t="s">
        <v>136</v>
      </c>
      <c r="S53" s="34" t="s">
        <v>102</v>
      </c>
      <c r="T53" s="30" t="s">
        <v>102</v>
      </c>
      <c r="U53" s="30" t="s">
        <v>102</v>
      </c>
      <c r="V53" s="30" t="s">
        <v>102</v>
      </c>
      <c r="W53" s="35" t="str">
        <f t="shared" si="3"/>
        <v>NA</v>
      </c>
      <c r="X53" s="34" t="s">
        <v>102</v>
      </c>
      <c r="Y53" s="30">
        <v>0</v>
      </c>
      <c r="Z53" s="29">
        <v>188.60000000000002</v>
      </c>
      <c r="AA53" s="36">
        <v>56</v>
      </c>
      <c r="AB53" s="28">
        <v>2.4</v>
      </c>
      <c r="AC53" s="29">
        <v>11579.633587938</v>
      </c>
      <c r="AD53" s="36">
        <f t="shared" si="4"/>
        <v>11582.033587938</v>
      </c>
    </row>
    <row r="54" spans="2:30" ht="18" x14ac:dyDescent="0.2">
      <c r="B54" s="14" t="s">
        <v>194</v>
      </c>
      <c r="F54" s="23" t="s">
        <v>95</v>
      </c>
      <c r="G54" s="24" t="s">
        <v>110</v>
      </c>
      <c r="H54" s="40" t="s">
        <v>119</v>
      </c>
      <c r="I54" s="24" t="s">
        <v>110</v>
      </c>
      <c r="J54" s="25">
        <v>0.33</v>
      </c>
      <c r="K54" s="26" t="s">
        <v>110</v>
      </c>
      <c r="L54" s="27" t="s">
        <v>110</v>
      </c>
      <c r="M54" s="28" t="s">
        <v>110</v>
      </c>
      <c r="N54" s="29">
        <v>80056</v>
      </c>
      <c r="O54" s="30">
        <v>2015</v>
      </c>
      <c r="P54" s="14" t="s">
        <v>120</v>
      </c>
      <c r="Q54" s="30" t="s">
        <v>99</v>
      </c>
      <c r="R54" s="52" t="s">
        <v>136</v>
      </c>
      <c r="S54" s="34" t="s">
        <v>102</v>
      </c>
      <c r="T54" s="30" t="s">
        <v>102</v>
      </c>
      <c r="U54" s="30" t="s">
        <v>195</v>
      </c>
      <c r="V54" s="30">
        <v>2009</v>
      </c>
      <c r="W54" s="35">
        <f t="shared" si="3"/>
        <v>7</v>
      </c>
      <c r="X54" s="34" t="s">
        <v>107</v>
      </c>
      <c r="Y54" s="30">
        <v>1</v>
      </c>
      <c r="Z54" s="29">
        <v>1065.8</v>
      </c>
      <c r="AA54" s="36">
        <v>145.4</v>
      </c>
      <c r="AB54" s="28">
        <v>183</v>
      </c>
      <c r="AC54" s="29">
        <v>32309.359489386705</v>
      </c>
      <c r="AD54" s="36">
        <f t="shared" si="4"/>
        <v>32492.359489386705</v>
      </c>
    </row>
    <row r="55" spans="2:30" ht="18" x14ac:dyDescent="0.2">
      <c r="B55" s="14" t="s">
        <v>196</v>
      </c>
      <c r="F55" s="23" t="s">
        <v>95</v>
      </c>
      <c r="G55" s="24" t="s">
        <v>110</v>
      </c>
      <c r="H55" s="40" t="s">
        <v>119</v>
      </c>
      <c r="I55" s="24" t="s">
        <v>110</v>
      </c>
      <c r="J55" s="25">
        <v>0.18</v>
      </c>
      <c r="K55" s="26" t="s">
        <v>110</v>
      </c>
      <c r="L55" s="27" t="s">
        <v>110</v>
      </c>
      <c r="M55" s="28" t="s">
        <v>110</v>
      </c>
      <c r="N55" s="29">
        <v>2718</v>
      </c>
      <c r="O55" s="30">
        <v>2015</v>
      </c>
      <c r="P55" s="14" t="s">
        <v>131</v>
      </c>
      <c r="Q55" s="30" t="s">
        <v>99</v>
      </c>
      <c r="R55" s="52" t="s">
        <v>159</v>
      </c>
      <c r="S55" s="34" t="s">
        <v>102</v>
      </c>
      <c r="T55" s="30" t="s">
        <v>102</v>
      </c>
      <c r="U55" s="30" t="s">
        <v>102</v>
      </c>
      <c r="V55" s="30" t="s">
        <v>102</v>
      </c>
      <c r="W55" s="35" t="str">
        <f t="shared" si="3"/>
        <v>NA</v>
      </c>
      <c r="X55" s="34" t="s">
        <v>102</v>
      </c>
      <c r="Y55" s="30">
        <v>0</v>
      </c>
      <c r="Z55" s="29">
        <v>19.600000000000001</v>
      </c>
      <c r="AA55" s="36">
        <v>5.2</v>
      </c>
      <c r="AB55" s="28">
        <v>75</v>
      </c>
      <c r="AC55" s="29">
        <v>182.99473801799999</v>
      </c>
      <c r="AD55" s="36">
        <f t="shared" si="4"/>
        <v>257.99473801800002</v>
      </c>
    </row>
    <row r="56" spans="2:30" ht="18" x14ac:dyDescent="0.2">
      <c r="B56" s="14" t="s">
        <v>197</v>
      </c>
      <c r="F56" s="23" t="s">
        <v>95</v>
      </c>
      <c r="G56" s="24" t="s">
        <v>110</v>
      </c>
      <c r="H56" s="40" t="s">
        <v>119</v>
      </c>
      <c r="I56" s="24" t="s">
        <v>110</v>
      </c>
      <c r="J56" s="25">
        <v>0.2</v>
      </c>
      <c r="K56" s="26" t="s">
        <v>110</v>
      </c>
      <c r="L56" s="27" t="s">
        <v>110</v>
      </c>
      <c r="M56" s="28" t="s">
        <v>110</v>
      </c>
      <c r="N56" s="29">
        <v>17597</v>
      </c>
      <c r="O56" s="30">
        <v>2015</v>
      </c>
      <c r="P56" s="14" t="s">
        <v>131</v>
      </c>
      <c r="Q56" s="30" t="s">
        <v>99</v>
      </c>
      <c r="R56" s="52" t="s">
        <v>159</v>
      </c>
      <c r="S56" s="34" t="s">
        <v>102</v>
      </c>
      <c r="T56" s="30" t="s">
        <v>102</v>
      </c>
      <c r="U56" s="30" t="s">
        <v>102</v>
      </c>
      <c r="V56" s="30" t="s">
        <v>102</v>
      </c>
      <c r="W56" s="35" t="str">
        <f t="shared" si="3"/>
        <v>NA</v>
      </c>
      <c r="X56" s="34" t="s">
        <v>102</v>
      </c>
      <c r="Y56" s="30">
        <v>0</v>
      </c>
      <c r="Z56" s="29">
        <v>140</v>
      </c>
      <c r="AA56" s="36">
        <v>85.2</v>
      </c>
      <c r="AB56" s="28">
        <v>697.4</v>
      </c>
      <c r="AC56" s="29">
        <v>7963.1688000533995</v>
      </c>
      <c r="AD56" s="36">
        <f t="shared" si="4"/>
        <v>8660.5688000533992</v>
      </c>
    </row>
    <row r="57" spans="2:30" ht="18" x14ac:dyDescent="0.2">
      <c r="B57" s="14" t="s">
        <v>198</v>
      </c>
      <c r="F57" s="23" t="s">
        <v>95</v>
      </c>
      <c r="G57" s="24" t="s">
        <v>110</v>
      </c>
      <c r="H57" s="40" t="s">
        <v>119</v>
      </c>
      <c r="I57" s="24" t="s">
        <v>110</v>
      </c>
      <c r="J57" s="25">
        <v>0.25</v>
      </c>
      <c r="K57" s="26" t="s">
        <v>110</v>
      </c>
      <c r="L57" s="27" t="s">
        <v>110</v>
      </c>
      <c r="M57" s="28" t="s">
        <v>110</v>
      </c>
      <c r="N57" s="29">
        <v>37953</v>
      </c>
      <c r="O57" s="30">
        <v>2015</v>
      </c>
      <c r="P57" s="14" t="s">
        <v>120</v>
      </c>
      <c r="Q57" s="30" t="s">
        <v>99</v>
      </c>
      <c r="R57" s="52" t="s">
        <v>159</v>
      </c>
      <c r="S57" s="34" t="s">
        <v>102</v>
      </c>
      <c r="T57" s="30" t="s">
        <v>102</v>
      </c>
      <c r="U57" s="30" t="s">
        <v>102</v>
      </c>
      <c r="V57" s="30" t="s">
        <v>102</v>
      </c>
      <c r="W57" s="35" t="str">
        <f t="shared" si="3"/>
        <v>NA</v>
      </c>
      <c r="X57" s="34" t="s">
        <v>102</v>
      </c>
      <c r="Y57" s="30">
        <v>0</v>
      </c>
      <c r="Z57" s="29">
        <v>507.4</v>
      </c>
      <c r="AA57" s="36">
        <v>364.8</v>
      </c>
      <c r="AB57" s="28">
        <v>10847.8</v>
      </c>
      <c r="AC57" s="29">
        <v>3231.84476912018</v>
      </c>
      <c r="AD57" s="36">
        <f t="shared" si="4"/>
        <v>14079.644769120179</v>
      </c>
    </row>
    <row r="58" spans="2:30" ht="18" x14ac:dyDescent="0.2">
      <c r="B58" s="14" t="s">
        <v>199</v>
      </c>
      <c r="F58" s="23" t="s">
        <v>95</v>
      </c>
      <c r="G58" s="24" t="s">
        <v>110</v>
      </c>
      <c r="H58" s="40" t="s">
        <v>119</v>
      </c>
      <c r="I58" s="24" t="s">
        <v>110</v>
      </c>
      <c r="J58" s="25">
        <v>0.18</v>
      </c>
      <c r="K58" s="26" t="s">
        <v>110</v>
      </c>
      <c r="L58" s="27" t="s">
        <v>110</v>
      </c>
      <c r="M58" s="28" t="s">
        <v>110</v>
      </c>
      <c r="N58" s="29">
        <v>9258</v>
      </c>
      <c r="O58" s="30">
        <v>2015</v>
      </c>
      <c r="P58" s="14" t="s">
        <v>131</v>
      </c>
      <c r="Q58" s="30" t="s">
        <v>99</v>
      </c>
      <c r="R58" s="52" t="s">
        <v>159</v>
      </c>
      <c r="S58" s="34" t="s">
        <v>102</v>
      </c>
      <c r="T58" s="30" t="s">
        <v>102</v>
      </c>
      <c r="U58" s="30" t="s">
        <v>102</v>
      </c>
      <c r="V58" s="30" t="s">
        <v>102</v>
      </c>
      <c r="W58" s="35" t="str">
        <f t="shared" si="3"/>
        <v>NA</v>
      </c>
      <c r="X58" s="34" t="s">
        <v>102</v>
      </c>
      <c r="Y58" s="30">
        <v>0</v>
      </c>
      <c r="Z58" s="29">
        <v>20.8</v>
      </c>
      <c r="AA58" s="36">
        <v>14.200000000000001</v>
      </c>
      <c r="AB58" s="28">
        <v>2920</v>
      </c>
      <c r="AC58" s="29">
        <v>821.91684234000002</v>
      </c>
      <c r="AD58" s="36">
        <f t="shared" si="4"/>
        <v>3741.9168423400001</v>
      </c>
    </row>
    <row r="59" spans="2:30" ht="18" x14ac:dyDescent="0.2">
      <c r="B59" s="14" t="s">
        <v>200</v>
      </c>
      <c r="F59" s="23" t="s">
        <v>95</v>
      </c>
      <c r="G59" s="24" t="s">
        <v>110</v>
      </c>
      <c r="H59" s="40" t="s">
        <v>119</v>
      </c>
      <c r="I59" s="24" t="s">
        <v>110</v>
      </c>
      <c r="J59" s="25" t="s">
        <v>102</v>
      </c>
      <c r="K59" s="26" t="s">
        <v>110</v>
      </c>
      <c r="L59" s="27" t="s">
        <v>110</v>
      </c>
      <c r="M59" s="28" t="s">
        <v>110</v>
      </c>
      <c r="N59" s="29">
        <v>4040</v>
      </c>
      <c r="O59" s="30">
        <v>2015</v>
      </c>
      <c r="P59" s="14" t="s">
        <v>131</v>
      </c>
      <c r="Q59" s="30" t="s">
        <v>99</v>
      </c>
      <c r="R59" s="52" t="s">
        <v>159</v>
      </c>
      <c r="S59" s="34" t="s">
        <v>102</v>
      </c>
      <c r="T59" s="30" t="s">
        <v>102</v>
      </c>
      <c r="U59" s="30" t="s">
        <v>102</v>
      </c>
      <c r="V59" s="30" t="s">
        <v>102</v>
      </c>
      <c r="W59" s="35" t="str">
        <f t="shared" si="3"/>
        <v>NA</v>
      </c>
      <c r="X59" s="34" t="s">
        <v>102</v>
      </c>
      <c r="Y59" s="30">
        <v>0</v>
      </c>
      <c r="Z59" s="29">
        <v>26</v>
      </c>
      <c r="AA59" s="36">
        <v>16.600000000000001</v>
      </c>
      <c r="AB59" s="28">
        <v>249.6</v>
      </c>
      <c r="AC59" s="29">
        <v>177.181847038</v>
      </c>
      <c r="AD59" s="36">
        <f t="shared" si="4"/>
        <v>426.78184703800002</v>
      </c>
    </row>
    <row r="60" spans="2:30" ht="18" x14ac:dyDescent="0.2">
      <c r="B60" s="14" t="s">
        <v>201</v>
      </c>
      <c r="F60" s="23" t="s">
        <v>95</v>
      </c>
      <c r="G60" s="24" t="s">
        <v>110</v>
      </c>
      <c r="H60" s="40" t="s">
        <v>119</v>
      </c>
      <c r="I60" s="24" t="s">
        <v>110</v>
      </c>
      <c r="J60" s="25" t="s">
        <v>102</v>
      </c>
      <c r="K60" s="26" t="s">
        <v>110</v>
      </c>
      <c r="L60" s="27" t="s">
        <v>110</v>
      </c>
      <c r="M60" s="28" t="s">
        <v>110</v>
      </c>
      <c r="N60" s="29">
        <v>37885</v>
      </c>
      <c r="O60" s="30">
        <v>2013</v>
      </c>
      <c r="P60" s="14" t="s">
        <v>131</v>
      </c>
      <c r="Q60" s="30" t="s">
        <v>99</v>
      </c>
      <c r="R60" s="41" t="s">
        <v>149</v>
      </c>
      <c r="S60" s="34" t="s">
        <v>102</v>
      </c>
      <c r="T60" s="30" t="s">
        <v>102</v>
      </c>
      <c r="U60" s="30" t="s">
        <v>102</v>
      </c>
      <c r="V60" s="30" t="s">
        <v>102</v>
      </c>
      <c r="W60" s="35" t="str">
        <f t="shared" si="3"/>
        <v>NA</v>
      </c>
      <c r="X60" s="34" t="s">
        <v>102</v>
      </c>
      <c r="Y60" s="30">
        <v>0</v>
      </c>
      <c r="Z60" s="29">
        <v>268.40000000000003</v>
      </c>
      <c r="AA60" s="36">
        <v>95</v>
      </c>
      <c r="AB60" s="28">
        <v>5823.8</v>
      </c>
      <c r="AC60" s="29">
        <v>44934.2805321958</v>
      </c>
      <c r="AD60" s="36">
        <f t="shared" si="4"/>
        <v>50758.080532195803</v>
      </c>
    </row>
    <row r="61" spans="2:30" ht="18" x14ac:dyDescent="0.2">
      <c r="B61" s="14" t="s">
        <v>202</v>
      </c>
      <c r="F61" s="23" t="s">
        <v>95</v>
      </c>
      <c r="G61" s="24" t="s">
        <v>110</v>
      </c>
      <c r="H61" s="40" t="s">
        <v>119</v>
      </c>
      <c r="I61" s="24" t="s">
        <v>110</v>
      </c>
      <c r="J61" s="25" t="s">
        <v>102</v>
      </c>
      <c r="K61" s="26" t="s">
        <v>110</v>
      </c>
      <c r="L61" s="27" t="s">
        <v>110</v>
      </c>
      <c r="M61" s="28" t="s">
        <v>110</v>
      </c>
      <c r="N61" s="29">
        <v>3606</v>
      </c>
      <c r="O61" s="30">
        <v>2013</v>
      </c>
      <c r="P61" s="14" t="s">
        <v>131</v>
      </c>
      <c r="Q61" s="30" t="s">
        <v>99</v>
      </c>
      <c r="R61" s="41" t="s">
        <v>149</v>
      </c>
      <c r="S61" s="34" t="s">
        <v>102</v>
      </c>
      <c r="T61" s="30" t="s">
        <v>102</v>
      </c>
      <c r="U61" s="30" t="s">
        <v>102</v>
      </c>
      <c r="V61" s="30" t="s">
        <v>102</v>
      </c>
      <c r="W61" s="35" t="str">
        <f t="shared" si="3"/>
        <v>NA</v>
      </c>
      <c r="X61" s="34" t="s">
        <v>102</v>
      </c>
      <c r="Y61" s="30">
        <v>0</v>
      </c>
      <c r="Z61" s="29">
        <v>104.2</v>
      </c>
      <c r="AA61" s="36">
        <v>3.8000000000000003</v>
      </c>
      <c r="AB61" s="28">
        <v>0</v>
      </c>
      <c r="AC61" s="29">
        <v>1639.2625930040001</v>
      </c>
      <c r="AD61" s="36">
        <f t="shared" si="4"/>
        <v>1639.2625930040001</v>
      </c>
    </row>
    <row r="62" spans="2:30" ht="18" x14ac:dyDescent="0.25">
      <c r="B62" s="14" t="s">
        <v>203</v>
      </c>
      <c r="F62" s="23" t="s">
        <v>95</v>
      </c>
      <c r="G62" s="24" t="s">
        <v>110</v>
      </c>
      <c r="H62" s="40" t="s">
        <v>119</v>
      </c>
      <c r="I62" s="24" t="s">
        <v>110</v>
      </c>
      <c r="J62" s="48" t="s">
        <v>102</v>
      </c>
      <c r="K62" s="26" t="s">
        <v>110</v>
      </c>
      <c r="L62" s="27" t="s">
        <v>110</v>
      </c>
      <c r="M62" s="28" t="s">
        <v>110</v>
      </c>
      <c r="N62" s="29">
        <v>9306</v>
      </c>
      <c r="O62" s="30">
        <v>2013</v>
      </c>
      <c r="P62" s="14" t="s">
        <v>131</v>
      </c>
      <c r="Q62" s="30" t="s">
        <v>99</v>
      </c>
      <c r="R62" s="41" t="s">
        <v>149</v>
      </c>
      <c r="S62" s="34" t="s">
        <v>102</v>
      </c>
      <c r="T62" s="30" t="s">
        <v>102</v>
      </c>
      <c r="U62" s="30" t="s">
        <v>102</v>
      </c>
      <c r="V62" s="30" t="s">
        <v>102</v>
      </c>
      <c r="W62" s="35" t="str">
        <f t="shared" si="3"/>
        <v>NA</v>
      </c>
      <c r="X62" s="53" t="s">
        <v>204</v>
      </c>
      <c r="Y62" s="54">
        <v>2</v>
      </c>
      <c r="Z62" s="29">
        <v>256</v>
      </c>
      <c r="AA62" s="36">
        <v>1.2</v>
      </c>
      <c r="AB62" s="28">
        <v>126.4</v>
      </c>
      <c r="AC62" s="29">
        <v>8741.7413382286395</v>
      </c>
      <c r="AD62" s="36">
        <f t="shared" si="4"/>
        <v>8868.1413382286391</v>
      </c>
    </row>
    <row r="63" spans="2:30" ht="18" x14ac:dyDescent="0.2">
      <c r="B63" s="14" t="s">
        <v>205</v>
      </c>
      <c r="F63" s="23" t="s">
        <v>95</v>
      </c>
      <c r="G63" s="24" t="s">
        <v>110</v>
      </c>
      <c r="H63" s="40" t="s">
        <v>119</v>
      </c>
      <c r="I63" s="24" t="s">
        <v>110</v>
      </c>
      <c r="J63" s="25" t="s">
        <v>102</v>
      </c>
      <c r="K63" s="26" t="s">
        <v>110</v>
      </c>
      <c r="L63" s="27" t="s">
        <v>110</v>
      </c>
      <c r="M63" s="28" t="s">
        <v>110</v>
      </c>
      <c r="N63" s="29">
        <v>25024</v>
      </c>
      <c r="O63" s="30">
        <v>2013</v>
      </c>
      <c r="P63" s="14" t="s">
        <v>131</v>
      </c>
      <c r="Q63" s="30" t="s">
        <v>99</v>
      </c>
      <c r="R63" s="41" t="s">
        <v>149</v>
      </c>
      <c r="S63" s="34" t="s">
        <v>102</v>
      </c>
      <c r="T63" s="30" t="s">
        <v>102</v>
      </c>
      <c r="U63" s="30" t="s">
        <v>102</v>
      </c>
      <c r="V63" s="30" t="s">
        <v>102</v>
      </c>
      <c r="W63" s="35" t="str">
        <f t="shared" si="3"/>
        <v>NA</v>
      </c>
      <c r="X63" s="34" t="s">
        <v>102</v>
      </c>
      <c r="Y63" s="30">
        <v>0</v>
      </c>
      <c r="Z63" s="29">
        <v>365.40000000000003</v>
      </c>
      <c r="AA63" s="36">
        <v>54.4</v>
      </c>
      <c r="AB63" s="28">
        <v>36</v>
      </c>
      <c r="AC63" s="29">
        <v>30751.925005122099</v>
      </c>
      <c r="AD63" s="36">
        <f t="shared" si="4"/>
        <v>30787.925005122099</v>
      </c>
    </row>
    <row r="64" spans="2:30" ht="18.75" thickBot="1" x14ac:dyDescent="0.25">
      <c r="B64" s="14" t="s">
        <v>206</v>
      </c>
      <c r="F64" s="55" t="s">
        <v>95</v>
      </c>
      <c r="G64" s="56" t="s">
        <v>110</v>
      </c>
      <c r="H64" s="57" t="s">
        <v>119</v>
      </c>
      <c r="I64" s="56" t="s">
        <v>110</v>
      </c>
      <c r="J64" s="58" t="s">
        <v>102</v>
      </c>
      <c r="K64" s="59" t="s">
        <v>110</v>
      </c>
      <c r="L64" s="60" t="s">
        <v>110</v>
      </c>
      <c r="M64" s="61" t="s">
        <v>110</v>
      </c>
      <c r="N64" s="62">
        <v>1794960</v>
      </c>
      <c r="O64" s="63">
        <v>2014</v>
      </c>
      <c r="P64" s="64" t="s">
        <v>120</v>
      </c>
      <c r="Q64" s="63" t="s">
        <v>99</v>
      </c>
      <c r="R64" s="33">
        <f>N64</f>
        <v>1794960</v>
      </c>
      <c r="S64" s="65" t="s">
        <v>102</v>
      </c>
      <c r="T64" s="63" t="s">
        <v>102</v>
      </c>
      <c r="U64" s="63" t="s">
        <v>102</v>
      </c>
      <c r="V64" s="63" t="s">
        <v>102</v>
      </c>
      <c r="W64" s="66" t="str">
        <f t="shared" si="3"/>
        <v>NA</v>
      </c>
      <c r="X64" s="65" t="s">
        <v>102</v>
      </c>
      <c r="Y64" s="63">
        <v>0</v>
      </c>
      <c r="Z64" s="62">
        <v>270.8</v>
      </c>
      <c r="AA64" s="67">
        <v>3</v>
      </c>
      <c r="AB64" s="61">
        <v>53248.4</v>
      </c>
      <c r="AC64" s="62">
        <v>754220.52083430812</v>
      </c>
      <c r="AD64" s="67">
        <f t="shared" si="4"/>
        <v>807468.92083430814</v>
      </c>
    </row>
  </sheetData>
  <mergeCells count="6">
    <mergeCell ref="AB2:AD2"/>
    <mergeCell ref="F2:J2"/>
    <mergeCell ref="K2:L2"/>
    <mergeCell ref="M2:R2"/>
    <mergeCell ref="S2:W2"/>
    <mergeCell ref="X2:AA2"/>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6"/>
  <sheetViews>
    <sheetView workbookViewId="0">
      <selection activeCell="E37" sqref="E37"/>
    </sheetView>
  </sheetViews>
  <sheetFormatPr defaultRowHeight="12.75" x14ac:dyDescent="0.2"/>
  <cols>
    <col min="1" max="1" width="23.85546875" customWidth="1"/>
    <col min="2" max="2" width="20.140625" customWidth="1"/>
    <col min="4" max="4" width="18.28515625" customWidth="1"/>
    <col min="5" max="6" width="22.140625" customWidth="1"/>
  </cols>
  <sheetData>
    <row r="1" spans="1:24" ht="60" x14ac:dyDescent="0.2">
      <c r="A1" s="4" t="s">
        <v>9</v>
      </c>
      <c r="B1" s="4" t="s">
        <v>10</v>
      </c>
      <c r="C1" t="s">
        <v>235</v>
      </c>
      <c r="D1" s="12" t="s">
        <v>236</v>
      </c>
      <c r="E1" t="s">
        <v>237</v>
      </c>
      <c r="F1" s="12" t="s">
        <v>238</v>
      </c>
      <c r="G1" t="s">
        <v>239</v>
      </c>
      <c r="H1" t="s">
        <v>240</v>
      </c>
      <c r="I1" t="s">
        <v>241</v>
      </c>
      <c r="J1" t="s">
        <v>242</v>
      </c>
      <c r="K1" t="s">
        <v>243</v>
      </c>
      <c r="L1" t="s">
        <v>244</v>
      </c>
    </row>
    <row r="2" spans="1:24" x14ac:dyDescent="0.2">
      <c r="A2" s="6" t="s">
        <v>11</v>
      </c>
      <c r="B2" s="7" t="s">
        <v>0</v>
      </c>
      <c r="C2">
        <v>2000</v>
      </c>
      <c r="D2" t="s">
        <v>245</v>
      </c>
      <c r="G2" s="134" t="s">
        <v>110</v>
      </c>
      <c r="H2" s="134" t="s">
        <v>110</v>
      </c>
      <c r="I2" s="134" t="s">
        <v>110</v>
      </c>
      <c r="J2" s="134" t="s">
        <v>110</v>
      </c>
    </row>
    <row r="3" spans="1:24" x14ac:dyDescent="0.2">
      <c r="A3" s="8" t="s">
        <v>15</v>
      </c>
      <c r="B3" s="3" t="s">
        <v>0</v>
      </c>
      <c r="C3">
        <v>2012</v>
      </c>
      <c r="D3" s="12" t="s">
        <v>246</v>
      </c>
      <c r="E3" s="12" t="s">
        <v>247</v>
      </c>
      <c r="F3" s="156" t="s">
        <v>248</v>
      </c>
      <c r="G3" s="13">
        <v>0.41</v>
      </c>
      <c r="H3" s="13">
        <v>0.67200000000000004</v>
      </c>
      <c r="I3" s="13">
        <v>1.6639999999999999</v>
      </c>
      <c r="J3" s="13">
        <v>0.35699999999999998</v>
      </c>
      <c r="K3" t="s">
        <v>249</v>
      </c>
      <c r="L3" t="s">
        <v>250</v>
      </c>
      <c r="X3" t="s">
        <v>251</v>
      </c>
    </row>
    <row r="4" spans="1:24" x14ac:dyDescent="0.2">
      <c r="A4" s="8" t="s">
        <v>6</v>
      </c>
      <c r="B4" s="3" t="s">
        <v>0</v>
      </c>
      <c r="C4">
        <v>2012</v>
      </c>
      <c r="D4" s="12" t="s">
        <v>252</v>
      </c>
      <c r="E4" s="12" t="s">
        <v>253</v>
      </c>
      <c r="F4" s="156" t="s">
        <v>248</v>
      </c>
      <c r="G4" s="13">
        <v>0.71499999999999997</v>
      </c>
      <c r="H4" s="13">
        <v>2.3679999999999999</v>
      </c>
      <c r="I4" s="13">
        <v>0.91</v>
      </c>
      <c r="J4" s="13">
        <v>0.36699999999999999</v>
      </c>
      <c r="K4" t="s">
        <v>249</v>
      </c>
      <c r="L4" t="s">
        <v>254</v>
      </c>
    </row>
    <row r="5" spans="1:24" x14ac:dyDescent="0.2">
      <c r="A5" s="8" t="s">
        <v>32</v>
      </c>
      <c r="B5" s="3" t="s">
        <v>34</v>
      </c>
      <c r="C5">
        <v>2011</v>
      </c>
      <c r="D5" s="12" t="s">
        <v>252</v>
      </c>
      <c r="E5" s="12" t="s">
        <v>255</v>
      </c>
      <c r="F5" s="156" t="s">
        <v>248</v>
      </c>
      <c r="G5" s="13">
        <v>0.27600000000000002</v>
      </c>
      <c r="H5" s="13">
        <v>0.59899999999999998</v>
      </c>
      <c r="I5" s="13">
        <v>1.7450000000000001</v>
      </c>
      <c r="J5" s="13">
        <v>0.60599999999999998</v>
      </c>
      <c r="K5" t="s">
        <v>249</v>
      </c>
    </row>
    <row r="6" spans="1:24" x14ac:dyDescent="0.2">
      <c r="A6" s="8" t="s">
        <v>5</v>
      </c>
      <c r="B6" s="3" t="s">
        <v>0</v>
      </c>
      <c r="G6" s="134" t="s">
        <v>110</v>
      </c>
      <c r="H6" s="134" t="s">
        <v>110</v>
      </c>
      <c r="I6" s="134" t="s">
        <v>110</v>
      </c>
      <c r="J6" s="134" t="s">
        <v>110</v>
      </c>
      <c r="L6" t="s">
        <v>256</v>
      </c>
    </row>
    <row r="7" spans="1:24" x14ac:dyDescent="0.2">
      <c r="A7" s="8" t="s">
        <v>20</v>
      </c>
      <c r="B7" s="3" t="s">
        <v>0</v>
      </c>
      <c r="G7" s="134" t="s">
        <v>110</v>
      </c>
      <c r="H7" s="134" t="s">
        <v>110</v>
      </c>
      <c r="I7" s="134" t="s">
        <v>110</v>
      </c>
      <c r="J7" s="134" t="s">
        <v>110</v>
      </c>
      <c r="L7" t="s">
        <v>257</v>
      </c>
    </row>
    <row r="8" spans="1:24" x14ac:dyDescent="0.2">
      <c r="A8" s="8" t="s">
        <v>16</v>
      </c>
      <c r="B8" s="3" t="s">
        <v>0</v>
      </c>
      <c r="C8">
        <v>2012</v>
      </c>
      <c r="D8" s="12" t="s">
        <v>258</v>
      </c>
      <c r="E8" s="12" t="s">
        <v>259</v>
      </c>
      <c r="F8" s="156" t="s">
        <v>248</v>
      </c>
      <c r="G8" s="13">
        <v>0.23200000000000001</v>
      </c>
      <c r="H8" s="13">
        <v>0.80900000000000005</v>
      </c>
      <c r="I8" s="13">
        <v>1.127</v>
      </c>
      <c r="J8" s="13">
        <v>0.42299999999999999</v>
      </c>
      <c r="K8" t="s">
        <v>249</v>
      </c>
      <c r="L8" s="12" t="s">
        <v>260</v>
      </c>
    </row>
    <row r="9" spans="1:24" x14ac:dyDescent="0.2">
      <c r="A9" s="8" t="s">
        <v>25</v>
      </c>
      <c r="B9" s="3" t="s">
        <v>0</v>
      </c>
      <c r="G9" s="134" t="s">
        <v>110</v>
      </c>
      <c r="H9" s="134" t="s">
        <v>110</v>
      </c>
      <c r="I9" s="134" t="s">
        <v>110</v>
      </c>
      <c r="J9" s="134" t="s">
        <v>110</v>
      </c>
      <c r="L9" s="157" t="s">
        <v>261</v>
      </c>
    </row>
    <row r="10" spans="1:24" x14ac:dyDescent="0.2">
      <c r="A10" s="8" t="s">
        <v>21</v>
      </c>
      <c r="B10" s="3" t="s">
        <v>0</v>
      </c>
      <c r="G10" s="134" t="s">
        <v>110</v>
      </c>
      <c r="H10" s="134" t="s">
        <v>110</v>
      </c>
      <c r="I10" s="134" t="s">
        <v>110</v>
      </c>
      <c r="J10" s="134" t="s">
        <v>110</v>
      </c>
      <c r="L10" s="12" t="s">
        <v>262</v>
      </c>
    </row>
    <row r="11" spans="1:24" x14ac:dyDescent="0.2">
      <c r="A11" s="8" t="s">
        <v>26</v>
      </c>
      <c r="B11" s="3" t="s">
        <v>0</v>
      </c>
      <c r="C11">
        <v>2006</v>
      </c>
      <c r="D11" s="12" t="s">
        <v>263</v>
      </c>
      <c r="E11" s="12" t="s">
        <v>264</v>
      </c>
      <c r="F11" s="156" t="s">
        <v>248</v>
      </c>
      <c r="G11" s="13">
        <v>0.22500000000000001</v>
      </c>
      <c r="H11" s="13">
        <v>0.53100000000000003</v>
      </c>
      <c r="I11" s="13">
        <v>1.4610000000000001</v>
      </c>
      <c r="J11" s="83">
        <v>0.58099999999999996</v>
      </c>
      <c r="L11" s="12" t="s">
        <v>295</v>
      </c>
    </row>
    <row r="12" spans="1:24" x14ac:dyDescent="0.2">
      <c r="A12" s="8" t="s">
        <v>28</v>
      </c>
      <c r="B12" s="3" t="s">
        <v>0</v>
      </c>
      <c r="G12" s="134" t="s">
        <v>110</v>
      </c>
      <c r="H12" s="134" t="s">
        <v>110</v>
      </c>
      <c r="I12" s="134" t="s">
        <v>110</v>
      </c>
      <c r="J12" s="134" t="s">
        <v>110</v>
      </c>
    </row>
    <row r="13" spans="1:24" x14ac:dyDescent="0.2">
      <c r="A13" s="70" t="s">
        <v>62</v>
      </c>
      <c r="B13" s="3" t="s">
        <v>0</v>
      </c>
      <c r="C13">
        <v>2012</v>
      </c>
      <c r="D13" s="12" t="s">
        <v>265</v>
      </c>
      <c r="E13" s="12" t="s">
        <v>266</v>
      </c>
      <c r="F13" s="156" t="s">
        <v>267</v>
      </c>
      <c r="G13" s="13">
        <v>0.22</v>
      </c>
      <c r="H13" s="13">
        <v>1.5940000000000001</v>
      </c>
      <c r="I13" s="13">
        <v>0.46600000000000003</v>
      </c>
      <c r="J13" s="163">
        <v>0.6</v>
      </c>
      <c r="L13" s="12" t="s">
        <v>268</v>
      </c>
      <c r="X13" s="12" t="s">
        <v>269</v>
      </c>
    </row>
    <row r="14" spans="1:24" x14ac:dyDescent="0.2">
      <c r="A14" s="70" t="s">
        <v>63</v>
      </c>
      <c r="B14" s="3" t="s">
        <v>0</v>
      </c>
      <c r="G14" s="134" t="s">
        <v>110</v>
      </c>
      <c r="H14" s="134" t="s">
        <v>110</v>
      </c>
      <c r="I14" s="134" t="s">
        <v>110</v>
      </c>
      <c r="J14" s="134" t="s">
        <v>110</v>
      </c>
      <c r="L14" s="12" t="s">
        <v>270</v>
      </c>
    </row>
    <row r="15" spans="1:24" x14ac:dyDescent="0.2">
      <c r="A15" s="8" t="s">
        <v>4</v>
      </c>
      <c r="B15" s="3" t="s">
        <v>0</v>
      </c>
      <c r="G15" s="134" t="s">
        <v>110</v>
      </c>
      <c r="H15" s="134" t="s">
        <v>110</v>
      </c>
      <c r="I15" s="134" t="s">
        <v>110</v>
      </c>
      <c r="J15" s="134" t="s">
        <v>110</v>
      </c>
    </row>
    <row r="16" spans="1:24" x14ac:dyDescent="0.2">
      <c r="A16" s="8" t="s">
        <v>43</v>
      </c>
      <c r="B16" s="3" t="s">
        <v>34</v>
      </c>
      <c r="C16">
        <v>2014</v>
      </c>
      <c r="D16" s="12" t="s">
        <v>271</v>
      </c>
      <c r="E16" s="12" t="s">
        <v>272</v>
      </c>
      <c r="F16" s="156" t="s">
        <v>267</v>
      </c>
      <c r="G16" s="13">
        <v>0.14399999999999999</v>
      </c>
      <c r="H16" s="13">
        <v>0.92300000000000004</v>
      </c>
      <c r="I16" s="13">
        <v>1.8440000000000001</v>
      </c>
      <c r="J16" s="163">
        <v>0.6</v>
      </c>
      <c r="L16" s="12" t="s">
        <v>268</v>
      </c>
    </row>
    <row r="17" spans="1:24" x14ac:dyDescent="0.2">
      <c r="A17" s="8" t="s">
        <v>1</v>
      </c>
      <c r="B17" s="3" t="s">
        <v>0</v>
      </c>
      <c r="C17">
        <v>2013</v>
      </c>
      <c r="D17" s="12" t="s">
        <v>273</v>
      </c>
      <c r="E17" s="12" t="s">
        <v>274</v>
      </c>
      <c r="F17" s="12" t="s">
        <v>275</v>
      </c>
      <c r="G17" s="13">
        <v>0.12</v>
      </c>
      <c r="H17" s="13">
        <v>0.65</v>
      </c>
      <c r="I17" s="13">
        <v>1.272</v>
      </c>
      <c r="J17" s="163">
        <v>0.374</v>
      </c>
      <c r="L17" s="12" t="s">
        <v>302</v>
      </c>
    </row>
    <row r="18" spans="1:24" x14ac:dyDescent="0.2">
      <c r="A18" s="8" t="s">
        <v>8</v>
      </c>
      <c r="B18" s="3" t="s">
        <v>0</v>
      </c>
      <c r="G18" s="134" t="s">
        <v>110</v>
      </c>
      <c r="H18" s="134" t="s">
        <v>110</v>
      </c>
      <c r="I18" s="134" t="s">
        <v>110</v>
      </c>
      <c r="J18" s="134" t="s">
        <v>110</v>
      </c>
    </row>
    <row r="19" spans="1:24" x14ac:dyDescent="0.2">
      <c r="A19" s="8" t="s">
        <v>12</v>
      </c>
      <c r="B19" s="3" t="s">
        <v>0</v>
      </c>
      <c r="C19">
        <v>2008</v>
      </c>
      <c r="D19" s="12" t="s">
        <v>258</v>
      </c>
      <c r="E19" s="12" t="s">
        <v>276</v>
      </c>
      <c r="F19" s="156" t="s">
        <v>248</v>
      </c>
      <c r="G19" s="13">
        <v>0.29799999999999999</v>
      </c>
      <c r="H19" s="13">
        <v>1.3480000000000001</v>
      </c>
      <c r="I19" s="13">
        <v>0.92</v>
      </c>
      <c r="J19" s="83">
        <v>0.47899999999999998</v>
      </c>
      <c r="L19" s="12" t="s">
        <v>294</v>
      </c>
      <c r="X19" s="12" t="s">
        <v>277</v>
      </c>
    </row>
    <row r="20" spans="1:24" x14ac:dyDescent="0.2">
      <c r="A20" s="8" t="s">
        <v>22</v>
      </c>
      <c r="B20" s="3" t="s">
        <v>0</v>
      </c>
      <c r="C20">
        <v>2011</v>
      </c>
      <c r="D20" s="12" t="s">
        <v>258</v>
      </c>
      <c r="E20" s="12" t="s">
        <v>278</v>
      </c>
      <c r="F20" s="156" t="s">
        <v>248</v>
      </c>
      <c r="G20" s="13">
        <v>0.111</v>
      </c>
      <c r="H20" s="13">
        <v>0.64200000000000002</v>
      </c>
      <c r="I20" s="13">
        <v>0.61399999999999999</v>
      </c>
      <c r="J20" s="83">
        <v>0.52400000000000002</v>
      </c>
      <c r="L20" t="s">
        <v>296</v>
      </c>
    </row>
    <row r="21" spans="1:24" x14ac:dyDescent="0.2">
      <c r="A21" s="8" t="s">
        <v>17</v>
      </c>
      <c r="B21" s="3" t="s">
        <v>0</v>
      </c>
      <c r="C21">
        <v>2014</v>
      </c>
      <c r="D21" s="12" t="s">
        <v>246</v>
      </c>
      <c r="E21" s="12" t="s">
        <v>298</v>
      </c>
      <c r="F21" s="156" t="s">
        <v>248</v>
      </c>
      <c r="G21" s="13">
        <v>0.36799999999999999</v>
      </c>
      <c r="H21" s="13">
        <v>2.5219999999999998</v>
      </c>
      <c r="I21" s="13">
        <v>0.219</v>
      </c>
      <c r="J21" s="103">
        <v>0.80800000000000005</v>
      </c>
      <c r="K21" s="12" t="s">
        <v>249</v>
      </c>
      <c r="L21" s="12" t="s">
        <v>299</v>
      </c>
    </row>
    <row r="22" spans="1:24" x14ac:dyDescent="0.2">
      <c r="A22" s="8" t="s">
        <v>23</v>
      </c>
      <c r="B22" s="3" t="s">
        <v>0</v>
      </c>
      <c r="C22">
        <v>1997</v>
      </c>
      <c r="D22" s="12" t="s">
        <v>279</v>
      </c>
      <c r="G22" s="134" t="s">
        <v>110</v>
      </c>
      <c r="H22" s="134" t="s">
        <v>110</v>
      </c>
      <c r="I22" s="134" t="s">
        <v>110</v>
      </c>
      <c r="J22" s="134" t="s">
        <v>110</v>
      </c>
      <c r="L22" s="12" t="s">
        <v>280</v>
      </c>
    </row>
    <row r="23" spans="1:24" x14ac:dyDescent="0.2">
      <c r="A23" s="8" t="s">
        <v>7</v>
      </c>
      <c r="B23" s="3" t="s">
        <v>0</v>
      </c>
      <c r="G23" s="134" t="s">
        <v>110</v>
      </c>
      <c r="H23" s="134" t="s">
        <v>110</v>
      </c>
      <c r="I23" s="134" t="s">
        <v>110</v>
      </c>
      <c r="J23" s="134" t="s">
        <v>110</v>
      </c>
    </row>
    <row r="24" spans="1:24" x14ac:dyDescent="0.2">
      <c r="A24" s="8" t="s">
        <v>3</v>
      </c>
      <c r="B24" s="3" t="s">
        <v>0</v>
      </c>
      <c r="G24" s="134" t="s">
        <v>110</v>
      </c>
      <c r="H24" s="134" t="s">
        <v>110</v>
      </c>
      <c r="I24" s="134" t="s">
        <v>110</v>
      </c>
      <c r="J24" s="134" t="s">
        <v>110</v>
      </c>
    </row>
    <row r="25" spans="1:24" x14ac:dyDescent="0.2">
      <c r="A25" s="8" t="s">
        <v>18</v>
      </c>
      <c r="B25" s="3" t="s">
        <v>0</v>
      </c>
      <c r="C25">
        <v>2012</v>
      </c>
      <c r="D25" s="12" t="s">
        <v>258</v>
      </c>
      <c r="E25" s="12" t="s">
        <v>281</v>
      </c>
      <c r="F25" s="156" t="s">
        <v>248</v>
      </c>
      <c r="G25" s="13">
        <v>8.5000000000000006E-2</v>
      </c>
      <c r="H25" s="13">
        <v>0.59</v>
      </c>
      <c r="I25" s="13">
        <v>0.65200000000000002</v>
      </c>
      <c r="J25" s="13">
        <v>0.55300000000000005</v>
      </c>
      <c r="K25" s="12" t="s">
        <v>249</v>
      </c>
    </row>
    <row r="26" spans="1:24" x14ac:dyDescent="0.2">
      <c r="A26" s="8" t="s">
        <v>42</v>
      </c>
      <c r="B26" s="3" t="s">
        <v>0</v>
      </c>
      <c r="C26">
        <v>2011</v>
      </c>
      <c r="D26" s="12" t="s">
        <v>246</v>
      </c>
      <c r="E26" s="12" t="s">
        <v>255</v>
      </c>
      <c r="F26" s="156" t="s">
        <v>248</v>
      </c>
      <c r="G26" s="13">
        <v>0.39300000000000002</v>
      </c>
      <c r="H26" s="13">
        <v>0.56999999999999995</v>
      </c>
      <c r="I26" s="13">
        <v>2.286</v>
      </c>
      <c r="J26" s="83">
        <v>0.28000000000000003</v>
      </c>
      <c r="L26" s="12" t="s">
        <v>297</v>
      </c>
    </row>
    <row r="27" spans="1:24" x14ac:dyDescent="0.2">
      <c r="A27" s="8" t="s">
        <v>13</v>
      </c>
      <c r="B27" s="3" t="s">
        <v>0</v>
      </c>
      <c r="C27">
        <v>2000</v>
      </c>
      <c r="D27" s="12" t="s">
        <v>245</v>
      </c>
      <c r="G27" s="134" t="s">
        <v>110</v>
      </c>
      <c r="H27" s="134" t="s">
        <v>110</v>
      </c>
      <c r="I27" s="134" t="s">
        <v>110</v>
      </c>
      <c r="J27" s="134" t="s">
        <v>110</v>
      </c>
      <c r="L27" s="12" t="s">
        <v>282</v>
      </c>
    </row>
    <row r="28" spans="1:24" x14ac:dyDescent="0.2">
      <c r="A28" s="8" t="s">
        <v>31</v>
      </c>
      <c r="B28" s="3" t="s">
        <v>0</v>
      </c>
      <c r="C28">
        <v>2014</v>
      </c>
      <c r="D28" s="12" t="s">
        <v>283</v>
      </c>
      <c r="E28" s="12" t="s">
        <v>284</v>
      </c>
      <c r="F28" s="156" t="s">
        <v>248</v>
      </c>
      <c r="G28" s="13">
        <v>0.28899999999999998</v>
      </c>
      <c r="H28" s="13">
        <v>1.2250000000000001</v>
      </c>
      <c r="I28" s="13">
        <v>1.1339999999999999</v>
      </c>
      <c r="J28" s="13">
        <v>0.33</v>
      </c>
      <c r="K28" s="12" t="s">
        <v>249</v>
      </c>
      <c r="L28" s="12" t="s">
        <v>293</v>
      </c>
    </row>
    <row r="29" spans="1:24" x14ac:dyDescent="0.2">
      <c r="A29" s="8" t="s">
        <v>19</v>
      </c>
      <c r="B29" s="3" t="s">
        <v>0</v>
      </c>
      <c r="C29">
        <v>2011</v>
      </c>
      <c r="D29" s="12" t="s">
        <v>258</v>
      </c>
      <c r="E29" s="12" t="s">
        <v>285</v>
      </c>
      <c r="F29" s="156" t="s">
        <v>248</v>
      </c>
      <c r="G29" s="13">
        <v>0.5</v>
      </c>
      <c r="H29" s="13">
        <v>0.66700000000000004</v>
      </c>
      <c r="I29" s="13">
        <v>1.6910000000000001</v>
      </c>
      <c r="J29" s="13">
        <v>0.57099999999999995</v>
      </c>
      <c r="K29" s="12" t="s">
        <v>249</v>
      </c>
    </row>
    <row r="30" spans="1:24" x14ac:dyDescent="0.2">
      <c r="A30" s="8" t="s">
        <v>14</v>
      </c>
      <c r="B30" s="3" t="s">
        <v>0</v>
      </c>
      <c r="C30">
        <v>2001</v>
      </c>
      <c r="D30" s="12" t="s">
        <v>286</v>
      </c>
      <c r="G30" s="134" t="s">
        <v>110</v>
      </c>
      <c r="H30" s="134" t="s">
        <v>110</v>
      </c>
      <c r="I30" s="134" t="s">
        <v>110</v>
      </c>
      <c r="J30" s="134" t="s">
        <v>110</v>
      </c>
      <c r="L30" s="12" t="s">
        <v>282</v>
      </c>
    </row>
    <row r="31" spans="1:24" x14ac:dyDescent="0.2">
      <c r="A31" s="8" t="s">
        <v>24</v>
      </c>
      <c r="B31" s="3" t="s">
        <v>0</v>
      </c>
      <c r="C31">
        <v>2010</v>
      </c>
      <c r="D31" s="12" t="s">
        <v>287</v>
      </c>
      <c r="E31" s="12" t="s">
        <v>288</v>
      </c>
      <c r="F31" s="156" t="s">
        <v>289</v>
      </c>
      <c r="G31" s="13">
        <v>0.38</v>
      </c>
      <c r="H31" s="13">
        <v>0.58299999999999996</v>
      </c>
      <c r="I31" s="13">
        <v>1.643</v>
      </c>
      <c r="J31" s="102" t="s">
        <v>110</v>
      </c>
      <c r="L31" s="12" t="s">
        <v>301</v>
      </c>
    </row>
    <row r="32" spans="1:24" x14ac:dyDescent="0.2">
      <c r="A32" s="9" t="s">
        <v>29</v>
      </c>
      <c r="B32" s="10" t="s">
        <v>0</v>
      </c>
      <c r="C32">
        <v>2010</v>
      </c>
      <c r="D32" s="12" t="s">
        <v>273</v>
      </c>
      <c r="E32" s="12" t="s">
        <v>290</v>
      </c>
      <c r="F32" s="156" t="s">
        <v>275</v>
      </c>
      <c r="G32" s="13">
        <v>4.4999999999999998E-2</v>
      </c>
      <c r="H32" s="13">
        <v>0.189</v>
      </c>
      <c r="I32" s="13">
        <v>3.3479999999999999</v>
      </c>
      <c r="J32" s="163">
        <v>0.27400000000000002</v>
      </c>
      <c r="L32" s="12" t="s">
        <v>300</v>
      </c>
    </row>
    <row r="35" spans="10:10" x14ac:dyDescent="0.2">
      <c r="J35" s="158" t="s">
        <v>291</v>
      </c>
    </row>
    <row r="36" spans="10:10" x14ac:dyDescent="0.2">
      <c r="J36" s="159" t="s">
        <v>292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Q85"/>
  <sheetViews>
    <sheetView workbookViewId="0">
      <selection activeCell="K28" sqref="K28"/>
    </sheetView>
  </sheetViews>
  <sheetFormatPr defaultRowHeight="12.75" x14ac:dyDescent="0.2"/>
  <cols>
    <col min="1" max="1" width="25.140625" style="173" customWidth="1"/>
    <col min="2" max="2" width="13.42578125" style="173" customWidth="1"/>
    <col min="3" max="3" width="18" style="173" customWidth="1"/>
    <col min="4" max="4" width="10.28515625" style="173" customWidth="1"/>
    <col min="5" max="5" width="7.28515625" style="173" customWidth="1"/>
    <col min="6" max="6" width="11.85546875" style="173" customWidth="1"/>
    <col min="7" max="7" width="14" style="173" customWidth="1"/>
    <col min="8" max="8" width="51.140625" style="173" customWidth="1"/>
    <col min="9" max="10" width="9.140625" style="173"/>
    <col min="11" max="11" width="9.5703125" style="173" customWidth="1"/>
    <col min="12" max="12" width="8.28515625" style="173" customWidth="1"/>
    <col min="13" max="13" width="10.85546875" style="173" customWidth="1"/>
    <col min="14" max="14" width="6.28515625" style="173" customWidth="1"/>
    <col min="15" max="15" width="8.85546875" style="173" customWidth="1"/>
    <col min="16" max="16" width="10.5703125" style="173" customWidth="1"/>
    <col min="17" max="17" width="10.5703125" style="173" bestFit="1" customWidth="1"/>
    <col min="18" max="16384" width="9.140625" style="173"/>
  </cols>
  <sheetData>
    <row r="2" spans="1:17" ht="67.5" customHeight="1" x14ac:dyDescent="0.2">
      <c r="A2" s="170" t="s">
        <v>9</v>
      </c>
      <c r="B2" s="171" t="s">
        <v>10</v>
      </c>
      <c r="C2" s="171" t="s">
        <v>35</v>
      </c>
      <c r="D2" s="171" t="s">
        <v>303</v>
      </c>
      <c r="E2" s="172" t="s">
        <v>33</v>
      </c>
      <c r="F2" s="170" t="s">
        <v>304</v>
      </c>
      <c r="G2" s="181" t="s">
        <v>356</v>
      </c>
      <c r="H2" s="170" t="s">
        <v>244</v>
      </c>
      <c r="J2" s="174"/>
      <c r="K2" s="174"/>
      <c r="L2" s="174"/>
      <c r="M2" s="174"/>
      <c r="N2" s="174"/>
      <c r="O2" s="174"/>
      <c r="P2" s="174"/>
      <c r="Q2" s="174"/>
    </row>
    <row r="3" spans="1:17" ht="15" customHeight="1" x14ac:dyDescent="0.2">
      <c r="A3" s="175" t="s">
        <v>11</v>
      </c>
      <c r="B3" s="175" t="s">
        <v>0</v>
      </c>
      <c r="C3" s="175" t="s">
        <v>11</v>
      </c>
      <c r="D3" s="175" t="s">
        <v>305</v>
      </c>
      <c r="E3" s="175" t="s">
        <v>30</v>
      </c>
      <c r="F3" s="176" t="s">
        <v>306</v>
      </c>
      <c r="G3" s="182" t="s">
        <v>30</v>
      </c>
      <c r="J3" s="174"/>
      <c r="K3" s="174"/>
      <c r="L3" s="174"/>
      <c r="M3" s="174"/>
      <c r="N3" s="174"/>
      <c r="O3" s="174"/>
      <c r="P3" s="174"/>
      <c r="Q3" s="174"/>
    </row>
    <row r="4" spans="1:17" ht="15" customHeight="1" x14ac:dyDescent="0.2">
      <c r="A4" s="175" t="s">
        <v>15</v>
      </c>
      <c r="B4" s="175" t="s">
        <v>0</v>
      </c>
      <c r="C4" s="175" t="s">
        <v>15</v>
      </c>
      <c r="D4" s="175" t="s">
        <v>305</v>
      </c>
      <c r="E4" s="175" t="s">
        <v>30</v>
      </c>
      <c r="F4" s="176" t="s">
        <v>306</v>
      </c>
      <c r="G4" s="182" t="s">
        <v>30</v>
      </c>
      <c r="J4" s="174"/>
      <c r="K4" s="174"/>
      <c r="L4" s="174"/>
      <c r="M4" s="174"/>
      <c r="N4" s="174"/>
      <c r="O4" s="174"/>
      <c r="P4" s="174"/>
      <c r="Q4" s="174"/>
    </row>
    <row r="5" spans="1:17" ht="15" customHeight="1" x14ac:dyDescent="0.2">
      <c r="A5" s="175" t="s">
        <v>6</v>
      </c>
      <c r="B5" s="175" t="s">
        <v>0</v>
      </c>
      <c r="C5" s="175" t="s">
        <v>6</v>
      </c>
      <c r="D5" s="175" t="s">
        <v>305</v>
      </c>
      <c r="E5" s="175" t="s">
        <v>2</v>
      </c>
      <c r="F5" s="176" t="s">
        <v>307</v>
      </c>
      <c r="G5" s="182" t="s">
        <v>30</v>
      </c>
      <c r="H5" s="173" t="s">
        <v>308</v>
      </c>
      <c r="J5" s="174"/>
      <c r="K5" s="174"/>
      <c r="L5" s="174"/>
      <c r="M5" s="174"/>
      <c r="N5" s="174"/>
      <c r="O5" s="174"/>
      <c r="P5" s="174"/>
      <c r="Q5" s="174"/>
    </row>
    <row r="6" spans="1:17" ht="15" customHeight="1" x14ac:dyDescent="0.2">
      <c r="A6" s="175" t="s">
        <v>32</v>
      </c>
      <c r="B6" s="175" t="s">
        <v>34</v>
      </c>
      <c r="C6" s="175" t="s">
        <v>32</v>
      </c>
      <c r="D6" s="175" t="s">
        <v>305</v>
      </c>
      <c r="E6" s="175" t="s">
        <v>30</v>
      </c>
      <c r="F6" s="176" t="s">
        <v>307</v>
      </c>
      <c r="G6" s="182" t="s">
        <v>30</v>
      </c>
      <c r="J6" s="174"/>
      <c r="K6" s="174"/>
      <c r="L6" s="174"/>
      <c r="M6" s="174"/>
      <c r="N6" s="174"/>
      <c r="O6" s="174"/>
      <c r="P6" s="174"/>
      <c r="Q6" s="174"/>
    </row>
    <row r="7" spans="1:17" ht="15" customHeight="1" x14ac:dyDescent="0.2">
      <c r="A7" s="175" t="s">
        <v>5</v>
      </c>
      <c r="B7" s="175" t="s">
        <v>0</v>
      </c>
      <c r="C7" s="175" t="s">
        <v>41</v>
      </c>
      <c r="D7" s="175" t="s">
        <v>305</v>
      </c>
      <c r="E7" s="175" t="s">
        <v>2</v>
      </c>
      <c r="F7" s="177" t="s">
        <v>307</v>
      </c>
      <c r="G7" s="182" t="s">
        <v>30</v>
      </c>
      <c r="H7" s="173" t="s">
        <v>309</v>
      </c>
      <c r="J7" s="174"/>
      <c r="K7" s="174"/>
      <c r="L7" s="178"/>
      <c r="M7" s="178"/>
      <c r="N7" s="178"/>
      <c r="O7" s="178"/>
      <c r="P7" s="178"/>
      <c r="Q7" s="174"/>
    </row>
    <row r="8" spans="1:17" ht="15" customHeight="1" x14ac:dyDescent="0.2">
      <c r="A8" s="175" t="s">
        <v>20</v>
      </c>
      <c r="B8" s="175" t="s">
        <v>0</v>
      </c>
      <c r="C8" s="175" t="s">
        <v>20</v>
      </c>
      <c r="D8" s="175" t="s">
        <v>305</v>
      </c>
      <c r="E8" s="175" t="s">
        <v>30</v>
      </c>
      <c r="F8" s="176" t="s">
        <v>306</v>
      </c>
      <c r="G8" s="182" t="s">
        <v>30</v>
      </c>
      <c r="J8" s="174"/>
      <c r="K8" s="174"/>
      <c r="L8" s="178"/>
      <c r="M8" s="178"/>
      <c r="N8" s="178"/>
      <c r="O8" s="178"/>
      <c r="P8" s="178"/>
      <c r="Q8" s="174"/>
    </row>
    <row r="9" spans="1:17" ht="15" customHeight="1" x14ac:dyDescent="0.2">
      <c r="A9" s="175" t="s">
        <v>16</v>
      </c>
      <c r="B9" s="175" t="s">
        <v>0</v>
      </c>
      <c r="C9" s="175" t="s">
        <v>16</v>
      </c>
      <c r="D9" s="175" t="s">
        <v>305</v>
      </c>
      <c r="E9" s="175" t="s">
        <v>30</v>
      </c>
      <c r="F9" s="176" t="s">
        <v>306</v>
      </c>
      <c r="G9" s="182" t="s">
        <v>30</v>
      </c>
      <c r="J9" s="174"/>
      <c r="K9" s="174"/>
      <c r="L9" s="178"/>
      <c r="M9" s="178"/>
      <c r="N9" s="178"/>
      <c r="O9" s="178"/>
      <c r="P9" s="178"/>
      <c r="Q9" s="174"/>
    </row>
    <row r="10" spans="1:17" ht="15" customHeight="1" x14ac:dyDescent="0.2">
      <c r="A10" s="175" t="s">
        <v>25</v>
      </c>
      <c r="B10" s="175" t="s">
        <v>0</v>
      </c>
      <c r="C10" s="175" t="s">
        <v>25</v>
      </c>
      <c r="D10" s="175" t="s">
        <v>305</v>
      </c>
      <c r="E10" s="175" t="s">
        <v>30</v>
      </c>
      <c r="F10" s="179" t="s">
        <v>2</v>
      </c>
      <c r="G10" s="182" t="s">
        <v>30</v>
      </c>
      <c r="J10" s="174"/>
      <c r="K10" s="174"/>
      <c r="L10" s="178"/>
      <c r="M10" s="178"/>
      <c r="N10" s="178"/>
      <c r="O10" s="178"/>
      <c r="P10" s="178"/>
      <c r="Q10" s="174"/>
    </row>
    <row r="11" spans="1:17" ht="15" customHeight="1" x14ac:dyDescent="0.2">
      <c r="A11" s="175" t="s">
        <v>21</v>
      </c>
      <c r="B11" s="175" t="s">
        <v>0</v>
      </c>
      <c r="C11" s="175" t="s">
        <v>21</v>
      </c>
      <c r="D11" s="175" t="s">
        <v>305</v>
      </c>
      <c r="E11" s="175" t="s">
        <v>30</v>
      </c>
      <c r="F11" s="176" t="s">
        <v>307</v>
      </c>
      <c r="G11" s="182" t="s">
        <v>30</v>
      </c>
      <c r="J11" s="174"/>
      <c r="K11" s="174"/>
      <c r="L11" s="178"/>
      <c r="M11" s="178"/>
      <c r="N11" s="178"/>
      <c r="O11" s="178"/>
      <c r="P11" s="178"/>
      <c r="Q11" s="174"/>
    </row>
    <row r="12" spans="1:17" ht="15" customHeight="1" x14ac:dyDescent="0.2">
      <c r="A12" s="175" t="s">
        <v>26</v>
      </c>
      <c r="B12" s="175" t="s">
        <v>0</v>
      </c>
      <c r="C12" s="175" t="s">
        <v>26</v>
      </c>
      <c r="D12" s="175" t="s">
        <v>305</v>
      </c>
      <c r="E12" s="175" t="s">
        <v>30</v>
      </c>
      <c r="F12" s="176" t="s">
        <v>306</v>
      </c>
      <c r="G12" s="182" t="s">
        <v>30</v>
      </c>
      <c r="J12" s="174"/>
      <c r="K12" s="174"/>
      <c r="L12" s="178"/>
      <c r="M12" s="178"/>
      <c r="N12" s="178"/>
      <c r="O12" s="178"/>
      <c r="P12" s="178"/>
      <c r="Q12" s="174"/>
    </row>
    <row r="13" spans="1:17" ht="15" customHeight="1" x14ac:dyDescent="0.2">
      <c r="A13" s="175" t="s">
        <v>28</v>
      </c>
      <c r="B13" s="175" t="s">
        <v>0</v>
      </c>
      <c r="C13" s="175" t="s">
        <v>40</v>
      </c>
      <c r="D13" s="175" t="s">
        <v>305</v>
      </c>
      <c r="E13" s="175" t="s">
        <v>30</v>
      </c>
      <c r="F13" s="176" t="s">
        <v>307</v>
      </c>
      <c r="G13" s="182" t="s">
        <v>30</v>
      </c>
      <c r="H13" s="173" t="s">
        <v>310</v>
      </c>
      <c r="J13" s="174"/>
      <c r="K13" s="174"/>
      <c r="L13" s="174"/>
      <c r="M13" s="174"/>
      <c r="N13" s="174"/>
      <c r="O13" s="174"/>
      <c r="P13" s="174"/>
      <c r="Q13" s="174"/>
    </row>
    <row r="14" spans="1:17" ht="15" customHeight="1" x14ac:dyDescent="0.2">
      <c r="A14" s="175" t="s">
        <v>27</v>
      </c>
      <c r="B14" s="175" t="s">
        <v>0</v>
      </c>
      <c r="C14" s="175" t="s">
        <v>27</v>
      </c>
      <c r="D14" s="175" t="s">
        <v>305</v>
      </c>
      <c r="E14" s="175" t="s">
        <v>30</v>
      </c>
      <c r="F14" s="176" t="s">
        <v>306</v>
      </c>
      <c r="G14" s="182" t="s">
        <v>30</v>
      </c>
      <c r="J14" s="174"/>
      <c r="K14" s="174"/>
      <c r="L14" s="174"/>
      <c r="M14" s="174"/>
      <c r="N14" s="174"/>
      <c r="O14" s="174"/>
      <c r="P14" s="174"/>
      <c r="Q14" s="174"/>
    </row>
    <row r="15" spans="1:17" ht="15" customHeight="1" x14ac:dyDescent="0.2">
      <c r="A15" s="175" t="s">
        <v>4</v>
      </c>
      <c r="B15" s="175" t="s">
        <v>0</v>
      </c>
      <c r="C15" s="175" t="s">
        <v>36</v>
      </c>
      <c r="D15" s="175" t="s">
        <v>305</v>
      </c>
      <c r="E15" s="175" t="s">
        <v>2</v>
      </c>
      <c r="F15" s="176" t="s">
        <v>307</v>
      </c>
      <c r="G15" s="182" t="s">
        <v>30</v>
      </c>
      <c r="H15" s="173" t="s">
        <v>311</v>
      </c>
      <c r="J15" s="174"/>
      <c r="K15" s="174"/>
      <c r="L15" s="174"/>
      <c r="M15" s="174"/>
      <c r="N15" s="174"/>
      <c r="O15" s="174"/>
      <c r="P15" s="174"/>
      <c r="Q15" s="174"/>
    </row>
    <row r="16" spans="1:17" ht="15" customHeight="1" x14ac:dyDescent="0.2">
      <c r="A16" s="175" t="s">
        <v>43</v>
      </c>
      <c r="B16" s="175" t="s">
        <v>34</v>
      </c>
      <c r="C16" s="175" t="s">
        <v>43</v>
      </c>
      <c r="D16" s="175" t="s">
        <v>305</v>
      </c>
      <c r="E16" s="175" t="s">
        <v>30</v>
      </c>
      <c r="F16" s="176" t="s">
        <v>306</v>
      </c>
      <c r="G16" s="182" t="s">
        <v>30</v>
      </c>
      <c r="J16" s="174"/>
      <c r="K16" s="174"/>
      <c r="L16" s="174"/>
      <c r="M16" s="174"/>
      <c r="N16" s="174"/>
      <c r="O16" s="174"/>
      <c r="P16" s="174"/>
      <c r="Q16" s="174"/>
    </row>
    <row r="17" spans="1:17" ht="15" customHeight="1" x14ac:dyDescent="0.2">
      <c r="A17" s="175" t="s">
        <v>1</v>
      </c>
      <c r="B17" s="175" t="s">
        <v>0</v>
      </c>
      <c r="C17" s="175" t="s">
        <v>1</v>
      </c>
      <c r="D17" s="175" t="s">
        <v>305</v>
      </c>
      <c r="E17" s="175" t="s">
        <v>2</v>
      </c>
      <c r="F17" s="176" t="s">
        <v>307</v>
      </c>
      <c r="G17" s="182" t="s">
        <v>30</v>
      </c>
      <c r="H17" s="173" t="s">
        <v>308</v>
      </c>
      <c r="J17" s="174"/>
      <c r="K17" s="174"/>
      <c r="L17" s="174"/>
      <c r="M17" s="174"/>
      <c r="N17" s="174"/>
      <c r="O17" s="174"/>
      <c r="P17" s="174"/>
      <c r="Q17" s="174"/>
    </row>
    <row r="18" spans="1:17" ht="15" customHeight="1" x14ac:dyDescent="0.2">
      <c r="A18" s="175" t="s">
        <v>8</v>
      </c>
      <c r="B18" s="175" t="s">
        <v>0</v>
      </c>
      <c r="C18" s="175" t="s">
        <v>39</v>
      </c>
      <c r="D18" s="175" t="s">
        <v>305</v>
      </c>
      <c r="E18" s="175" t="s">
        <v>2</v>
      </c>
      <c r="F18" s="176" t="s">
        <v>307</v>
      </c>
      <c r="G18" s="182" t="s">
        <v>30</v>
      </c>
      <c r="H18" s="173" t="s">
        <v>312</v>
      </c>
      <c r="J18" s="174"/>
      <c r="K18" s="174"/>
      <c r="L18" s="174"/>
      <c r="M18" s="174"/>
      <c r="N18" s="174"/>
      <c r="O18" s="174"/>
      <c r="P18" s="174"/>
      <c r="Q18" s="174"/>
    </row>
    <row r="19" spans="1:17" ht="15" customHeight="1" x14ac:dyDescent="0.2">
      <c r="A19" s="175" t="s">
        <v>12</v>
      </c>
      <c r="B19" s="175" t="s">
        <v>0</v>
      </c>
      <c r="C19" s="175" t="s">
        <v>12</v>
      </c>
      <c r="D19" s="175" t="s">
        <v>305</v>
      </c>
      <c r="E19" s="175" t="s">
        <v>30</v>
      </c>
      <c r="F19" s="176" t="s">
        <v>306</v>
      </c>
      <c r="G19" s="182" t="s">
        <v>30</v>
      </c>
      <c r="J19" s="174"/>
      <c r="K19" s="174"/>
      <c r="L19" s="174"/>
      <c r="M19" s="174"/>
      <c r="N19" s="174"/>
      <c r="O19" s="174"/>
      <c r="P19" s="174"/>
      <c r="Q19" s="174"/>
    </row>
    <row r="20" spans="1:17" ht="15" customHeight="1" x14ac:dyDescent="0.2">
      <c r="A20" s="175" t="s">
        <v>22</v>
      </c>
      <c r="B20" s="175" t="s">
        <v>0</v>
      </c>
      <c r="C20" s="175" t="s">
        <v>22</v>
      </c>
      <c r="D20" s="175" t="s">
        <v>305</v>
      </c>
      <c r="E20" s="175" t="s">
        <v>30</v>
      </c>
      <c r="F20" s="176" t="s">
        <v>306</v>
      </c>
      <c r="G20" s="182" t="s">
        <v>30</v>
      </c>
      <c r="J20" s="174"/>
      <c r="K20" s="174"/>
      <c r="L20" s="174"/>
      <c r="M20" s="174"/>
      <c r="N20" s="174"/>
      <c r="O20" s="174"/>
      <c r="P20" s="174"/>
      <c r="Q20" s="174"/>
    </row>
    <row r="21" spans="1:17" ht="15" customHeight="1" x14ac:dyDescent="0.2">
      <c r="A21" s="175" t="s">
        <v>17</v>
      </c>
      <c r="B21" s="175" t="s">
        <v>0</v>
      </c>
      <c r="C21" s="175" t="s">
        <v>17</v>
      </c>
      <c r="D21" s="175" t="s">
        <v>305</v>
      </c>
      <c r="E21" s="175" t="s">
        <v>30</v>
      </c>
      <c r="F21" s="176" t="s">
        <v>306</v>
      </c>
      <c r="G21" s="182" t="s">
        <v>30</v>
      </c>
      <c r="J21" s="174"/>
      <c r="K21" s="174"/>
      <c r="L21" s="174"/>
      <c r="M21" s="174"/>
      <c r="N21" s="174"/>
      <c r="O21" s="174"/>
      <c r="P21" s="174"/>
      <c r="Q21" s="174"/>
    </row>
    <row r="22" spans="1:17" ht="15" customHeight="1" x14ac:dyDescent="0.2">
      <c r="A22" s="175" t="s">
        <v>23</v>
      </c>
      <c r="B22" s="175" t="s">
        <v>0</v>
      </c>
      <c r="C22" s="175" t="s">
        <v>23</v>
      </c>
      <c r="D22" s="175" t="s">
        <v>305</v>
      </c>
      <c r="E22" s="175" t="s">
        <v>30</v>
      </c>
      <c r="F22" s="176" t="s">
        <v>307</v>
      </c>
      <c r="G22" s="182" t="s">
        <v>30</v>
      </c>
      <c r="H22" s="173" t="s">
        <v>313</v>
      </c>
    </row>
    <row r="23" spans="1:17" ht="15" customHeight="1" x14ac:dyDescent="0.2">
      <c r="A23" s="175" t="s">
        <v>7</v>
      </c>
      <c r="B23" s="175" t="s">
        <v>0</v>
      </c>
      <c r="C23" s="175" t="s">
        <v>38</v>
      </c>
      <c r="D23" s="175" t="s">
        <v>305</v>
      </c>
      <c r="E23" s="175" t="s">
        <v>2</v>
      </c>
      <c r="F23" s="177" t="s">
        <v>307</v>
      </c>
      <c r="G23" s="182" t="s">
        <v>30</v>
      </c>
      <c r="H23" s="173" t="s">
        <v>314</v>
      </c>
    </row>
    <row r="24" spans="1:17" ht="15" customHeight="1" x14ac:dyDescent="0.2">
      <c r="A24" s="175" t="s">
        <v>3</v>
      </c>
      <c r="B24" s="175" t="s">
        <v>0</v>
      </c>
      <c r="C24" s="175" t="s">
        <v>37</v>
      </c>
      <c r="D24" s="175" t="s">
        <v>305</v>
      </c>
      <c r="E24" s="175" t="s">
        <v>2</v>
      </c>
      <c r="F24" s="176" t="s">
        <v>307</v>
      </c>
      <c r="G24" s="182" t="s">
        <v>30</v>
      </c>
      <c r="H24" s="173" t="s">
        <v>315</v>
      </c>
    </row>
    <row r="25" spans="1:17" ht="15" customHeight="1" x14ac:dyDescent="0.2">
      <c r="A25" s="175" t="s">
        <v>18</v>
      </c>
      <c r="B25" s="175" t="s">
        <v>0</v>
      </c>
      <c r="C25" s="175" t="s">
        <v>18</v>
      </c>
      <c r="D25" s="175" t="s">
        <v>305</v>
      </c>
      <c r="E25" s="175" t="s">
        <v>30</v>
      </c>
      <c r="F25" s="176" t="s">
        <v>306</v>
      </c>
      <c r="G25" s="182" t="s">
        <v>30</v>
      </c>
    </row>
    <row r="26" spans="1:17" ht="15" customHeight="1" x14ac:dyDescent="0.2">
      <c r="A26" s="175" t="s">
        <v>42</v>
      </c>
      <c r="B26" s="175" t="s">
        <v>0</v>
      </c>
      <c r="C26" s="175" t="s">
        <v>42</v>
      </c>
      <c r="D26" s="175" t="s">
        <v>305</v>
      </c>
      <c r="E26" s="175" t="s">
        <v>30</v>
      </c>
      <c r="F26" s="176" t="s">
        <v>306</v>
      </c>
      <c r="G26" s="182" t="s">
        <v>30</v>
      </c>
    </row>
    <row r="27" spans="1:17" ht="15" customHeight="1" x14ac:dyDescent="0.2">
      <c r="A27" s="175" t="s">
        <v>13</v>
      </c>
      <c r="B27" s="175" t="s">
        <v>0</v>
      </c>
      <c r="C27" s="175" t="s">
        <v>13</v>
      </c>
      <c r="D27" s="175" t="s">
        <v>305</v>
      </c>
      <c r="E27" s="175" t="s">
        <v>30</v>
      </c>
      <c r="F27" s="176" t="s">
        <v>307</v>
      </c>
      <c r="G27" s="182" t="s">
        <v>30</v>
      </c>
      <c r="H27" s="173" t="s">
        <v>316</v>
      </c>
    </row>
    <row r="28" spans="1:17" ht="15" customHeight="1" x14ac:dyDescent="0.2">
      <c r="A28" s="175" t="s">
        <v>31</v>
      </c>
      <c r="B28" s="175" t="s">
        <v>0</v>
      </c>
      <c r="C28" s="175" t="s">
        <v>31</v>
      </c>
      <c r="D28" s="175" t="s">
        <v>305</v>
      </c>
      <c r="E28" s="175" t="s">
        <v>30</v>
      </c>
      <c r="F28" s="176" t="s">
        <v>306</v>
      </c>
      <c r="G28" s="182" t="s">
        <v>30</v>
      </c>
    </row>
    <row r="29" spans="1:17" ht="15" customHeight="1" x14ac:dyDescent="0.2">
      <c r="A29" s="175" t="s">
        <v>19</v>
      </c>
      <c r="B29" s="175" t="s">
        <v>0</v>
      </c>
      <c r="C29" s="175" t="s">
        <v>19</v>
      </c>
      <c r="D29" s="175" t="s">
        <v>305</v>
      </c>
      <c r="E29" s="175" t="s">
        <v>30</v>
      </c>
      <c r="F29" s="176" t="s">
        <v>306</v>
      </c>
      <c r="G29" s="182" t="s">
        <v>30</v>
      </c>
    </row>
    <row r="30" spans="1:17" ht="15" customHeight="1" x14ac:dyDescent="0.2">
      <c r="A30" s="175" t="s">
        <v>14</v>
      </c>
      <c r="B30" s="175" t="s">
        <v>0</v>
      </c>
      <c r="C30" s="175" t="s">
        <v>14</v>
      </c>
      <c r="D30" s="175" t="s">
        <v>305</v>
      </c>
      <c r="E30" s="175" t="s">
        <v>30</v>
      </c>
      <c r="F30" s="177" t="s">
        <v>317</v>
      </c>
      <c r="G30" s="182" t="s">
        <v>30</v>
      </c>
      <c r="H30" s="173" t="s">
        <v>318</v>
      </c>
    </row>
    <row r="31" spans="1:17" ht="15" customHeight="1" x14ac:dyDescent="0.2">
      <c r="A31" s="175" t="s">
        <v>24</v>
      </c>
      <c r="B31" s="175" t="s">
        <v>0</v>
      </c>
      <c r="C31" s="175" t="s">
        <v>24</v>
      </c>
      <c r="D31" s="175" t="s">
        <v>305</v>
      </c>
      <c r="E31" s="175" t="s">
        <v>30</v>
      </c>
      <c r="F31" s="176" t="s">
        <v>317</v>
      </c>
      <c r="G31" s="182" t="s">
        <v>30</v>
      </c>
      <c r="H31" s="173" t="s">
        <v>319</v>
      </c>
    </row>
    <row r="32" spans="1:17" ht="15" customHeight="1" x14ac:dyDescent="0.2">
      <c r="A32" s="175" t="s">
        <v>29</v>
      </c>
      <c r="B32" s="175" t="s">
        <v>0</v>
      </c>
      <c r="C32" s="175" t="s">
        <v>29</v>
      </c>
      <c r="D32" s="175" t="s">
        <v>305</v>
      </c>
      <c r="E32" s="175" t="s">
        <v>30</v>
      </c>
      <c r="F32" s="176" t="s">
        <v>306</v>
      </c>
      <c r="G32" s="182" t="s">
        <v>30</v>
      </c>
    </row>
    <row r="33" spans="1:8" ht="15" customHeight="1" x14ac:dyDescent="0.2">
      <c r="A33" s="175" t="s">
        <v>177</v>
      </c>
      <c r="B33" s="175" t="s">
        <v>0</v>
      </c>
      <c r="C33" s="175" t="s">
        <v>177</v>
      </c>
      <c r="D33" s="175" t="s">
        <v>305</v>
      </c>
      <c r="E33" s="175" t="s">
        <v>2</v>
      </c>
      <c r="F33" s="177" t="s">
        <v>2</v>
      </c>
      <c r="G33" s="182" t="s">
        <v>2</v>
      </c>
    </row>
    <row r="34" spans="1:8" ht="15" customHeight="1" x14ac:dyDescent="0.2">
      <c r="A34" s="175" t="s">
        <v>178</v>
      </c>
      <c r="B34" s="175" t="s">
        <v>0</v>
      </c>
      <c r="C34" s="175" t="s">
        <v>178</v>
      </c>
      <c r="D34" s="175" t="s">
        <v>305</v>
      </c>
      <c r="E34" s="175" t="s">
        <v>2</v>
      </c>
      <c r="F34" s="177" t="s">
        <v>2</v>
      </c>
      <c r="G34" s="182" t="s">
        <v>2</v>
      </c>
    </row>
    <row r="35" spans="1:8" ht="15" customHeight="1" x14ac:dyDescent="0.2">
      <c r="A35" s="175" t="s">
        <v>181</v>
      </c>
      <c r="B35" s="175" t="s">
        <v>0</v>
      </c>
      <c r="C35" s="175" t="s">
        <v>41</v>
      </c>
      <c r="D35" s="175" t="s">
        <v>305</v>
      </c>
      <c r="E35" s="175" t="s">
        <v>2</v>
      </c>
      <c r="F35" s="177" t="s">
        <v>2</v>
      </c>
      <c r="G35" s="182" t="s">
        <v>2</v>
      </c>
    </row>
    <row r="36" spans="1:8" ht="15" customHeight="1" x14ac:dyDescent="0.2">
      <c r="A36" s="175" t="s">
        <v>182</v>
      </c>
      <c r="B36" s="175" t="s">
        <v>0</v>
      </c>
      <c r="C36" s="175" t="s">
        <v>41</v>
      </c>
      <c r="D36" s="175" t="s">
        <v>305</v>
      </c>
      <c r="E36" s="175" t="s">
        <v>2</v>
      </c>
      <c r="F36" s="177" t="s">
        <v>2</v>
      </c>
      <c r="G36" s="182" t="s">
        <v>2</v>
      </c>
    </row>
    <row r="37" spans="1:8" ht="15" customHeight="1" x14ac:dyDescent="0.2">
      <c r="A37" s="175" t="s">
        <v>183</v>
      </c>
      <c r="B37" s="175" t="s">
        <v>0</v>
      </c>
      <c r="C37" s="175" t="s">
        <v>41</v>
      </c>
      <c r="D37" s="175" t="s">
        <v>305</v>
      </c>
      <c r="E37" s="175" t="s">
        <v>2</v>
      </c>
      <c r="F37" s="177" t="s">
        <v>2</v>
      </c>
      <c r="G37" s="182" t="s">
        <v>2</v>
      </c>
    </row>
    <row r="38" spans="1:8" ht="15" customHeight="1" x14ac:dyDescent="0.2">
      <c r="A38" s="175" t="s">
        <v>184</v>
      </c>
      <c r="B38" s="175" t="s">
        <v>0</v>
      </c>
      <c r="C38" s="175" t="s">
        <v>41</v>
      </c>
      <c r="D38" s="175" t="s">
        <v>305</v>
      </c>
      <c r="E38" s="175" t="s">
        <v>2</v>
      </c>
      <c r="F38" s="177" t="s">
        <v>317</v>
      </c>
      <c r="G38" s="182" t="s">
        <v>2</v>
      </c>
    </row>
    <row r="39" spans="1:8" ht="15" customHeight="1" x14ac:dyDescent="0.2">
      <c r="A39" s="175" t="s">
        <v>185</v>
      </c>
      <c r="B39" s="175" t="s">
        <v>0</v>
      </c>
      <c r="C39" s="175" t="s">
        <v>41</v>
      </c>
      <c r="D39" s="175" t="s">
        <v>305</v>
      </c>
      <c r="E39" s="175" t="s">
        <v>2</v>
      </c>
      <c r="F39" s="176" t="s">
        <v>317</v>
      </c>
      <c r="G39" s="182" t="s">
        <v>2</v>
      </c>
    </row>
    <row r="40" spans="1:8" ht="15" customHeight="1" x14ac:dyDescent="0.2">
      <c r="A40" s="175" t="s">
        <v>320</v>
      </c>
      <c r="B40" s="175" t="s">
        <v>0</v>
      </c>
      <c r="C40" s="175" t="s">
        <v>321</v>
      </c>
      <c r="D40" s="175" t="s">
        <v>322</v>
      </c>
      <c r="E40" s="175" t="s">
        <v>2</v>
      </c>
      <c r="F40" s="176" t="s">
        <v>307</v>
      </c>
      <c r="G40" s="182" t="s">
        <v>2</v>
      </c>
    </row>
    <row r="41" spans="1:8" ht="15" customHeight="1" x14ac:dyDescent="0.2">
      <c r="A41" s="175" t="s">
        <v>323</v>
      </c>
      <c r="B41" s="175" t="s">
        <v>0</v>
      </c>
      <c r="C41" s="175" t="s">
        <v>321</v>
      </c>
      <c r="D41" s="175" t="s">
        <v>322</v>
      </c>
      <c r="E41" s="175" t="s">
        <v>2</v>
      </c>
      <c r="F41" s="177" t="s">
        <v>2</v>
      </c>
      <c r="G41" s="182" t="s">
        <v>2</v>
      </c>
    </row>
    <row r="42" spans="1:8" ht="15" customHeight="1" x14ac:dyDescent="0.2">
      <c r="A42" s="175" t="s">
        <v>324</v>
      </c>
      <c r="B42" s="175" t="s">
        <v>0</v>
      </c>
      <c r="C42" s="175" t="s">
        <v>321</v>
      </c>
      <c r="D42" s="175" t="s">
        <v>322</v>
      </c>
      <c r="E42" s="175" t="s">
        <v>2</v>
      </c>
      <c r="F42" s="177" t="s">
        <v>317</v>
      </c>
      <c r="G42" s="182" t="s">
        <v>2</v>
      </c>
    </row>
    <row r="43" spans="1:8" ht="15" customHeight="1" x14ac:dyDescent="0.2">
      <c r="A43" s="175" t="s">
        <v>325</v>
      </c>
      <c r="B43" s="175" t="s">
        <v>0</v>
      </c>
      <c r="C43" s="175" t="s">
        <v>321</v>
      </c>
      <c r="D43" s="175" t="s">
        <v>322</v>
      </c>
      <c r="E43" s="175" t="s">
        <v>2</v>
      </c>
      <c r="F43" s="177" t="s">
        <v>307</v>
      </c>
      <c r="G43" s="182" t="s">
        <v>2</v>
      </c>
    </row>
    <row r="44" spans="1:8" ht="15" customHeight="1" x14ac:dyDescent="0.2">
      <c r="A44" s="175" t="s">
        <v>326</v>
      </c>
      <c r="B44" s="175" t="s">
        <v>0</v>
      </c>
      <c r="C44" s="175" t="s">
        <v>321</v>
      </c>
      <c r="D44" s="175" t="s">
        <v>322</v>
      </c>
      <c r="E44" s="175" t="s">
        <v>2</v>
      </c>
      <c r="F44" s="177" t="s">
        <v>2</v>
      </c>
      <c r="G44" s="182" t="s">
        <v>2</v>
      </c>
    </row>
    <row r="45" spans="1:8" ht="15" customHeight="1" x14ac:dyDescent="0.2">
      <c r="A45" s="175" t="s">
        <v>327</v>
      </c>
      <c r="B45" s="175" t="s">
        <v>0</v>
      </c>
      <c r="C45" s="175" t="s">
        <v>327</v>
      </c>
      <c r="D45" s="175" t="s">
        <v>305</v>
      </c>
      <c r="E45" s="175" t="s">
        <v>2</v>
      </c>
      <c r="F45" s="177" t="s">
        <v>328</v>
      </c>
      <c r="G45" s="182" t="s">
        <v>2</v>
      </c>
      <c r="H45" s="173" t="s">
        <v>329</v>
      </c>
    </row>
    <row r="46" spans="1:8" ht="15" customHeight="1" x14ac:dyDescent="0.2">
      <c r="A46" s="175" t="s">
        <v>192</v>
      </c>
      <c r="B46" s="175" t="s">
        <v>0</v>
      </c>
      <c r="C46" s="175" t="s">
        <v>40</v>
      </c>
      <c r="D46" s="175" t="s">
        <v>305</v>
      </c>
      <c r="E46" s="175" t="s">
        <v>2</v>
      </c>
      <c r="F46" s="177" t="s">
        <v>307</v>
      </c>
      <c r="G46" s="182" t="s">
        <v>2</v>
      </c>
    </row>
    <row r="47" spans="1:8" ht="15" customHeight="1" x14ac:dyDescent="0.2">
      <c r="A47" s="175" t="s">
        <v>193</v>
      </c>
      <c r="B47" s="175" t="s">
        <v>0</v>
      </c>
      <c r="C47" s="175" t="s">
        <v>40</v>
      </c>
      <c r="D47" s="175" t="s">
        <v>305</v>
      </c>
      <c r="E47" s="175" t="s">
        <v>2</v>
      </c>
      <c r="F47" s="177" t="s">
        <v>2</v>
      </c>
      <c r="G47" s="182" t="s">
        <v>2</v>
      </c>
    </row>
    <row r="48" spans="1:8" ht="15" customHeight="1" x14ac:dyDescent="0.2">
      <c r="A48" s="175" t="s">
        <v>194</v>
      </c>
      <c r="B48" s="175" t="s">
        <v>0</v>
      </c>
      <c r="C48" s="175" t="s">
        <v>40</v>
      </c>
      <c r="D48" s="175" t="s">
        <v>305</v>
      </c>
      <c r="E48" s="175" t="s">
        <v>2</v>
      </c>
      <c r="F48" s="176" t="s">
        <v>307</v>
      </c>
      <c r="G48" s="182" t="s">
        <v>2</v>
      </c>
      <c r="H48" s="173" t="s">
        <v>330</v>
      </c>
    </row>
    <row r="49" spans="1:8" ht="15" customHeight="1" x14ac:dyDescent="0.2">
      <c r="A49" s="175" t="s">
        <v>186</v>
      </c>
      <c r="B49" s="175" t="s">
        <v>0</v>
      </c>
      <c r="C49" s="175" t="s">
        <v>36</v>
      </c>
      <c r="D49" s="175" t="s">
        <v>305</v>
      </c>
      <c r="E49" s="175" t="s">
        <v>2</v>
      </c>
      <c r="F49" s="179" t="s">
        <v>317</v>
      </c>
      <c r="G49" s="182" t="s">
        <v>2</v>
      </c>
    </row>
    <row r="50" spans="1:8" ht="15" customHeight="1" x14ac:dyDescent="0.2">
      <c r="A50" s="175" t="s">
        <v>187</v>
      </c>
      <c r="B50" s="175" t="s">
        <v>0</v>
      </c>
      <c r="C50" s="175" t="s">
        <v>36</v>
      </c>
      <c r="D50" s="175" t="s">
        <v>305</v>
      </c>
      <c r="E50" s="175" t="s">
        <v>2</v>
      </c>
      <c r="F50" s="177" t="s">
        <v>317</v>
      </c>
      <c r="G50" s="182" t="s">
        <v>2</v>
      </c>
    </row>
    <row r="51" spans="1:8" ht="15" customHeight="1" x14ac:dyDescent="0.2">
      <c r="A51" s="175" t="s">
        <v>331</v>
      </c>
      <c r="B51" s="175" t="s">
        <v>332</v>
      </c>
      <c r="C51" s="175" t="s">
        <v>102</v>
      </c>
      <c r="D51" s="175" t="s">
        <v>305</v>
      </c>
      <c r="E51" s="175" t="s">
        <v>2</v>
      </c>
      <c r="F51" s="177" t="s">
        <v>2</v>
      </c>
      <c r="G51" s="182" t="s">
        <v>2</v>
      </c>
    </row>
    <row r="52" spans="1:8" ht="15" customHeight="1" x14ac:dyDescent="0.2">
      <c r="A52" s="175" t="s">
        <v>180</v>
      </c>
      <c r="B52" s="175" t="s">
        <v>333</v>
      </c>
      <c r="C52" s="175" t="s">
        <v>102</v>
      </c>
      <c r="D52" s="175" t="s">
        <v>305</v>
      </c>
      <c r="E52" s="175" t="s">
        <v>2</v>
      </c>
      <c r="F52" s="179" t="s">
        <v>2</v>
      </c>
      <c r="G52" s="183" t="s">
        <v>2</v>
      </c>
    </row>
    <row r="53" spans="1:8" ht="15" customHeight="1" x14ac:dyDescent="0.2">
      <c r="A53" s="175" t="s">
        <v>334</v>
      </c>
      <c r="B53" s="175" t="s">
        <v>333</v>
      </c>
      <c r="C53" s="176" t="s">
        <v>102</v>
      </c>
      <c r="D53" s="175" t="s">
        <v>305</v>
      </c>
      <c r="E53" s="175" t="s">
        <v>2</v>
      </c>
      <c r="F53" s="176" t="s">
        <v>307</v>
      </c>
      <c r="G53" s="182" t="s">
        <v>2</v>
      </c>
    </row>
    <row r="54" spans="1:8" ht="15" customHeight="1" x14ac:dyDescent="0.2">
      <c r="A54" s="175" t="s">
        <v>335</v>
      </c>
      <c r="B54" s="175" t="s">
        <v>332</v>
      </c>
      <c r="C54" s="175" t="s">
        <v>102</v>
      </c>
      <c r="D54" s="175" t="s">
        <v>305</v>
      </c>
      <c r="E54" s="175" t="s">
        <v>2</v>
      </c>
      <c r="F54" s="176" t="s">
        <v>307</v>
      </c>
      <c r="G54" s="182" t="s">
        <v>2</v>
      </c>
    </row>
    <row r="55" spans="1:8" ht="15" customHeight="1" x14ac:dyDescent="0.2">
      <c r="A55" s="175" t="s">
        <v>336</v>
      </c>
      <c r="B55" s="175" t="s">
        <v>333</v>
      </c>
      <c r="C55" s="175" t="s">
        <v>102</v>
      </c>
      <c r="D55" s="175" t="s">
        <v>305</v>
      </c>
      <c r="E55" s="175" t="s">
        <v>2</v>
      </c>
      <c r="F55" s="177" t="s">
        <v>307</v>
      </c>
      <c r="G55" s="182" t="s">
        <v>2</v>
      </c>
      <c r="H55" s="173" t="s">
        <v>337</v>
      </c>
    </row>
    <row r="56" spans="1:8" ht="15" customHeight="1" x14ac:dyDescent="0.2">
      <c r="A56" s="176" t="s">
        <v>338</v>
      </c>
      <c r="B56" s="176" t="s">
        <v>333</v>
      </c>
      <c r="C56" s="176" t="s">
        <v>102</v>
      </c>
      <c r="D56" s="176" t="s">
        <v>305</v>
      </c>
      <c r="E56" s="176" t="s">
        <v>2</v>
      </c>
      <c r="F56" s="177" t="s">
        <v>317</v>
      </c>
      <c r="G56" s="182" t="s">
        <v>2</v>
      </c>
      <c r="H56" s="173" t="s">
        <v>337</v>
      </c>
    </row>
    <row r="57" spans="1:8" ht="15" customHeight="1" x14ac:dyDescent="0.2">
      <c r="A57" s="175" t="s">
        <v>189</v>
      </c>
      <c r="B57" s="175" t="s">
        <v>333</v>
      </c>
      <c r="C57" s="175" t="s">
        <v>102</v>
      </c>
      <c r="D57" s="175" t="s">
        <v>305</v>
      </c>
      <c r="E57" s="175" t="s">
        <v>2</v>
      </c>
      <c r="F57" s="179" t="s">
        <v>2</v>
      </c>
      <c r="G57" s="182" t="s">
        <v>2</v>
      </c>
    </row>
    <row r="58" spans="1:8" ht="15" customHeight="1" x14ac:dyDescent="0.2">
      <c r="A58" s="175" t="s">
        <v>339</v>
      </c>
      <c r="B58" s="175" t="s">
        <v>332</v>
      </c>
      <c r="C58" s="175" t="s">
        <v>102</v>
      </c>
      <c r="D58" s="175" t="s">
        <v>305</v>
      </c>
      <c r="E58" s="175" t="s">
        <v>2</v>
      </c>
      <c r="F58" s="177" t="s">
        <v>317</v>
      </c>
      <c r="G58" s="182" t="s">
        <v>2</v>
      </c>
    </row>
    <row r="59" spans="1:8" ht="15" customHeight="1" x14ac:dyDescent="0.2">
      <c r="A59" s="176" t="s">
        <v>340</v>
      </c>
      <c r="B59" s="176" t="s">
        <v>333</v>
      </c>
      <c r="C59" s="176" t="s">
        <v>102</v>
      </c>
      <c r="D59" s="176" t="s">
        <v>305</v>
      </c>
      <c r="E59" s="176" t="s">
        <v>2</v>
      </c>
      <c r="F59" s="180" t="s">
        <v>2</v>
      </c>
      <c r="G59" s="182" t="s">
        <v>2</v>
      </c>
    </row>
    <row r="60" spans="1:8" ht="15" customHeight="1" x14ac:dyDescent="0.2">
      <c r="A60" s="175" t="s">
        <v>341</v>
      </c>
      <c r="B60" s="175" t="s">
        <v>333</v>
      </c>
      <c r="C60" s="175" t="s">
        <v>102</v>
      </c>
      <c r="D60" s="175" t="s">
        <v>305</v>
      </c>
      <c r="E60" s="175" t="s">
        <v>30</v>
      </c>
      <c r="F60" s="176" t="s">
        <v>307</v>
      </c>
      <c r="G60" s="182" t="s">
        <v>2</v>
      </c>
      <c r="H60" s="173" t="s">
        <v>337</v>
      </c>
    </row>
    <row r="61" spans="1:8" ht="15" customHeight="1" x14ac:dyDescent="0.2">
      <c r="A61" s="175" t="s">
        <v>191</v>
      </c>
      <c r="B61" s="175" t="s">
        <v>333</v>
      </c>
      <c r="C61" s="175" t="s">
        <v>102</v>
      </c>
      <c r="D61" s="175" t="s">
        <v>305</v>
      </c>
      <c r="E61" s="175" t="s">
        <v>2</v>
      </c>
      <c r="F61" s="179" t="s">
        <v>2</v>
      </c>
      <c r="G61" s="182" t="s">
        <v>2</v>
      </c>
    </row>
    <row r="62" spans="1:8" ht="15" customHeight="1" x14ac:dyDescent="0.2">
      <c r="A62" s="176" t="s">
        <v>342</v>
      </c>
      <c r="B62" s="176" t="s">
        <v>333</v>
      </c>
      <c r="C62" s="176" t="s">
        <v>102</v>
      </c>
      <c r="D62" s="176" t="s">
        <v>305</v>
      </c>
      <c r="E62" s="176" t="s">
        <v>2</v>
      </c>
      <c r="F62" s="177" t="s">
        <v>317</v>
      </c>
      <c r="G62" s="182" t="s">
        <v>2</v>
      </c>
      <c r="H62" s="173" t="s">
        <v>337</v>
      </c>
    </row>
    <row r="63" spans="1:8" ht="15" customHeight="1" x14ac:dyDescent="0.2">
      <c r="A63" s="176" t="s">
        <v>343</v>
      </c>
      <c r="B63" s="176" t="s">
        <v>333</v>
      </c>
      <c r="C63" s="176" t="s">
        <v>102</v>
      </c>
      <c r="D63" s="176" t="s">
        <v>305</v>
      </c>
      <c r="E63" s="176" t="s">
        <v>2</v>
      </c>
      <c r="F63" s="177" t="s">
        <v>2</v>
      </c>
      <c r="G63" s="182" t="s">
        <v>2</v>
      </c>
    </row>
    <row r="64" spans="1:8" ht="15" customHeight="1" x14ac:dyDescent="0.2">
      <c r="A64" s="175" t="s">
        <v>344</v>
      </c>
      <c r="B64" s="175" t="s">
        <v>332</v>
      </c>
      <c r="C64" s="175" t="s">
        <v>102</v>
      </c>
      <c r="D64" s="175" t="s">
        <v>305</v>
      </c>
      <c r="E64" s="175" t="s">
        <v>2</v>
      </c>
      <c r="F64" s="177" t="s">
        <v>317</v>
      </c>
      <c r="G64" s="182" t="s">
        <v>2</v>
      </c>
    </row>
    <row r="65" spans="1:8" ht="15" customHeight="1" x14ac:dyDescent="0.2">
      <c r="A65" s="175" t="s">
        <v>345</v>
      </c>
      <c r="B65" s="175" t="s">
        <v>333</v>
      </c>
      <c r="C65" s="175" t="s">
        <v>102</v>
      </c>
      <c r="D65" s="175" t="s">
        <v>322</v>
      </c>
      <c r="E65" s="175" t="s">
        <v>2</v>
      </c>
      <c r="F65" s="179" t="s">
        <v>317</v>
      </c>
      <c r="G65" s="182" t="s">
        <v>2</v>
      </c>
      <c r="H65" s="173" t="s">
        <v>346</v>
      </c>
    </row>
    <row r="66" spans="1:8" ht="15" customHeight="1" x14ac:dyDescent="0.2">
      <c r="A66" s="175" t="s">
        <v>347</v>
      </c>
      <c r="B66" s="175" t="s">
        <v>332</v>
      </c>
      <c r="C66" s="175" t="s">
        <v>102</v>
      </c>
      <c r="D66" s="175" t="s">
        <v>305</v>
      </c>
      <c r="E66" s="175" t="s">
        <v>2</v>
      </c>
      <c r="F66" s="179" t="s">
        <v>2</v>
      </c>
      <c r="G66" s="182" t="s">
        <v>2</v>
      </c>
    </row>
    <row r="67" spans="1:8" ht="15" customHeight="1" x14ac:dyDescent="0.2">
      <c r="A67" s="176" t="s">
        <v>348</v>
      </c>
      <c r="B67" s="176" t="s">
        <v>333</v>
      </c>
      <c r="C67" s="176" t="s">
        <v>102</v>
      </c>
      <c r="D67" s="176" t="s">
        <v>305</v>
      </c>
      <c r="E67" s="176" t="s">
        <v>2</v>
      </c>
      <c r="F67" s="177" t="s">
        <v>2</v>
      </c>
      <c r="G67" s="182" t="s">
        <v>2</v>
      </c>
    </row>
    <row r="68" spans="1:8" ht="15" customHeight="1" x14ac:dyDescent="0.2">
      <c r="A68" s="176" t="s">
        <v>349</v>
      </c>
      <c r="B68" s="176" t="s">
        <v>333</v>
      </c>
      <c r="C68" s="176" t="s">
        <v>102</v>
      </c>
      <c r="D68" s="176" t="s">
        <v>305</v>
      </c>
      <c r="E68" s="176" t="s">
        <v>2</v>
      </c>
      <c r="F68" s="177" t="s">
        <v>2</v>
      </c>
      <c r="G68" s="182" t="s">
        <v>2</v>
      </c>
    </row>
    <row r="69" spans="1:8" ht="15" customHeight="1" x14ac:dyDescent="0.2">
      <c r="A69" s="175" t="s">
        <v>350</v>
      </c>
      <c r="B69" s="175" t="s">
        <v>332</v>
      </c>
      <c r="C69" s="175" t="s">
        <v>102</v>
      </c>
      <c r="D69" s="175" t="s">
        <v>305</v>
      </c>
      <c r="E69" s="175" t="s">
        <v>2</v>
      </c>
      <c r="F69" s="177" t="s">
        <v>2</v>
      </c>
      <c r="G69" s="182" t="s">
        <v>2</v>
      </c>
    </row>
    <row r="70" spans="1:8" ht="15" customHeight="1" x14ac:dyDescent="0.2">
      <c r="A70" s="176" t="s">
        <v>351</v>
      </c>
      <c r="B70" s="176" t="s">
        <v>333</v>
      </c>
      <c r="C70" s="176" t="s">
        <v>102</v>
      </c>
      <c r="D70" s="176" t="s">
        <v>305</v>
      </c>
      <c r="E70" s="176" t="s">
        <v>2</v>
      </c>
      <c r="F70" s="177" t="s">
        <v>2</v>
      </c>
      <c r="G70" s="182" t="s">
        <v>2</v>
      </c>
    </row>
    <row r="71" spans="1:8" ht="15" customHeight="1" x14ac:dyDescent="0.2">
      <c r="A71" s="175" t="s">
        <v>179</v>
      </c>
      <c r="B71" s="175" t="s">
        <v>0</v>
      </c>
      <c r="C71" s="175" t="s">
        <v>179</v>
      </c>
      <c r="D71" s="175" t="s">
        <v>305</v>
      </c>
      <c r="E71" s="175" t="s">
        <v>2</v>
      </c>
      <c r="F71" s="177" t="s">
        <v>2</v>
      </c>
      <c r="G71" s="182" t="s">
        <v>2</v>
      </c>
    </row>
    <row r="72" spans="1:8" ht="15" customHeight="1" x14ac:dyDescent="0.2">
      <c r="A72" s="175" t="s">
        <v>352</v>
      </c>
      <c r="B72" s="175" t="s">
        <v>0</v>
      </c>
      <c r="C72" s="175" t="s">
        <v>352</v>
      </c>
      <c r="D72" s="175" t="s">
        <v>305</v>
      </c>
      <c r="E72" s="175" t="s">
        <v>30</v>
      </c>
      <c r="F72" s="177" t="s">
        <v>328</v>
      </c>
      <c r="G72" s="182" t="s">
        <v>2</v>
      </c>
      <c r="H72" s="173" t="s">
        <v>329</v>
      </c>
    </row>
    <row r="73" spans="1:8" ht="15" customHeight="1" x14ac:dyDescent="0.2">
      <c r="A73" s="175" t="s">
        <v>201</v>
      </c>
      <c r="B73" s="175" t="s">
        <v>0</v>
      </c>
      <c r="C73" s="175" t="s">
        <v>39</v>
      </c>
      <c r="D73" s="175" t="s">
        <v>305</v>
      </c>
      <c r="E73" s="175" t="s">
        <v>2</v>
      </c>
      <c r="F73" s="176" t="s">
        <v>307</v>
      </c>
      <c r="G73" s="182" t="s">
        <v>2</v>
      </c>
    </row>
    <row r="74" spans="1:8" ht="15" customHeight="1" x14ac:dyDescent="0.2">
      <c r="A74" s="175" t="s">
        <v>202</v>
      </c>
      <c r="B74" s="175" t="s">
        <v>0</v>
      </c>
      <c r="C74" s="175" t="s">
        <v>39</v>
      </c>
      <c r="D74" s="175" t="s">
        <v>305</v>
      </c>
      <c r="E74" s="175" t="s">
        <v>2</v>
      </c>
      <c r="F74" s="179" t="s">
        <v>317</v>
      </c>
      <c r="G74" s="182" t="s">
        <v>2</v>
      </c>
    </row>
    <row r="75" spans="1:8" ht="15" customHeight="1" x14ac:dyDescent="0.2">
      <c r="A75" s="175" t="s">
        <v>203</v>
      </c>
      <c r="B75" s="175" t="s">
        <v>0</v>
      </c>
      <c r="C75" s="175" t="s">
        <v>39</v>
      </c>
      <c r="D75" s="175" t="s">
        <v>305</v>
      </c>
      <c r="E75" s="175" t="s">
        <v>2</v>
      </c>
      <c r="F75" s="177" t="s">
        <v>317</v>
      </c>
      <c r="G75" s="182" t="s">
        <v>2</v>
      </c>
    </row>
    <row r="76" spans="1:8" ht="15" customHeight="1" x14ac:dyDescent="0.2">
      <c r="A76" s="175" t="s">
        <v>205</v>
      </c>
      <c r="B76" s="175" t="s">
        <v>0</v>
      </c>
      <c r="C76" s="175" t="s">
        <v>39</v>
      </c>
      <c r="D76" s="175" t="s">
        <v>305</v>
      </c>
      <c r="E76" s="175" t="s">
        <v>2</v>
      </c>
      <c r="F76" s="176" t="s">
        <v>307</v>
      </c>
      <c r="G76" s="182" t="s">
        <v>2</v>
      </c>
    </row>
    <row r="77" spans="1:8" ht="15" customHeight="1" x14ac:dyDescent="0.2">
      <c r="A77" s="176" t="s">
        <v>353</v>
      </c>
      <c r="B77" s="176" t="s">
        <v>0</v>
      </c>
      <c r="C77" s="176" t="s">
        <v>353</v>
      </c>
      <c r="D77" s="175" t="s">
        <v>305</v>
      </c>
      <c r="E77" s="176" t="s">
        <v>2</v>
      </c>
      <c r="F77" s="177" t="s">
        <v>328</v>
      </c>
      <c r="G77" s="182" t="s">
        <v>2</v>
      </c>
      <c r="H77" s="173" t="s">
        <v>329</v>
      </c>
    </row>
    <row r="78" spans="1:8" ht="15" customHeight="1" x14ac:dyDescent="0.2">
      <c r="A78" s="175" t="s">
        <v>196</v>
      </c>
      <c r="B78" s="175" t="s">
        <v>0</v>
      </c>
      <c r="C78" s="175" t="s">
        <v>38</v>
      </c>
      <c r="D78" s="175" t="s">
        <v>305</v>
      </c>
      <c r="E78" s="175" t="s">
        <v>2</v>
      </c>
      <c r="F78" s="179" t="s">
        <v>317</v>
      </c>
      <c r="G78" s="182" t="s">
        <v>2</v>
      </c>
    </row>
    <row r="79" spans="1:8" ht="15" customHeight="1" x14ac:dyDescent="0.2">
      <c r="A79" s="175" t="s">
        <v>197</v>
      </c>
      <c r="B79" s="175" t="s">
        <v>0</v>
      </c>
      <c r="C79" s="175" t="s">
        <v>38</v>
      </c>
      <c r="D79" s="175" t="s">
        <v>305</v>
      </c>
      <c r="E79" s="175" t="s">
        <v>2</v>
      </c>
      <c r="F79" s="176" t="s">
        <v>307</v>
      </c>
      <c r="G79" s="182" t="s">
        <v>2</v>
      </c>
    </row>
    <row r="80" spans="1:8" ht="15" customHeight="1" x14ac:dyDescent="0.2">
      <c r="A80" s="175" t="s">
        <v>198</v>
      </c>
      <c r="B80" s="175" t="s">
        <v>0</v>
      </c>
      <c r="C80" s="175" t="s">
        <v>38</v>
      </c>
      <c r="D80" s="175" t="s">
        <v>305</v>
      </c>
      <c r="E80" s="175" t="s">
        <v>2</v>
      </c>
      <c r="F80" s="176" t="s">
        <v>307</v>
      </c>
      <c r="G80" s="182" t="s">
        <v>2</v>
      </c>
    </row>
    <row r="81" spans="1:8" ht="15" customHeight="1" x14ac:dyDescent="0.2">
      <c r="A81" s="175" t="s">
        <v>199</v>
      </c>
      <c r="B81" s="175" t="s">
        <v>0</v>
      </c>
      <c r="C81" s="175" t="s">
        <v>38</v>
      </c>
      <c r="D81" s="175" t="s">
        <v>305</v>
      </c>
      <c r="E81" s="175" t="s">
        <v>2</v>
      </c>
      <c r="F81" s="177" t="s">
        <v>2</v>
      </c>
      <c r="G81" s="182" t="s">
        <v>2</v>
      </c>
    </row>
    <row r="82" spans="1:8" ht="15" customHeight="1" x14ac:dyDescent="0.2">
      <c r="A82" s="175" t="s">
        <v>200</v>
      </c>
      <c r="B82" s="175" t="s">
        <v>0</v>
      </c>
      <c r="C82" s="175" t="s">
        <v>38</v>
      </c>
      <c r="D82" s="175" t="s">
        <v>305</v>
      </c>
      <c r="E82" s="175" t="s">
        <v>2</v>
      </c>
      <c r="F82" s="177" t="s">
        <v>317</v>
      </c>
      <c r="G82" s="182" t="s">
        <v>2</v>
      </c>
    </row>
    <row r="83" spans="1:8" ht="15" customHeight="1" x14ac:dyDescent="0.2">
      <c r="A83" s="175" t="s">
        <v>188</v>
      </c>
      <c r="B83" s="175" t="s">
        <v>0</v>
      </c>
      <c r="C83" s="175" t="s">
        <v>37</v>
      </c>
      <c r="D83" s="175" t="s">
        <v>305</v>
      </c>
      <c r="E83" s="175" t="s">
        <v>2</v>
      </c>
      <c r="F83" s="177" t="s">
        <v>2</v>
      </c>
      <c r="G83" s="182" t="s">
        <v>2</v>
      </c>
    </row>
    <row r="84" spans="1:8" ht="15" customHeight="1" x14ac:dyDescent="0.2">
      <c r="A84" s="175" t="s">
        <v>354</v>
      </c>
      <c r="B84" s="175" t="s">
        <v>0</v>
      </c>
      <c r="C84" s="175" t="s">
        <v>37</v>
      </c>
      <c r="D84" s="175" t="s">
        <v>305</v>
      </c>
      <c r="E84" s="175" t="s">
        <v>2</v>
      </c>
      <c r="F84" s="176" t="s">
        <v>307</v>
      </c>
      <c r="G84" s="182" t="s">
        <v>2</v>
      </c>
    </row>
    <row r="85" spans="1:8" x14ac:dyDescent="0.2">
      <c r="A85" s="175" t="s">
        <v>355</v>
      </c>
      <c r="B85" s="175" t="s">
        <v>34</v>
      </c>
      <c r="C85" s="175" t="s">
        <v>355</v>
      </c>
      <c r="D85" s="175" t="s">
        <v>305</v>
      </c>
      <c r="E85" s="175" t="s">
        <v>30</v>
      </c>
      <c r="F85" s="177" t="s">
        <v>328</v>
      </c>
      <c r="G85" s="182" t="s">
        <v>2</v>
      </c>
      <c r="H85" s="173" t="s">
        <v>329</v>
      </c>
    </row>
  </sheetData>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theme="0"/>
  </sheetPr>
  <dimension ref="A1:L13"/>
  <sheetViews>
    <sheetView workbookViewId="0">
      <selection activeCell="I28" sqref="I28"/>
    </sheetView>
  </sheetViews>
  <sheetFormatPr defaultRowHeight="12.75" x14ac:dyDescent="0.2"/>
  <cols>
    <col min="1" max="1" width="42.42578125" customWidth="1"/>
    <col min="2" max="2" width="11.5703125" customWidth="1"/>
  </cols>
  <sheetData>
    <row r="1" spans="1:12" ht="25.5" x14ac:dyDescent="0.2">
      <c r="A1" s="149" t="s">
        <v>233</v>
      </c>
      <c r="B1" s="86" t="s">
        <v>215</v>
      </c>
      <c r="C1" s="86" t="s">
        <v>213</v>
      </c>
      <c r="J1" s="81" t="s">
        <v>210</v>
      </c>
      <c r="K1" s="81" t="s">
        <v>211</v>
      </c>
      <c r="L1" s="86" t="s">
        <v>212</v>
      </c>
    </row>
    <row r="2" spans="1:12" ht="24.95" customHeight="1" x14ac:dyDescent="0.2">
      <c r="A2" s="215" t="s">
        <v>365</v>
      </c>
      <c r="B2" s="87">
        <f>C2/SUM($C$2:$C$13)</f>
        <v>0.15</v>
      </c>
      <c r="C2" s="88">
        <v>15</v>
      </c>
      <c r="J2" s="84">
        <v>0</v>
      </c>
      <c r="K2" s="84">
        <v>40</v>
      </c>
      <c r="L2" s="85">
        <v>15</v>
      </c>
    </row>
    <row r="3" spans="1:12" ht="24.95" customHeight="1" x14ac:dyDescent="0.2">
      <c r="A3" s="215" t="s">
        <v>366</v>
      </c>
      <c r="B3" s="87">
        <f>C3/SUM($C$2:$C$13)</f>
        <v>0.15</v>
      </c>
      <c r="C3" s="88">
        <v>15</v>
      </c>
      <c r="J3" s="84">
        <v>0</v>
      </c>
      <c r="K3" s="84">
        <v>40</v>
      </c>
      <c r="L3" s="85">
        <v>15</v>
      </c>
    </row>
    <row r="4" spans="1:12" ht="24.95" customHeight="1" x14ac:dyDescent="0.2">
      <c r="A4" s="215" t="s">
        <v>44</v>
      </c>
      <c r="B4" s="87">
        <f>C4/SUM($C$2:$C$13)</f>
        <v>0.04</v>
      </c>
      <c r="C4" s="88">
        <v>4</v>
      </c>
      <c r="J4" s="84">
        <v>0</v>
      </c>
      <c r="K4" s="84">
        <v>20</v>
      </c>
      <c r="L4" s="85">
        <v>4</v>
      </c>
    </row>
    <row r="5" spans="1:12" ht="24.95" customHeight="1" x14ac:dyDescent="0.2">
      <c r="A5" s="215" t="s">
        <v>367</v>
      </c>
      <c r="B5" s="87">
        <f>C5/SUM($C$2:$C$13)</f>
        <v>0.03</v>
      </c>
      <c r="C5" s="88">
        <v>3</v>
      </c>
      <c r="J5" s="84">
        <v>0</v>
      </c>
      <c r="K5" s="84">
        <v>20</v>
      </c>
      <c r="L5" s="85">
        <v>3</v>
      </c>
    </row>
    <row r="6" spans="1:12" ht="24.95" customHeight="1" x14ac:dyDescent="0.2">
      <c r="A6" s="215" t="s">
        <v>368</v>
      </c>
      <c r="B6" s="87">
        <f>C6/SUM($C$2:$C$13)</f>
        <v>0.1</v>
      </c>
      <c r="C6" s="88">
        <v>10</v>
      </c>
      <c r="J6" s="84">
        <v>5</v>
      </c>
      <c r="K6" s="84">
        <v>25</v>
      </c>
      <c r="L6" s="85">
        <v>10</v>
      </c>
    </row>
    <row r="7" spans="1:12" ht="24.95" customHeight="1" x14ac:dyDescent="0.2">
      <c r="A7" s="215" t="s">
        <v>45</v>
      </c>
      <c r="B7" s="87">
        <f>C7/SUM($C$2:$C$13)</f>
        <v>0.03</v>
      </c>
      <c r="C7" s="88">
        <v>3</v>
      </c>
      <c r="J7" s="84">
        <v>0</v>
      </c>
      <c r="K7" s="84">
        <v>20</v>
      </c>
      <c r="L7" s="85">
        <v>3</v>
      </c>
    </row>
    <row r="8" spans="1:12" ht="24.95" customHeight="1" x14ac:dyDescent="0.2">
      <c r="A8" s="216" t="s">
        <v>46</v>
      </c>
      <c r="B8" s="87">
        <f>C8/SUM($C$2:$C$13)</f>
        <v>0.1</v>
      </c>
      <c r="C8" s="88">
        <v>10</v>
      </c>
      <c r="J8" s="84">
        <v>5</v>
      </c>
      <c r="K8" s="84">
        <v>25</v>
      </c>
      <c r="L8" s="85">
        <v>10</v>
      </c>
    </row>
    <row r="9" spans="1:12" ht="24.95" customHeight="1" x14ac:dyDescent="0.2">
      <c r="A9" s="216" t="s">
        <v>47</v>
      </c>
      <c r="B9" s="87">
        <f>C9/SUM($C$2:$C$13)</f>
        <v>0.1</v>
      </c>
      <c r="C9" s="88">
        <v>10</v>
      </c>
      <c r="J9" s="84">
        <v>5</v>
      </c>
      <c r="K9" s="84">
        <v>25</v>
      </c>
      <c r="L9" s="85">
        <v>10</v>
      </c>
    </row>
    <row r="10" spans="1:12" ht="24.95" customHeight="1" x14ac:dyDescent="0.2">
      <c r="A10" s="217" t="s">
        <v>369</v>
      </c>
      <c r="B10" s="87">
        <f>C10/SUM($C$2:$C$13)</f>
        <v>0.05</v>
      </c>
      <c r="C10" s="88">
        <v>5</v>
      </c>
      <c r="J10" s="84">
        <v>0</v>
      </c>
      <c r="K10" s="84">
        <v>20</v>
      </c>
      <c r="L10" s="85">
        <v>5</v>
      </c>
    </row>
    <row r="11" spans="1:12" ht="24.95" customHeight="1" x14ac:dyDescent="0.2">
      <c r="A11" s="218" t="s">
        <v>48</v>
      </c>
      <c r="B11" s="87">
        <f>C11/SUM($C$2:$C$13)</f>
        <v>0.05</v>
      </c>
      <c r="C11" s="88">
        <v>5</v>
      </c>
      <c r="J11" s="84">
        <v>5</v>
      </c>
      <c r="K11" s="84">
        <v>25</v>
      </c>
      <c r="L11" s="85">
        <v>5</v>
      </c>
    </row>
    <row r="12" spans="1:12" ht="24.95" customHeight="1" x14ac:dyDescent="0.2">
      <c r="A12" s="218" t="s">
        <v>371</v>
      </c>
      <c r="B12" s="87">
        <f>C12/SUM($C$2:$C$13)</f>
        <v>0.05</v>
      </c>
      <c r="C12" s="88">
        <v>5</v>
      </c>
      <c r="J12" s="84">
        <v>5</v>
      </c>
      <c r="K12" s="84">
        <v>25</v>
      </c>
      <c r="L12" s="85">
        <v>5</v>
      </c>
    </row>
    <row r="13" spans="1:12" ht="24.95" customHeight="1" x14ac:dyDescent="0.2">
      <c r="A13" s="218" t="s">
        <v>370</v>
      </c>
      <c r="B13" s="87">
        <f>C13/SUM($C$2:$C$13)</f>
        <v>0.15</v>
      </c>
      <c r="C13" s="88">
        <v>15</v>
      </c>
      <c r="J13" s="84">
        <v>10</v>
      </c>
      <c r="K13" s="84">
        <v>30</v>
      </c>
      <c r="L13" s="85">
        <v>15</v>
      </c>
    </row>
  </sheetData>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039" r:id="rId3" name="Scroll Bar 15">
              <controlPr defaultSize="0" autoPict="0">
                <anchor moveWithCells="1">
                  <from>
                    <xdr:col>3</xdr:col>
                    <xdr:colOff>47625</xdr:colOff>
                    <xdr:row>1</xdr:row>
                    <xdr:rowOff>38100</xdr:rowOff>
                  </from>
                  <to>
                    <xdr:col>8</xdr:col>
                    <xdr:colOff>571500</xdr:colOff>
                    <xdr:row>1</xdr:row>
                    <xdr:rowOff>266700</xdr:rowOff>
                  </to>
                </anchor>
              </controlPr>
            </control>
          </mc:Choice>
        </mc:AlternateContent>
        <mc:AlternateContent xmlns:mc="http://schemas.openxmlformats.org/markup-compatibility/2006">
          <mc:Choice Requires="x14">
            <control shapeId="1040" r:id="rId4" name="Scroll Bar 16">
              <controlPr defaultSize="0" autoPict="0">
                <anchor moveWithCells="1">
                  <from>
                    <xdr:col>3</xdr:col>
                    <xdr:colOff>47625</xdr:colOff>
                    <xdr:row>2</xdr:row>
                    <xdr:rowOff>38100</xdr:rowOff>
                  </from>
                  <to>
                    <xdr:col>8</xdr:col>
                    <xdr:colOff>571500</xdr:colOff>
                    <xdr:row>2</xdr:row>
                    <xdr:rowOff>266700</xdr:rowOff>
                  </to>
                </anchor>
              </controlPr>
            </control>
          </mc:Choice>
        </mc:AlternateContent>
        <mc:AlternateContent xmlns:mc="http://schemas.openxmlformats.org/markup-compatibility/2006">
          <mc:Choice Requires="x14">
            <control shapeId="1041" r:id="rId5" name="Scroll Bar 17">
              <controlPr defaultSize="0" autoPict="0">
                <anchor moveWithCells="1">
                  <from>
                    <xdr:col>3</xdr:col>
                    <xdr:colOff>47625</xdr:colOff>
                    <xdr:row>4</xdr:row>
                    <xdr:rowOff>38100</xdr:rowOff>
                  </from>
                  <to>
                    <xdr:col>8</xdr:col>
                    <xdr:colOff>571500</xdr:colOff>
                    <xdr:row>4</xdr:row>
                    <xdr:rowOff>266700</xdr:rowOff>
                  </to>
                </anchor>
              </controlPr>
            </control>
          </mc:Choice>
        </mc:AlternateContent>
        <mc:AlternateContent xmlns:mc="http://schemas.openxmlformats.org/markup-compatibility/2006">
          <mc:Choice Requires="x14">
            <control shapeId="1042" r:id="rId6" name="Scroll Bar 18">
              <controlPr defaultSize="0" autoPict="0">
                <anchor moveWithCells="1">
                  <from>
                    <xdr:col>3</xdr:col>
                    <xdr:colOff>47625</xdr:colOff>
                    <xdr:row>3</xdr:row>
                    <xdr:rowOff>38100</xdr:rowOff>
                  </from>
                  <to>
                    <xdr:col>8</xdr:col>
                    <xdr:colOff>571500</xdr:colOff>
                    <xdr:row>3</xdr:row>
                    <xdr:rowOff>266700</xdr:rowOff>
                  </to>
                </anchor>
              </controlPr>
            </control>
          </mc:Choice>
        </mc:AlternateContent>
        <mc:AlternateContent xmlns:mc="http://schemas.openxmlformats.org/markup-compatibility/2006">
          <mc:Choice Requires="x14">
            <control shapeId="1043" r:id="rId7" name="Scroll Bar 19">
              <controlPr defaultSize="0" autoPict="0">
                <anchor moveWithCells="1">
                  <from>
                    <xdr:col>3</xdr:col>
                    <xdr:colOff>47625</xdr:colOff>
                    <xdr:row>5</xdr:row>
                    <xdr:rowOff>38100</xdr:rowOff>
                  </from>
                  <to>
                    <xdr:col>8</xdr:col>
                    <xdr:colOff>571500</xdr:colOff>
                    <xdr:row>5</xdr:row>
                    <xdr:rowOff>266700</xdr:rowOff>
                  </to>
                </anchor>
              </controlPr>
            </control>
          </mc:Choice>
        </mc:AlternateContent>
        <mc:AlternateContent xmlns:mc="http://schemas.openxmlformats.org/markup-compatibility/2006">
          <mc:Choice Requires="x14">
            <control shapeId="1044" r:id="rId8" name="Scroll Bar 20">
              <controlPr defaultSize="0" autoPict="0">
                <anchor moveWithCells="1">
                  <from>
                    <xdr:col>3</xdr:col>
                    <xdr:colOff>47625</xdr:colOff>
                    <xdr:row>6</xdr:row>
                    <xdr:rowOff>38100</xdr:rowOff>
                  </from>
                  <to>
                    <xdr:col>8</xdr:col>
                    <xdr:colOff>571500</xdr:colOff>
                    <xdr:row>6</xdr:row>
                    <xdr:rowOff>266700</xdr:rowOff>
                  </to>
                </anchor>
              </controlPr>
            </control>
          </mc:Choice>
        </mc:AlternateContent>
        <mc:AlternateContent xmlns:mc="http://schemas.openxmlformats.org/markup-compatibility/2006">
          <mc:Choice Requires="x14">
            <control shapeId="1045" r:id="rId9" name="Scroll Bar 21">
              <controlPr defaultSize="0" autoPict="0">
                <anchor moveWithCells="1">
                  <from>
                    <xdr:col>3</xdr:col>
                    <xdr:colOff>47625</xdr:colOff>
                    <xdr:row>7</xdr:row>
                    <xdr:rowOff>38100</xdr:rowOff>
                  </from>
                  <to>
                    <xdr:col>8</xdr:col>
                    <xdr:colOff>571500</xdr:colOff>
                    <xdr:row>7</xdr:row>
                    <xdr:rowOff>266700</xdr:rowOff>
                  </to>
                </anchor>
              </controlPr>
            </control>
          </mc:Choice>
        </mc:AlternateContent>
        <mc:AlternateContent xmlns:mc="http://schemas.openxmlformats.org/markup-compatibility/2006">
          <mc:Choice Requires="x14">
            <control shapeId="1046" r:id="rId10" name="Scroll Bar 22">
              <controlPr defaultSize="0" autoPict="0">
                <anchor moveWithCells="1">
                  <from>
                    <xdr:col>3</xdr:col>
                    <xdr:colOff>47625</xdr:colOff>
                    <xdr:row>8</xdr:row>
                    <xdr:rowOff>38100</xdr:rowOff>
                  </from>
                  <to>
                    <xdr:col>8</xdr:col>
                    <xdr:colOff>571500</xdr:colOff>
                    <xdr:row>8</xdr:row>
                    <xdr:rowOff>266700</xdr:rowOff>
                  </to>
                </anchor>
              </controlPr>
            </control>
          </mc:Choice>
        </mc:AlternateContent>
        <mc:AlternateContent xmlns:mc="http://schemas.openxmlformats.org/markup-compatibility/2006">
          <mc:Choice Requires="x14">
            <control shapeId="1047" r:id="rId11" name="Scroll Bar 23">
              <controlPr defaultSize="0" autoPict="0">
                <anchor moveWithCells="1">
                  <from>
                    <xdr:col>3</xdr:col>
                    <xdr:colOff>47625</xdr:colOff>
                    <xdr:row>9</xdr:row>
                    <xdr:rowOff>38100</xdr:rowOff>
                  </from>
                  <to>
                    <xdr:col>8</xdr:col>
                    <xdr:colOff>571500</xdr:colOff>
                    <xdr:row>9</xdr:row>
                    <xdr:rowOff>266700</xdr:rowOff>
                  </to>
                </anchor>
              </controlPr>
            </control>
          </mc:Choice>
        </mc:AlternateContent>
        <mc:AlternateContent xmlns:mc="http://schemas.openxmlformats.org/markup-compatibility/2006">
          <mc:Choice Requires="x14">
            <control shapeId="1048" r:id="rId12" name="Scroll Bar 24">
              <controlPr defaultSize="0" autoPict="0">
                <anchor moveWithCells="1">
                  <from>
                    <xdr:col>3</xdr:col>
                    <xdr:colOff>47625</xdr:colOff>
                    <xdr:row>10</xdr:row>
                    <xdr:rowOff>38100</xdr:rowOff>
                  </from>
                  <to>
                    <xdr:col>8</xdr:col>
                    <xdr:colOff>571500</xdr:colOff>
                    <xdr:row>10</xdr:row>
                    <xdr:rowOff>266700</xdr:rowOff>
                  </to>
                </anchor>
              </controlPr>
            </control>
          </mc:Choice>
        </mc:AlternateContent>
        <mc:AlternateContent xmlns:mc="http://schemas.openxmlformats.org/markup-compatibility/2006">
          <mc:Choice Requires="x14">
            <control shapeId="1049" r:id="rId13" name="Scroll Bar 25">
              <controlPr defaultSize="0" autoPict="0">
                <anchor moveWithCells="1">
                  <from>
                    <xdr:col>3</xdr:col>
                    <xdr:colOff>47625</xdr:colOff>
                    <xdr:row>11</xdr:row>
                    <xdr:rowOff>38100</xdr:rowOff>
                  </from>
                  <to>
                    <xdr:col>8</xdr:col>
                    <xdr:colOff>571500</xdr:colOff>
                    <xdr:row>11</xdr:row>
                    <xdr:rowOff>266700</xdr:rowOff>
                  </to>
                </anchor>
              </controlPr>
            </control>
          </mc:Choice>
        </mc:AlternateContent>
        <mc:AlternateContent xmlns:mc="http://schemas.openxmlformats.org/markup-compatibility/2006">
          <mc:Choice Requires="x14">
            <control shapeId="1050" r:id="rId14" name="Scroll Bar 26">
              <controlPr defaultSize="0" autoPict="0">
                <anchor moveWithCells="1">
                  <from>
                    <xdr:col>3</xdr:col>
                    <xdr:colOff>47625</xdr:colOff>
                    <xdr:row>12</xdr:row>
                    <xdr:rowOff>38100</xdr:rowOff>
                  </from>
                  <to>
                    <xdr:col>8</xdr:col>
                    <xdr:colOff>571500</xdr:colOff>
                    <xdr:row>12</xdr:row>
                    <xdr:rowOff>266700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3" tint="0.59999389629810485"/>
  </sheetPr>
  <dimension ref="A1:G35"/>
  <sheetViews>
    <sheetView workbookViewId="0">
      <selection activeCell="J34" sqref="J34"/>
    </sheetView>
  </sheetViews>
  <sheetFormatPr defaultRowHeight="12.75" x14ac:dyDescent="0.2"/>
  <cols>
    <col min="1" max="1" width="21.5703125" customWidth="1"/>
    <col min="2" max="2" width="16.42578125" customWidth="1"/>
    <col min="3" max="3" width="20.85546875" customWidth="1"/>
  </cols>
  <sheetData>
    <row r="1" spans="1:7" ht="18" x14ac:dyDescent="0.25">
      <c r="A1" s="147" t="s">
        <v>360</v>
      </c>
    </row>
    <row r="2" spans="1:7" ht="60" x14ac:dyDescent="0.2">
      <c r="A2" s="4" t="s">
        <v>9</v>
      </c>
      <c r="B2" s="4" t="s">
        <v>10</v>
      </c>
      <c r="C2" s="138" t="s">
        <v>35</v>
      </c>
      <c r="D2" s="150" t="s">
        <v>229</v>
      </c>
      <c r="E2" s="148"/>
      <c r="F2" s="189" t="s">
        <v>231</v>
      </c>
      <c r="G2" s="4" t="s">
        <v>230</v>
      </c>
    </row>
    <row r="3" spans="1:7" x14ac:dyDescent="0.2">
      <c r="A3" s="6" t="s">
        <v>11</v>
      </c>
      <c r="B3" s="7" t="s">
        <v>0</v>
      </c>
      <c r="C3" s="7" t="s">
        <v>11</v>
      </c>
      <c r="D3" s="135">
        <f>Data!AC4/Data!AD4*5</f>
        <v>1.8807922572056763</v>
      </c>
      <c r="E3" s="186">
        <f>LOG(Data!AC4)</f>
        <v>4.5321404633695455</v>
      </c>
      <c r="F3" s="144">
        <f>E3*5/$E$35</f>
        <v>3.3538101354008893</v>
      </c>
      <c r="G3" s="141">
        <f>(D3+F3)/2</f>
        <v>2.6173011963032828</v>
      </c>
    </row>
    <row r="4" spans="1:7" x14ac:dyDescent="0.2">
      <c r="A4" s="8" t="s">
        <v>15</v>
      </c>
      <c r="B4" s="3" t="s">
        <v>0</v>
      </c>
      <c r="C4" s="3" t="s">
        <v>15</v>
      </c>
      <c r="D4" s="136">
        <f>Data!AC5/Data!AD5*5</f>
        <v>2.8733982322564309</v>
      </c>
      <c r="E4" s="187">
        <f>LOG(Data!AC5)</f>
        <v>5.7752173662513613</v>
      </c>
      <c r="F4" s="145">
        <f t="shared" ref="F4:F33" si="0">E4*5/$E$35</f>
        <v>4.2736942276225571</v>
      </c>
      <c r="G4" s="142">
        <f t="shared" ref="G4:G33" si="1">(D4+F4)/2</f>
        <v>3.573546229939494</v>
      </c>
    </row>
    <row r="5" spans="1:7" x14ac:dyDescent="0.2">
      <c r="A5" s="8" t="s">
        <v>6</v>
      </c>
      <c r="B5" s="3" t="s">
        <v>0</v>
      </c>
      <c r="C5" s="3" t="s">
        <v>6</v>
      </c>
      <c r="D5" s="136">
        <f>Data!AC6/Data!AD6*5</f>
        <v>1.6946534740674999</v>
      </c>
      <c r="E5" s="187">
        <f>LOG(Data!AC6)</f>
        <v>5.146968573584596</v>
      </c>
      <c r="F5" s="145">
        <f t="shared" si="0"/>
        <v>3.8087864902236497</v>
      </c>
      <c r="G5" s="142">
        <f t="shared" si="1"/>
        <v>2.7517199821455747</v>
      </c>
    </row>
    <row r="6" spans="1:7" x14ac:dyDescent="0.2">
      <c r="A6" s="8" t="s">
        <v>32</v>
      </c>
      <c r="B6" s="3" t="s">
        <v>34</v>
      </c>
      <c r="C6" s="3" t="s">
        <v>32</v>
      </c>
      <c r="D6" s="136">
        <f>Data!AC7/Data!AD7*5</f>
        <v>4.441737623562422</v>
      </c>
      <c r="E6" s="187">
        <f>LOG(Data!AC7)</f>
        <v>6.0931300872840488</v>
      </c>
      <c r="F6" s="145">
        <f t="shared" si="0"/>
        <v>4.5089514784932838</v>
      </c>
      <c r="G6" s="142">
        <f t="shared" si="1"/>
        <v>4.4753445510278524</v>
      </c>
    </row>
    <row r="7" spans="1:7" x14ac:dyDescent="0.2">
      <c r="A7" s="8" t="s">
        <v>5</v>
      </c>
      <c r="B7" s="3" t="s">
        <v>0</v>
      </c>
      <c r="C7" s="3" t="s">
        <v>41</v>
      </c>
      <c r="D7" s="136">
        <f>Data!AC8/Data!AD8*5</f>
        <v>1.0534833633567828</v>
      </c>
      <c r="E7" s="187">
        <f>LOG(Data!AC8)</f>
        <v>3.3985239720837588</v>
      </c>
      <c r="F7" s="145">
        <f t="shared" si="0"/>
        <v>2.5149273803626198</v>
      </c>
      <c r="G7" s="142">
        <f t="shared" si="1"/>
        <v>1.7842053718597013</v>
      </c>
    </row>
    <row r="8" spans="1:7" x14ac:dyDescent="0.2">
      <c r="A8" s="8" t="s">
        <v>20</v>
      </c>
      <c r="B8" s="3" t="s">
        <v>0</v>
      </c>
      <c r="C8" s="3" t="s">
        <v>20</v>
      </c>
      <c r="D8" s="136">
        <f>Data!AC9/Data!AD9*5</f>
        <v>4.4413156332035273</v>
      </c>
      <c r="E8" s="187">
        <f>LOG(Data!AC9)</f>
        <v>6.7567039879969339</v>
      </c>
      <c r="F8" s="145">
        <f t="shared" si="0"/>
        <v>5</v>
      </c>
      <c r="G8" s="142">
        <f t="shared" si="1"/>
        <v>4.7206578166017632</v>
      </c>
    </row>
    <row r="9" spans="1:7" x14ac:dyDescent="0.2">
      <c r="A9" s="8" t="s">
        <v>16</v>
      </c>
      <c r="B9" s="3" t="s">
        <v>0</v>
      </c>
      <c r="C9" s="3" t="s">
        <v>16</v>
      </c>
      <c r="D9" s="136">
        <f>Data!AC10/Data!AD10*5</f>
        <v>1.5605544644501403</v>
      </c>
      <c r="E9" s="187">
        <f>LOG(Data!AC10)</f>
        <v>5.3052650653047868</v>
      </c>
      <c r="F9" s="145">
        <f t="shared" si="0"/>
        <v>3.925926808936294</v>
      </c>
      <c r="G9" s="142">
        <f t="shared" si="1"/>
        <v>2.7432406366932174</v>
      </c>
    </row>
    <row r="10" spans="1:7" x14ac:dyDescent="0.2">
      <c r="A10" s="8" t="s">
        <v>25</v>
      </c>
      <c r="B10" s="3" t="s">
        <v>0</v>
      </c>
      <c r="C10" s="3" t="s">
        <v>25</v>
      </c>
      <c r="D10" s="136">
        <f>Data!AC11/Data!AD11*5</f>
        <v>4.9950049950049955</v>
      </c>
      <c r="E10" s="187">
        <f>LOG(Data!AC11)</f>
        <v>0</v>
      </c>
      <c r="F10" s="145">
        <f t="shared" si="0"/>
        <v>0</v>
      </c>
      <c r="G10" s="142">
        <f t="shared" si="1"/>
        <v>2.4975024975024978</v>
      </c>
    </row>
    <row r="11" spans="1:7" x14ac:dyDescent="0.2">
      <c r="A11" s="8" t="s">
        <v>21</v>
      </c>
      <c r="B11" s="3" t="s">
        <v>0</v>
      </c>
      <c r="C11" s="3" t="s">
        <v>21</v>
      </c>
      <c r="D11" s="136">
        <f>Data!AC12/Data!AD12*5</f>
        <v>2.6161060521687425</v>
      </c>
      <c r="E11" s="187">
        <f>LOG(Data!AC12)</f>
        <v>5.5965036796508407</v>
      </c>
      <c r="F11" s="145">
        <f t="shared" si="0"/>
        <v>4.141445066701789</v>
      </c>
      <c r="G11" s="142">
        <f t="shared" si="1"/>
        <v>3.3787755594352658</v>
      </c>
    </row>
    <row r="12" spans="1:7" x14ac:dyDescent="0.2">
      <c r="A12" s="8" t="s">
        <v>26</v>
      </c>
      <c r="B12" s="3" t="s">
        <v>0</v>
      </c>
      <c r="C12" s="3" t="s">
        <v>26</v>
      </c>
      <c r="D12" s="136">
        <f>Data!AC13/Data!AD13*5</f>
        <v>2.1205123923172375</v>
      </c>
      <c r="E12" s="187">
        <f>LOG(Data!AC13)</f>
        <v>5.856864110736578</v>
      </c>
      <c r="F12" s="145">
        <f t="shared" si="0"/>
        <v>4.3341132904009907</v>
      </c>
      <c r="G12" s="142">
        <f t="shared" si="1"/>
        <v>3.2273128413591143</v>
      </c>
    </row>
    <row r="13" spans="1:7" x14ac:dyDescent="0.2">
      <c r="A13" s="8" t="s">
        <v>28</v>
      </c>
      <c r="B13" s="3" t="s">
        <v>0</v>
      </c>
      <c r="C13" s="3" t="s">
        <v>40</v>
      </c>
      <c r="D13" s="136">
        <f>Data!AC14/Data!AD14*5</f>
        <v>3.6975089892329605</v>
      </c>
      <c r="E13" s="187">
        <f>LOG(Data!AC14)</f>
        <v>5.4581450417678319</v>
      </c>
      <c r="F13" s="145">
        <f t="shared" si="0"/>
        <v>4.0390588750550931</v>
      </c>
      <c r="G13" s="142">
        <f t="shared" si="1"/>
        <v>3.8682839321440268</v>
      </c>
    </row>
    <row r="14" spans="1:7" x14ac:dyDescent="0.2">
      <c r="A14" s="70" t="s">
        <v>62</v>
      </c>
      <c r="B14" s="3" t="s">
        <v>0</v>
      </c>
      <c r="C14" s="3" t="s">
        <v>27</v>
      </c>
      <c r="D14" s="136">
        <f>Data!AC15/Data!AD15*5</f>
        <v>4.6690257058780906</v>
      </c>
      <c r="E14" s="187">
        <f>LOG(Data!AC15)</f>
        <v>5.2488778242549357</v>
      </c>
      <c r="F14" s="145">
        <f t="shared" si="0"/>
        <v>3.884199924681766</v>
      </c>
      <c r="G14" s="142">
        <f t="shared" si="1"/>
        <v>4.2766128152799281</v>
      </c>
    </row>
    <row r="15" spans="1:7" x14ac:dyDescent="0.2">
      <c r="A15" s="70" t="s">
        <v>63</v>
      </c>
      <c r="B15" s="3" t="s">
        <v>0</v>
      </c>
      <c r="C15" s="3" t="s">
        <v>27</v>
      </c>
      <c r="D15" s="136">
        <f>Data!AC16/Data!AD16*5</f>
        <v>0.99967708781568787</v>
      </c>
      <c r="E15" s="187">
        <f>LOG(Data!AC16)</f>
        <v>3.8432443452479488</v>
      </c>
      <c r="F15" s="145">
        <f t="shared" si="0"/>
        <v>2.8440230266675499</v>
      </c>
      <c r="G15" s="142">
        <f t="shared" si="1"/>
        <v>1.9218500572416188</v>
      </c>
    </row>
    <row r="16" spans="1:7" x14ac:dyDescent="0.2">
      <c r="A16" s="8" t="s">
        <v>4</v>
      </c>
      <c r="B16" s="3" t="s">
        <v>0</v>
      </c>
      <c r="C16" s="3" t="s">
        <v>36</v>
      </c>
      <c r="D16" s="136">
        <f>Data!AC17/Data!AD17*5</f>
        <v>1.3882230614080606</v>
      </c>
      <c r="E16" s="187">
        <f>LOG(Data!AC17)</f>
        <v>4.8820833865581186</v>
      </c>
      <c r="F16" s="145">
        <f t="shared" si="0"/>
        <v>3.6127699209784696</v>
      </c>
      <c r="G16" s="142">
        <f t="shared" si="1"/>
        <v>2.5004964911932652</v>
      </c>
    </row>
    <row r="17" spans="1:7" x14ac:dyDescent="0.2">
      <c r="A17" s="8" t="s">
        <v>43</v>
      </c>
      <c r="B17" s="3" t="s">
        <v>34</v>
      </c>
      <c r="C17" s="3" t="s">
        <v>43</v>
      </c>
      <c r="D17" s="136">
        <f>Data!AC18/Data!AD18*5</f>
        <v>2.1701915007272978</v>
      </c>
      <c r="E17" s="187">
        <f>LOG(Data!AC18)</f>
        <v>6.1458198048020485</v>
      </c>
      <c r="F17" s="145">
        <f t="shared" si="0"/>
        <v>4.547942173965219</v>
      </c>
      <c r="G17" s="142">
        <f t="shared" si="1"/>
        <v>3.3590668373462584</v>
      </c>
    </row>
    <row r="18" spans="1:7" x14ac:dyDescent="0.2">
      <c r="A18" s="8" t="s">
        <v>1</v>
      </c>
      <c r="B18" s="3" t="s">
        <v>0</v>
      </c>
      <c r="C18" s="3" t="s">
        <v>1</v>
      </c>
      <c r="D18" s="136">
        <f>Data!AC19/Data!AD19*5</f>
        <v>4.3196340707490402</v>
      </c>
      <c r="E18" s="187">
        <f>LOG(Data!AC19)</f>
        <v>5.6885256838733342</v>
      </c>
      <c r="F18" s="145">
        <f t="shared" si="0"/>
        <v>4.2095418816473353</v>
      </c>
      <c r="G18" s="142">
        <f t="shared" si="1"/>
        <v>4.2645879761981877</v>
      </c>
    </row>
    <row r="19" spans="1:7" x14ac:dyDescent="0.2">
      <c r="A19" s="8" t="s">
        <v>8</v>
      </c>
      <c r="B19" s="3" t="s">
        <v>0</v>
      </c>
      <c r="C19" s="3" t="s">
        <v>39</v>
      </c>
      <c r="D19" s="136">
        <f>Data!AC20/Data!AD20*5</f>
        <v>2.1732562773936466</v>
      </c>
      <c r="E19" s="187">
        <f>LOG(Data!AC20)</f>
        <v>4.2881271663178593</v>
      </c>
      <c r="F19" s="145">
        <f t="shared" si="0"/>
        <v>3.173238885361545</v>
      </c>
      <c r="G19" s="142">
        <f t="shared" si="1"/>
        <v>2.6732475813775958</v>
      </c>
    </row>
    <row r="20" spans="1:7" x14ac:dyDescent="0.2">
      <c r="A20" s="8" t="s">
        <v>12</v>
      </c>
      <c r="B20" s="3" t="s">
        <v>0</v>
      </c>
      <c r="C20" s="3" t="s">
        <v>12</v>
      </c>
      <c r="D20" s="136">
        <f>Data!AC21/Data!AD21*5</f>
        <v>1.5738184168879246</v>
      </c>
      <c r="E20" s="187">
        <f>LOG(Data!AC21)</f>
        <v>4.9679176658007425</v>
      </c>
      <c r="F20" s="145">
        <f t="shared" si="0"/>
        <v>3.6762877836783194</v>
      </c>
      <c r="G20" s="142">
        <f t="shared" si="1"/>
        <v>2.6250531002831221</v>
      </c>
    </row>
    <row r="21" spans="1:7" x14ac:dyDescent="0.2">
      <c r="A21" s="8" t="s">
        <v>22</v>
      </c>
      <c r="B21" s="3" t="s">
        <v>0</v>
      </c>
      <c r="C21" s="3" t="s">
        <v>22</v>
      </c>
      <c r="D21" s="136">
        <f>Data!AC22/Data!AD22*5</f>
        <v>1.57794822938718</v>
      </c>
      <c r="E21" s="187">
        <f>LOG(Data!AC22)</f>
        <v>4.8871800913331453</v>
      </c>
      <c r="F21" s="145">
        <f t="shared" si="0"/>
        <v>3.6165415119672719</v>
      </c>
      <c r="G21" s="142">
        <f t="shared" si="1"/>
        <v>2.5972448706772262</v>
      </c>
    </row>
    <row r="22" spans="1:7" x14ac:dyDescent="0.2">
      <c r="A22" s="8" t="s">
        <v>17</v>
      </c>
      <c r="B22" s="3" t="s">
        <v>0</v>
      </c>
      <c r="C22" s="3" t="s">
        <v>17</v>
      </c>
      <c r="D22" s="136">
        <f>Data!AC23/Data!AD23*5</f>
        <v>3.5987449181536766</v>
      </c>
      <c r="E22" s="187">
        <f>LOG(Data!AC23)</f>
        <v>5.6894622698633599</v>
      </c>
      <c r="F22" s="145">
        <f t="shared" si="0"/>
        <v>4.2102349606927474</v>
      </c>
      <c r="G22" s="142">
        <f t="shared" si="1"/>
        <v>3.904489939423212</v>
      </c>
    </row>
    <row r="23" spans="1:7" x14ac:dyDescent="0.2">
      <c r="A23" s="8" t="s">
        <v>23</v>
      </c>
      <c r="B23" s="3" t="s">
        <v>0</v>
      </c>
      <c r="C23" s="3" t="s">
        <v>23</v>
      </c>
      <c r="D23" s="136">
        <f>Data!AC24/Data!AD24*5</f>
        <v>1.196163793773751</v>
      </c>
      <c r="E23" s="187">
        <f>LOG(Data!AC24)</f>
        <v>4.7358448373153319</v>
      </c>
      <c r="F23" s="145">
        <f t="shared" si="0"/>
        <v>3.5045525493853269</v>
      </c>
      <c r="G23" s="142">
        <f t="shared" si="1"/>
        <v>2.350358171579539</v>
      </c>
    </row>
    <row r="24" spans="1:7" x14ac:dyDescent="0.2">
      <c r="A24" s="8" t="s">
        <v>7</v>
      </c>
      <c r="B24" s="3" t="s">
        <v>0</v>
      </c>
      <c r="C24" s="1" t="s">
        <v>38</v>
      </c>
      <c r="D24" s="136">
        <f>Data!AC25/Data!AD25*5</f>
        <v>0.78450526093042794</v>
      </c>
      <c r="E24" s="187">
        <f>LOG(Data!AC25)</f>
        <v>3.0345807388567181</v>
      </c>
      <c r="F24" s="145">
        <f t="shared" si="0"/>
        <v>2.245607284444866</v>
      </c>
      <c r="G24" s="142">
        <f t="shared" si="1"/>
        <v>1.5150562726876471</v>
      </c>
    </row>
    <row r="25" spans="1:7" x14ac:dyDescent="0.2">
      <c r="A25" s="8" t="s">
        <v>3</v>
      </c>
      <c r="B25" s="3" t="s">
        <v>0</v>
      </c>
      <c r="C25" s="3" t="s">
        <v>37</v>
      </c>
      <c r="D25" s="136">
        <f>Data!AC26/Data!AD26*5</f>
        <v>4.7735805935057796</v>
      </c>
      <c r="E25" s="187">
        <f>LOG(Data!AC26)</f>
        <v>4.7933991594531919</v>
      </c>
      <c r="F25" s="145">
        <f t="shared" si="0"/>
        <v>3.5471430803898691</v>
      </c>
      <c r="G25" s="142">
        <f t="shared" si="1"/>
        <v>4.1603618369478248</v>
      </c>
    </row>
    <row r="26" spans="1:7" x14ac:dyDescent="0.2">
      <c r="A26" s="8" t="s">
        <v>18</v>
      </c>
      <c r="B26" s="3" t="s">
        <v>0</v>
      </c>
      <c r="C26" s="3" t="s">
        <v>18</v>
      </c>
      <c r="D26" s="136">
        <f>Data!AC27/Data!AD27*5</f>
        <v>1.9791939798143321</v>
      </c>
      <c r="E26" s="187">
        <f>LOG(Data!AC27)</f>
        <v>4.7759792342215386</v>
      </c>
      <c r="F26" s="145">
        <f t="shared" si="0"/>
        <v>3.5342522350438252</v>
      </c>
      <c r="G26" s="142">
        <f t="shared" si="1"/>
        <v>2.7567231074290786</v>
      </c>
    </row>
    <row r="27" spans="1:7" x14ac:dyDescent="0.2">
      <c r="A27" s="8" t="s">
        <v>42</v>
      </c>
      <c r="B27" s="3" t="s">
        <v>0</v>
      </c>
      <c r="C27" s="3" t="s">
        <v>42</v>
      </c>
      <c r="D27" s="136">
        <f>Data!AC28/Data!AD28*5</f>
        <v>1.3327279760755797</v>
      </c>
      <c r="E27" s="187">
        <f>LOG(Data!AC28)</f>
        <v>6.1278096890087062</v>
      </c>
      <c r="F27" s="145">
        <f t="shared" si="0"/>
        <v>4.5346145841926493</v>
      </c>
      <c r="G27" s="142">
        <f t="shared" si="1"/>
        <v>2.9336712801341145</v>
      </c>
    </row>
    <row r="28" spans="1:7" x14ac:dyDescent="0.2">
      <c r="A28" s="8" t="s">
        <v>13</v>
      </c>
      <c r="B28" s="3" t="s">
        <v>0</v>
      </c>
      <c r="C28" s="3" t="s">
        <v>13</v>
      </c>
      <c r="D28" s="136">
        <f>Data!AC29/Data!AD29*5</f>
        <v>0.88843770191945093</v>
      </c>
      <c r="E28" s="187">
        <f>LOG(Data!AC29)</f>
        <v>2.4276213017173323</v>
      </c>
      <c r="F28" s="145">
        <f t="shared" si="0"/>
        <v>1.7964537931733602</v>
      </c>
      <c r="G28" s="142">
        <f t="shared" si="1"/>
        <v>1.3424457475464056</v>
      </c>
    </row>
    <row r="29" spans="1:7" x14ac:dyDescent="0.2">
      <c r="A29" s="8" t="s">
        <v>31</v>
      </c>
      <c r="B29" s="3" t="s">
        <v>0</v>
      </c>
      <c r="C29" s="3" t="s">
        <v>31</v>
      </c>
      <c r="D29" s="136">
        <f>Data!AC30/Data!AD30*5</f>
        <v>0.11510216457468606</v>
      </c>
      <c r="E29" s="187">
        <f>LOG(Data!AC30)</f>
        <v>4.1181128286284112</v>
      </c>
      <c r="F29" s="145">
        <f t="shared" si="0"/>
        <v>3.0474272929109412</v>
      </c>
      <c r="G29" s="142">
        <f t="shared" si="1"/>
        <v>1.5812647287428137</v>
      </c>
    </row>
    <row r="30" spans="1:7" x14ac:dyDescent="0.2">
      <c r="A30" s="8" t="s">
        <v>19</v>
      </c>
      <c r="B30" s="3" t="s">
        <v>0</v>
      </c>
      <c r="C30" s="3" t="s">
        <v>19</v>
      </c>
      <c r="D30" s="136">
        <f>Data!AC31/Data!AD31*5</f>
        <v>1.0886480001557544</v>
      </c>
      <c r="E30" s="187">
        <f>LOG(Data!AC31)</f>
        <v>5.4295462456770069</v>
      </c>
      <c r="F30" s="145">
        <f t="shared" si="0"/>
        <v>4.0178956006674404</v>
      </c>
      <c r="G30" s="142">
        <f t="shared" si="1"/>
        <v>2.5532718004115975</v>
      </c>
    </row>
    <row r="31" spans="1:7" x14ac:dyDescent="0.2">
      <c r="A31" s="8" t="s">
        <v>14</v>
      </c>
      <c r="B31" s="3" t="s">
        <v>0</v>
      </c>
      <c r="C31" s="3" t="s">
        <v>14</v>
      </c>
      <c r="D31" s="136">
        <f>Data!AC32/Data!AD32*5</f>
        <v>4.7188627599409152</v>
      </c>
      <c r="E31" s="187">
        <f>LOG(Data!AC32)</f>
        <v>3.49830610992234</v>
      </c>
      <c r="F31" s="145">
        <f t="shared" si="0"/>
        <v>2.5887667390320543</v>
      </c>
      <c r="G31" s="142">
        <f t="shared" si="1"/>
        <v>3.653814749486485</v>
      </c>
    </row>
    <row r="32" spans="1:7" x14ac:dyDescent="0.2">
      <c r="A32" s="8" t="s">
        <v>24</v>
      </c>
      <c r="B32" s="3" t="s">
        <v>0</v>
      </c>
      <c r="C32" s="3" t="s">
        <v>24</v>
      </c>
      <c r="D32" s="136">
        <f>Data!AC33/Data!AD33*5</f>
        <v>4.8370022097140473E-3</v>
      </c>
      <c r="E32" s="187">
        <f>LOG(Data!AC33)</f>
        <v>2.374748346010104</v>
      </c>
      <c r="F32" s="145">
        <f t="shared" si="0"/>
        <v>1.7573275003824111</v>
      </c>
      <c r="G32" s="142">
        <f t="shared" si="1"/>
        <v>0.88108225129606255</v>
      </c>
    </row>
    <row r="33" spans="1:7" x14ac:dyDescent="0.2">
      <c r="A33" s="9" t="s">
        <v>29</v>
      </c>
      <c r="B33" s="10" t="s">
        <v>0</v>
      </c>
      <c r="C33" s="10" t="s">
        <v>29</v>
      </c>
      <c r="D33" s="137">
        <f>Data!AC34/Data!AD34*5</f>
        <v>1.6670745291855613</v>
      </c>
      <c r="E33" s="188">
        <f>LOG(Data!AC34)</f>
        <v>5.7950345933181167</v>
      </c>
      <c r="F33" s="146">
        <f t="shared" si="0"/>
        <v>4.2883590901812543</v>
      </c>
      <c r="G33" s="143">
        <f t="shared" si="1"/>
        <v>2.9777168096834079</v>
      </c>
    </row>
    <row r="34" spans="1:7" x14ac:dyDescent="0.2">
      <c r="D34" s="139"/>
      <c r="E34" s="139"/>
      <c r="F34" s="139"/>
    </row>
    <row r="35" spans="1:7" x14ac:dyDescent="0.2">
      <c r="C35" s="89" t="s">
        <v>232</v>
      </c>
      <c r="D35" s="140">
        <f>MAX(D3:D33)</f>
        <v>4.9950049950049955</v>
      </c>
      <c r="E35" s="140">
        <f>MAX(E3:E33)</f>
        <v>6.7567039879969339</v>
      </c>
      <c r="F35" s="140">
        <f>MAX(F3:F33)</f>
        <v>5</v>
      </c>
      <c r="G35" s="140">
        <f>MAX(G3:G33)</f>
        <v>4.7206578166017632</v>
      </c>
    </row>
  </sheetData>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3" tint="0.59999389629810485"/>
  </sheetPr>
  <dimension ref="A1:D35"/>
  <sheetViews>
    <sheetView workbookViewId="0">
      <selection activeCell="I28" sqref="I28"/>
    </sheetView>
  </sheetViews>
  <sheetFormatPr defaultRowHeight="12.75" x14ac:dyDescent="0.2"/>
  <cols>
    <col min="1" max="1" width="21.5703125" customWidth="1"/>
    <col min="2" max="2" width="16.42578125" customWidth="1"/>
    <col min="3" max="3" width="20.85546875" customWidth="1"/>
  </cols>
  <sheetData>
    <row r="1" spans="1:4" ht="18" x14ac:dyDescent="0.25">
      <c r="A1" s="147" t="s">
        <v>361</v>
      </c>
    </row>
    <row r="2" spans="1:4" ht="60" x14ac:dyDescent="0.2">
      <c r="A2" s="4" t="s">
        <v>9</v>
      </c>
      <c r="B2" s="4" t="s">
        <v>10</v>
      </c>
      <c r="C2" s="138" t="s">
        <v>35</v>
      </c>
      <c r="D2" s="150" t="s">
        <v>229</v>
      </c>
    </row>
    <row r="3" spans="1:4" x14ac:dyDescent="0.2">
      <c r="A3" s="6" t="s">
        <v>11</v>
      </c>
      <c r="B3" s="7" t="s">
        <v>0</v>
      </c>
      <c r="C3" s="7" t="s">
        <v>11</v>
      </c>
      <c r="D3" s="151">
        <v>1E-3</v>
      </c>
    </row>
    <row r="4" spans="1:4" x14ac:dyDescent="0.2">
      <c r="A4" s="8" t="s">
        <v>15</v>
      </c>
      <c r="B4" s="3" t="s">
        <v>0</v>
      </c>
      <c r="C4" s="3" t="s">
        <v>15</v>
      </c>
      <c r="D4" s="152">
        <v>1E-3</v>
      </c>
    </row>
    <row r="5" spans="1:4" x14ac:dyDescent="0.2">
      <c r="A5" s="8" t="s">
        <v>6</v>
      </c>
      <c r="B5" s="3" t="s">
        <v>0</v>
      </c>
      <c r="C5" s="3" t="s">
        <v>6</v>
      </c>
      <c r="D5" s="152">
        <v>1E-3</v>
      </c>
    </row>
    <row r="6" spans="1:4" x14ac:dyDescent="0.2">
      <c r="A6" s="8" t="s">
        <v>32</v>
      </c>
      <c r="B6" s="3" t="s">
        <v>34</v>
      </c>
      <c r="C6" s="3" t="s">
        <v>32</v>
      </c>
      <c r="D6" s="152">
        <v>1E-3</v>
      </c>
    </row>
    <row r="7" spans="1:4" x14ac:dyDescent="0.2">
      <c r="A7" s="8" t="s">
        <v>5</v>
      </c>
      <c r="B7" s="3" t="s">
        <v>0</v>
      </c>
      <c r="C7" s="3" t="s">
        <v>41</v>
      </c>
      <c r="D7" s="152">
        <v>1E-3</v>
      </c>
    </row>
    <row r="8" spans="1:4" x14ac:dyDescent="0.2">
      <c r="A8" s="8" t="s">
        <v>20</v>
      </c>
      <c r="B8" s="3" t="s">
        <v>0</v>
      </c>
      <c r="C8" s="3" t="s">
        <v>20</v>
      </c>
      <c r="D8" s="152">
        <v>1E-3</v>
      </c>
    </row>
    <row r="9" spans="1:4" x14ac:dyDescent="0.2">
      <c r="A9" s="8" t="s">
        <v>16</v>
      </c>
      <c r="B9" s="3" t="s">
        <v>0</v>
      </c>
      <c r="C9" s="3" t="s">
        <v>16</v>
      </c>
      <c r="D9" s="152">
        <v>1E-3</v>
      </c>
    </row>
    <row r="10" spans="1:4" x14ac:dyDescent="0.2">
      <c r="A10" s="8" t="s">
        <v>25</v>
      </c>
      <c r="B10" s="3" t="s">
        <v>0</v>
      </c>
      <c r="C10" s="3" t="s">
        <v>25</v>
      </c>
      <c r="D10" s="152">
        <v>1E-3</v>
      </c>
    </row>
    <row r="11" spans="1:4" x14ac:dyDescent="0.2">
      <c r="A11" s="8" t="s">
        <v>21</v>
      </c>
      <c r="B11" s="3" t="s">
        <v>0</v>
      </c>
      <c r="C11" s="3" t="s">
        <v>21</v>
      </c>
      <c r="D11" s="152">
        <v>1E-3</v>
      </c>
    </row>
    <row r="12" spans="1:4" x14ac:dyDescent="0.2">
      <c r="A12" s="8" t="s">
        <v>26</v>
      </c>
      <c r="B12" s="3" t="s">
        <v>0</v>
      </c>
      <c r="C12" s="3" t="s">
        <v>26</v>
      </c>
      <c r="D12" s="152">
        <v>1E-3</v>
      </c>
    </row>
    <row r="13" spans="1:4" x14ac:dyDescent="0.2">
      <c r="A13" s="8" t="s">
        <v>28</v>
      </c>
      <c r="B13" s="3" t="s">
        <v>0</v>
      </c>
      <c r="C13" s="3" t="s">
        <v>40</v>
      </c>
      <c r="D13" s="152">
        <v>1E-3</v>
      </c>
    </row>
    <row r="14" spans="1:4" x14ac:dyDescent="0.2">
      <c r="A14" s="70" t="s">
        <v>62</v>
      </c>
      <c r="B14" s="3" t="s">
        <v>0</v>
      </c>
      <c r="C14" s="3" t="s">
        <v>27</v>
      </c>
      <c r="D14" s="152">
        <v>1E-3</v>
      </c>
    </row>
    <row r="15" spans="1:4" x14ac:dyDescent="0.2">
      <c r="A15" s="70" t="s">
        <v>63</v>
      </c>
      <c r="B15" s="3" t="s">
        <v>0</v>
      </c>
      <c r="C15" s="3" t="s">
        <v>27</v>
      </c>
      <c r="D15" s="152">
        <v>1E-3</v>
      </c>
    </row>
    <row r="16" spans="1:4" x14ac:dyDescent="0.2">
      <c r="A16" s="8" t="s">
        <v>4</v>
      </c>
      <c r="B16" s="3" t="s">
        <v>0</v>
      </c>
      <c r="C16" s="3" t="s">
        <v>36</v>
      </c>
      <c r="D16" s="152">
        <v>1E-3</v>
      </c>
    </row>
    <row r="17" spans="1:4" x14ac:dyDescent="0.2">
      <c r="A17" s="8" t="s">
        <v>43</v>
      </c>
      <c r="B17" s="3" t="s">
        <v>34</v>
      </c>
      <c r="C17" s="3" t="s">
        <v>43</v>
      </c>
      <c r="D17" s="152">
        <v>1E-3</v>
      </c>
    </row>
    <row r="18" spans="1:4" x14ac:dyDescent="0.2">
      <c r="A18" s="8" t="s">
        <v>1</v>
      </c>
      <c r="B18" s="3" t="s">
        <v>0</v>
      </c>
      <c r="C18" s="3" t="s">
        <v>1</v>
      </c>
      <c r="D18" s="152">
        <v>1E-3</v>
      </c>
    </row>
    <row r="19" spans="1:4" x14ac:dyDescent="0.2">
      <c r="A19" s="8" t="s">
        <v>8</v>
      </c>
      <c r="B19" s="3" t="s">
        <v>0</v>
      </c>
      <c r="C19" s="3" t="s">
        <v>39</v>
      </c>
      <c r="D19" s="152">
        <v>1E-3</v>
      </c>
    </row>
    <row r="20" spans="1:4" x14ac:dyDescent="0.2">
      <c r="A20" s="8" t="s">
        <v>12</v>
      </c>
      <c r="B20" s="3" t="s">
        <v>0</v>
      </c>
      <c r="C20" s="3" t="s">
        <v>12</v>
      </c>
      <c r="D20" s="152">
        <v>1E-3</v>
      </c>
    </row>
    <row r="21" spans="1:4" x14ac:dyDescent="0.2">
      <c r="A21" s="8" t="s">
        <v>22</v>
      </c>
      <c r="B21" s="3" t="s">
        <v>0</v>
      </c>
      <c r="C21" s="3" t="s">
        <v>22</v>
      </c>
      <c r="D21" s="152">
        <v>1E-3</v>
      </c>
    </row>
    <row r="22" spans="1:4" x14ac:dyDescent="0.2">
      <c r="A22" s="8" t="s">
        <v>17</v>
      </c>
      <c r="B22" s="3" t="s">
        <v>0</v>
      </c>
      <c r="C22" s="3" t="s">
        <v>17</v>
      </c>
      <c r="D22" s="152">
        <v>1E-3</v>
      </c>
    </row>
    <row r="23" spans="1:4" x14ac:dyDescent="0.2">
      <c r="A23" s="8" t="s">
        <v>23</v>
      </c>
      <c r="B23" s="3" t="s">
        <v>0</v>
      </c>
      <c r="C23" s="3" t="s">
        <v>23</v>
      </c>
      <c r="D23" s="152">
        <v>1E-3</v>
      </c>
    </row>
    <row r="24" spans="1:4" x14ac:dyDescent="0.2">
      <c r="A24" s="8" t="s">
        <v>7</v>
      </c>
      <c r="B24" s="3" t="s">
        <v>0</v>
      </c>
      <c r="C24" s="1" t="s">
        <v>38</v>
      </c>
      <c r="D24" s="152">
        <v>1E-3</v>
      </c>
    </row>
    <row r="25" spans="1:4" x14ac:dyDescent="0.2">
      <c r="A25" s="8" t="s">
        <v>3</v>
      </c>
      <c r="B25" s="3" t="s">
        <v>0</v>
      </c>
      <c r="C25" s="3" t="s">
        <v>37</v>
      </c>
      <c r="D25" s="152">
        <v>1E-3</v>
      </c>
    </row>
    <row r="26" spans="1:4" x14ac:dyDescent="0.2">
      <c r="A26" s="8" t="s">
        <v>18</v>
      </c>
      <c r="B26" s="3" t="s">
        <v>0</v>
      </c>
      <c r="C26" s="3" t="s">
        <v>18</v>
      </c>
      <c r="D26" s="152">
        <v>1E-3</v>
      </c>
    </row>
    <row r="27" spans="1:4" x14ac:dyDescent="0.2">
      <c r="A27" s="8" t="s">
        <v>42</v>
      </c>
      <c r="B27" s="3" t="s">
        <v>0</v>
      </c>
      <c r="C27" s="3" t="s">
        <v>42</v>
      </c>
      <c r="D27" s="152">
        <v>1E-3</v>
      </c>
    </row>
    <row r="28" spans="1:4" x14ac:dyDescent="0.2">
      <c r="A28" s="8" t="s">
        <v>13</v>
      </c>
      <c r="B28" s="3" t="s">
        <v>0</v>
      </c>
      <c r="C28" s="3" t="s">
        <v>13</v>
      </c>
      <c r="D28" s="152">
        <v>1E-3</v>
      </c>
    </row>
    <row r="29" spans="1:4" x14ac:dyDescent="0.2">
      <c r="A29" s="8" t="s">
        <v>31</v>
      </c>
      <c r="B29" s="3" t="s">
        <v>0</v>
      </c>
      <c r="C29" s="3" t="s">
        <v>31</v>
      </c>
      <c r="D29" s="152">
        <v>1E-3</v>
      </c>
    </row>
    <row r="30" spans="1:4" x14ac:dyDescent="0.2">
      <c r="A30" s="8" t="s">
        <v>19</v>
      </c>
      <c r="B30" s="3" t="s">
        <v>0</v>
      </c>
      <c r="C30" s="3" t="s">
        <v>19</v>
      </c>
      <c r="D30" s="152">
        <v>1E-3</v>
      </c>
    </row>
    <row r="31" spans="1:4" x14ac:dyDescent="0.2">
      <c r="A31" s="8" t="s">
        <v>14</v>
      </c>
      <c r="B31" s="3" t="s">
        <v>0</v>
      </c>
      <c r="C31" s="3" t="s">
        <v>14</v>
      </c>
      <c r="D31" s="152">
        <v>1E-3</v>
      </c>
    </row>
    <row r="32" spans="1:4" x14ac:dyDescent="0.2">
      <c r="A32" s="8" t="s">
        <v>24</v>
      </c>
      <c r="B32" s="3" t="s">
        <v>0</v>
      </c>
      <c r="C32" s="3" t="s">
        <v>24</v>
      </c>
      <c r="D32" s="152">
        <v>1E-3</v>
      </c>
    </row>
    <row r="33" spans="1:4" x14ac:dyDescent="0.2">
      <c r="A33" s="9" t="s">
        <v>29</v>
      </c>
      <c r="B33" s="10" t="s">
        <v>0</v>
      </c>
      <c r="C33" s="10" t="s">
        <v>29</v>
      </c>
      <c r="D33" s="153">
        <v>1E-3</v>
      </c>
    </row>
    <row r="34" spans="1:4" x14ac:dyDescent="0.2">
      <c r="D34" s="139"/>
    </row>
    <row r="35" spans="1:4" x14ac:dyDescent="0.2">
      <c r="C35" s="89"/>
      <c r="D35" s="140"/>
    </row>
  </sheetData>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3" tint="0.59999389629810485"/>
  </sheetPr>
  <dimension ref="A1:D35"/>
  <sheetViews>
    <sheetView workbookViewId="0">
      <selection activeCell="M35" sqref="M35"/>
    </sheetView>
  </sheetViews>
  <sheetFormatPr defaultRowHeight="12.75" x14ac:dyDescent="0.2"/>
  <cols>
    <col min="1" max="1" width="21.5703125" customWidth="1"/>
    <col min="2" max="2" width="16.42578125" customWidth="1"/>
    <col min="3" max="3" width="20.85546875" customWidth="1"/>
  </cols>
  <sheetData>
    <row r="1" spans="1:4" ht="18" x14ac:dyDescent="0.25">
      <c r="A1" s="147" t="s">
        <v>357</v>
      </c>
    </row>
    <row r="2" spans="1:4" ht="60" x14ac:dyDescent="0.2">
      <c r="A2" s="4" t="s">
        <v>9</v>
      </c>
      <c r="B2" s="4" t="s">
        <v>10</v>
      </c>
      <c r="C2" s="138" t="s">
        <v>35</v>
      </c>
      <c r="D2" s="150" t="s">
        <v>229</v>
      </c>
    </row>
    <row r="3" spans="1:4" x14ac:dyDescent="0.2">
      <c r="A3" s="6" t="s">
        <v>11</v>
      </c>
      <c r="B3" s="7" t="s">
        <v>0</v>
      </c>
      <c r="C3" s="7" t="s">
        <v>11</v>
      </c>
      <c r="D3" s="151">
        <v>2</v>
      </c>
    </row>
    <row r="4" spans="1:4" x14ac:dyDescent="0.2">
      <c r="A4" s="8" t="s">
        <v>15</v>
      </c>
      <c r="B4" s="3" t="s">
        <v>0</v>
      </c>
      <c r="C4" s="3" t="s">
        <v>15</v>
      </c>
      <c r="D4" s="152">
        <v>2</v>
      </c>
    </row>
    <row r="5" spans="1:4" x14ac:dyDescent="0.2">
      <c r="A5" s="8" t="s">
        <v>6</v>
      </c>
      <c r="B5" s="3" t="s">
        <v>0</v>
      </c>
      <c r="C5" s="3" t="s">
        <v>6</v>
      </c>
      <c r="D5" s="152">
        <v>2</v>
      </c>
    </row>
    <row r="6" spans="1:4" x14ac:dyDescent="0.2">
      <c r="A6" s="8" t="s">
        <v>32</v>
      </c>
      <c r="B6" s="3" t="s">
        <v>34</v>
      </c>
      <c r="C6" s="3" t="s">
        <v>32</v>
      </c>
      <c r="D6" s="152">
        <v>2</v>
      </c>
    </row>
    <row r="7" spans="1:4" x14ac:dyDescent="0.2">
      <c r="A7" s="8" t="s">
        <v>5</v>
      </c>
      <c r="B7" s="3" t="s">
        <v>0</v>
      </c>
      <c r="C7" s="3" t="s">
        <v>41</v>
      </c>
      <c r="D7" s="152">
        <v>2</v>
      </c>
    </row>
    <row r="8" spans="1:4" x14ac:dyDescent="0.2">
      <c r="A8" s="8" t="s">
        <v>20</v>
      </c>
      <c r="B8" s="3" t="s">
        <v>0</v>
      </c>
      <c r="C8" s="3" t="s">
        <v>20</v>
      </c>
      <c r="D8" s="152">
        <v>2</v>
      </c>
    </row>
    <row r="9" spans="1:4" x14ac:dyDescent="0.2">
      <c r="A9" s="8" t="s">
        <v>16</v>
      </c>
      <c r="B9" s="3" t="s">
        <v>0</v>
      </c>
      <c r="C9" s="3" t="s">
        <v>16</v>
      </c>
      <c r="D9" s="152">
        <v>2</v>
      </c>
    </row>
    <row r="10" spans="1:4" x14ac:dyDescent="0.2">
      <c r="A10" s="8" t="s">
        <v>25</v>
      </c>
      <c r="B10" s="3" t="s">
        <v>0</v>
      </c>
      <c r="C10" s="3" t="s">
        <v>25</v>
      </c>
      <c r="D10" s="152">
        <v>2</v>
      </c>
    </row>
    <row r="11" spans="1:4" x14ac:dyDescent="0.2">
      <c r="A11" s="8" t="s">
        <v>21</v>
      </c>
      <c r="B11" s="3" t="s">
        <v>0</v>
      </c>
      <c r="C11" s="3" t="s">
        <v>21</v>
      </c>
      <c r="D11" s="152">
        <v>2</v>
      </c>
    </row>
    <row r="12" spans="1:4" x14ac:dyDescent="0.2">
      <c r="A12" s="8" t="s">
        <v>26</v>
      </c>
      <c r="B12" s="3" t="s">
        <v>0</v>
      </c>
      <c r="C12" s="3" t="s">
        <v>26</v>
      </c>
      <c r="D12" s="152">
        <v>2</v>
      </c>
    </row>
    <row r="13" spans="1:4" x14ac:dyDescent="0.2">
      <c r="A13" s="8" t="s">
        <v>28</v>
      </c>
      <c r="B13" s="3" t="s">
        <v>0</v>
      </c>
      <c r="C13" s="3" t="s">
        <v>40</v>
      </c>
      <c r="D13" s="152">
        <v>2</v>
      </c>
    </row>
    <row r="14" spans="1:4" x14ac:dyDescent="0.2">
      <c r="A14" s="70" t="s">
        <v>62</v>
      </c>
      <c r="B14" s="3" t="s">
        <v>0</v>
      </c>
      <c r="C14" s="3" t="s">
        <v>27</v>
      </c>
      <c r="D14" s="152">
        <v>2</v>
      </c>
    </row>
    <row r="15" spans="1:4" x14ac:dyDescent="0.2">
      <c r="A15" s="70" t="s">
        <v>63</v>
      </c>
      <c r="B15" s="3" t="s">
        <v>0</v>
      </c>
      <c r="C15" s="3" t="s">
        <v>27</v>
      </c>
      <c r="D15" s="152">
        <v>2</v>
      </c>
    </row>
    <row r="16" spans="1:4" x14ac:dyDescent="0.2">
      <c r="A16" s="8" t="s">
        <v>4</v>
      </c>
      <c r="B16" s="3" t="s">
        <v>0</v>
      </c>
      <c r="C16" s="3" t="s">
        <v>36</v>
      </c>
      <c r="D16" s="152">
        <v>2</v>
      </c>
    </row>
    <row r="17" spans="1:4" x14ac:dyDescent="0.2">
      <c r="A17" s="8" t="s">
        <v>43</v>
      </c>
      <c r="B17" s="3" t="s">
        <v>34</v>
      </c>
      <c r="C17" s="3" t="s">
        <v>43</v>
      </c>
      <c r="D17" s="152">
        <v>2</v>
      </c>
    </row>
    <row r="18" spans="1:4" x14ac:dyDescent="0.2">
      <c r="A18" s="8" t="s">
        <v>1</v>
      </c>
      <c r="B18" s="3" t="s">
        <v>0</v>
      </c>
      <c r="C18" s="3" t="s">
        <v>1</v>
      </c>
      <c r="D18" s="152">
        <v>2</v>
      </c>
    </row>
    <row r="19" spans="1:4" x14ac:dyDescent="0.2">
      <c r="A19" s="8" t="s">
        <v>8</v>
      </c>
      <c r="B19" s="3" t="s">
        <v>0</v>
      </c>
      <c r="C19" s="3" t="s">
        <v>39</v>
      </c>
      <c r="D19" s="152">
        <v>2</v>
      </c>
    </row>
    <row r="20" spans="1:4" x14ac:dyDescent="0.2">
      <c r="A20" s="8" t="s">
        <v>12</v>
      </c>
      <c r="B20" s="3" t="s">
        <v>0</v>
      </c>
      <c r="C20" s="3" t="s">
        <v>12</v>
      </c>
      <c r="D20" s="152">
        <v>2</v>
      </c>
    </row>
    <row r="21" spans="1:4" x14ac:dyDescent="0.2">
      <c r="A21" s="8" t="s">
        <v>22</v>
      </c>
      <c r="B21" s="3" t="s">
        <v>0</v>
      </c>
      <c r="C21" s="3" t="s">
        <v>22</v>
      </c>
      <c r="D21" s="152">
        <v>2</v>
      </c>
    </row>
    <row r="22" spans="1:4" x14ac:dyDescent="0.2">
      <c r="A22" s="8" t="s">
        <v>17</v>
      </c>
      <c r="B22" s="3" t="s">
        <v>0</v>
      </c>
      <c r="C22" s="3" t="s">
        <v>17</v>
      </c>
      <c r="D22" s="152">
        <v>2</v>
      </c>
    </row>
    <row r="23" spans="1:4" x14ac:dyDescent="0.2">
      <c r="A23" s="8" t="s">
        <v>23</v>
      </c>
      <c r="B23" s="3" t="s">
        <v>0</v>
      </c>
      <c r="C23" s="3" t="s">
        <v>23</v>
      </c>
      <c r="D23" s="152">
        <v>2</v>
      </c>
    </row>
    <row r="24" spans="1:4" x14ac:dyDescent="0.2">
      <c r="A24" s="8" t="s">
        <v>7</v>
      </c>
      <c r="B24" s="3" t="s">
        <v>0</v>
      </c>
      <c r="C24" s="1" t="s">
        <v>38</v>
      </c>
      <c r="D24" s="152">
        <v>2</v>
      </c>
    </row>
    <row r="25" spans="1:4" x14ac:dyDescent="0.2">
      <c r="A25" s="8" t="s">
        <v>3</v>
      </c>
      <c r="B25" s="3" t="s">
        <v>0</v>
      </c>
      <c r="C25" s="3" t="s">
        <v>37</v>
      </c>
      <c r="D25" s="152">
        <v>2</v>
      </c>
    </row>
    <row r="26" spans="1:4" x14ac:dyDescent="0.2">
      <c r="A26" s="8" t="s">
        <v>18</v>
      </c>
      <c r="B26" s="3" t="s">
        <v>0</v>
      </c>
      <c r="C26" s="3" t="s">
        <v>18</v>
      </c>
      <c r="D26" s="152">
        <v>2</v>
      </c>
    </row>
    <row r="27" spans="1:4" x14ac:dyDescent="0.2">
      <c r="A27" s="8" t="s">
        <v>42</v>
      </c>
      <c r="B27" s="3" t="s">
        <v>0</v>
      </c>
      <c r="C27" s="3" t="s">
        <v>42</v>
      </c>
      <c r="D27" s="152">
        <v>2</v>
      </c>
    </row>
    <row r="28" spans="1:4" x14ac:dyDescent="0.2">
      <c r="A28" s="8" t="s">
        <v>13</v>
      </c>
      <c r="B28" s="3" t="s">
        <v>0</v>
      </c>
      <c r="C28" s="3" t="s">
        <v>13</v>
      </c>
      <c r="D28" s="152">
        <v>2</v>
      </c>
    </row>
    <row r="29" spans="1:4" x14ac:dyDescent="0.2">
      <c r="A29" s="8" t="s">
        <v>31</v>
      </c>
      <c r="B29" s="3" t="s">
        <v>0</v>
      </c>
      <c r="C29" s="3" t="s">
        <v>31</v>
      </c>
      <c r="D29" s="152">
        <v>2</v>
      </c>
    </row>
    <row r="30" spans="1:4" x14ac:dyDescent="0.2">
      <c r="A30" s="8" t="s">
        <v>19</v>
      </c>
      <c r="B30" s="3" t="s">
        <v>0</v>
      </c>
      <c r="C30" s="3" t="s">
        <v>19</v>
      </c>
      <c r="D30" s="152">
        <v>2</v>
      </c>
    </row>
    <row r="31" spans="1:4" x14ac:dyDescent="0.2">
      <c r="A31" s="8" t="s">
        <v>14</v>
      </c>
      <c r="B31" s="3" t="s">
        <v>0</v>
      </c>
      <c r="C31" s="3" t="s">
        <v>14</v>
      </c>
      <c r="D31" s="152">
        <v>2</v>
      </c>
    </row>
    <row r="32" spans="1:4" x14ac:dyDescent="0.2">
      <c r="A32" s="8" t="s">
        <v>24</v>
      </c>
      <c r="B32" s="3" t="s">
        <v>0</v>
      </c>
      <c r="C32" s="3" t="s">
        <v>24</v>
      </c>
      <c r="D32" s="152">
        <v>2</v>
      </c>
    </row>
    <row r="33" spans="1:4" x14ac:dyDescent="0.2">
      <c r="A33" s="9" t="s">
        <v>29</v>
      </c>
      <c r="B33" s="10" t="s">
        <v>0</v>
      </c>
      <c r="C33" s="10" t="s">
        <v>29</v>
      </c>
      <c r="D33" s="153">
        <v>2</v>
      </c>
    </row>
    <row r="34" spans="1:4" x14ac:dyDescent="0.2">
      <c r="D34" s="139"/>
    </row>
    <row r="35" spans="1:4" x14ac:dyDescent="0.2">
      <c r="C35" s="89"/>
      <c r="D35" s="140"/>
    </row>
  </sheetData>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Scroll Bar 1">
              <controlPr defaultSize="0" autoPict="0">
                <anchor moveWithCells="1">
                  <from>
                    <xdr:col>4</xdr:col>
                    <xdr:colOff>28575</xdr:colOff>
                    <xdr:row>2</xdr:row>
                    <xdr:rowOff>9525</xdr:rowOff>
                  </from>
                  <to>
                    <xdr:col>6</xdr:col>
                    <xdr:colOff>590550</xdr:colOff>
                    <xdr:row>3</xdr:row>
                    <xdr:rowOff>0</xdr:rowOff>
                  </to>
                </anchor>
              </controlPr>
            </control>
          </mc:Choice>
        </mc:AlternateContent>
        <mc:AlternateContent xmlns:mc="http://schemas.openxmlformats.org/markup-compatibility/2006">
          <mc:Choice Requires="x14">
            <control shapeId="9218" r:id="rId5" name="Scroll Bar 2">
              <controlPr defaultSize="0" autoPict="0">
                <anchor moveWithCells="1">
                  <from>
                    <xdr:col>4</xdr:col>
                    <xdr:colOff>28575</xdr:colOff>
                    <xdr:row>3</xdr:row>
                    <xdr:rowOff>9525</xdr:rowOff>
                  </from>
                  <to>
                    <xdr:col>6</xdr:col>
                    <xdr:colOff>590550</xdr:colOff>
                    <xdr:row>4</xdr:row>
                    <xdr:rowOff>0</xdr:rowOff>
                  </to>
                </anchor>
              </controlPr>
            </control>
          </mc:Choice>
        </mc:AlternateContent>
        <mc:AlternateContent xmlns:mc="http://schemas.openxmlformats.org/markup-compatibility/2006">
          <mc:Choice Requires="x14">
            <control shapeId="9219" r:id="rId6" name="Scroll Bar 3">
              <controlPr defaultSize="0" autoPict="0">
                <anchor moveWithCells="1">
                  <from>
                    <xdr:col>4</xdr:col>
                    <xdr:colOff>28575</xdr:colOff>
                    <xdr:row>4</xdr:row>
                    <xdr:rowOff>9525</xdr:rowOff>
                  </from>
                  <to>
                    <xdr:col>6</xdr:col>
                    <xdr:colOff>590550</xdr:colOff>
                    <xdr:row>5</xdr:row>
                    <xdr:rowOff>0</xdr:rowOff>
                  </to>
                </anchor>
              </controlPr>
            </control>
          </mc:Choice>
        </mc:AlternateContent>
        <mc:AlternateContent xmlns:mc="http://schemas.openxmlformats.org/markup-compatibility/2006">
          <mc:Choice Requires="x14">
            <control shapeId="9220" r:id="rId7" name="Scroll Bar 4">
              <controlPr defaultSize="0" autoPict="0">
                <anchor moveWithCells="1">
                  <from>
                    <xdr:col>4</xdr:col>
                    <xdr:colOff>28575</xdr:colOff>
                    <xdr:row>5</xdr:row>
                    <xdr:rowOff>9525</xdr:rowOff>
                  </from>
                  <to>
                    <xdr:col>6</xdr:col>
                    <xdr:colOff>590550</xdr:colOff>
                    <xdr:row>6</xdr:row>
                    <xdr:rowOff>0</xdr:rowOff>
                  </to>
                </anchor>
              </controlPr>
            </control>
          </mc:Choice>
        </mc:AlternateContent>
        <mc:AlternateContent xmlns:mc="http://schemas.openxmlformats.org/markup-compatibility/2006">
          <mc:Choice Requires="x14">
            <control shapeId="9221" r:id="rId8" name="Scroll Bar 5">
              <controlPr defaultSize="0" autoPict="0">
                <anchor moveWithCells="1">
                  <from>
                    <xdr:col>4</xdr:col>
                    <xdr:colOff>28575</xdr:colOff>
                    <xdr:row>6</xdr:row>
                    <xdr:rowOff>9525</xdr:rowOff>
                  </from>
                  <to>
                    <xdr:col>6</xdr:col>
                    <xdr:colOff>590550</xdr:colOff>
                    <xdr:row>7</xdr:row>
                    <xdr:rowOff>0</xdr:rowOff>
                  </to>
                </anchor>
              </controlPr>
            </control>
          </mc:Choice>
        </mc:AlternateContent>
        <mc:AlternateContent xmlns:mc="http://schemas.openxmlformats.org/markup-compatibility/2006">
          <mc:Choice Requires="x14">
            <control shapeId="9222" r:id="rId9" name="Scroll Bar 6">
              <controlPr defaultSize="0" autoPict="0">
                <anchor moveWithCells="1">
                  <from>
                    <xdr:col>4</xdr:col>
                    <xdr:colOff>28575</xdr:colOff>
                    <xdr:row>7</xdr:row>
                    <xdr:rowOff>9525</xdr:rowOff>
                  </from>
                  <to>
                    <xdr:col>6</xdr:col>
                    <xdr:colOff>590550</xdr:colOff>
                    <xdr:row>8</xdr:row>
                    <xdr:rowOff>0</xdr:rowOff>
                  </to>
                </anchor>
              </controlPr>
            </control>
          </mc:Choice>
        </mc:AlternateContent>
        <mc:AlternateContent xmlns:mc="http://schemas.openxmlformats.org/markup-compatibility/2006">
          <mc:Choice Requires="x14">
            <control shapeId="9223" r:id="rId10" name="Scroll Bar 7">
              <controlPr defaultSize="0" autoPict="0">
                <anchor moveWithCells="1">
                  <from>
                    <xdr:col>4</xdr:col>
                    <xdr:colOff>28575</xdr:colOff>
                    <xdr:row>8</xdr:row>
                    <xdr:rowOff>9525</xdr:rowOff>
                  </from>
                  <to>
                    <xdr:col>6</xdr:col>
                    <xdr:colOff>590550</xdr:colOff>
                    <xdr:row>9</xdr:row>
                    <xdr:rowOff>0</xdr:rowOff>
                  </to>
                </anchor>
              </controlPr>
            </control>
          </mc:Choice>
        </mc:AlternateContent>
        <mc:AlternateContent xmlns:mc="http://schemas.openxmlformats.org/markup-compatibility/2006">
          <mc:Choice Requires="x14">
            <control shapeId="9224" r:id="rId11" name="Scroll Bar 8">
              <controlPr defaultSize="0" autoPict="0">
                <anchor moveWithCells="1">
                  <from>
                    <xdr:col>4</xdr:col>
                    <xdr:colOff>28575</xdr:colOff>
                    <xdr:row>9</xdr:row>
                    <xdr:rowOff>9525</xdr:rowOff>
                  </from>
                  <to>
                    <xdr:col>6</xdr:col>
                    <xdr:colOff>590550</xdr:colOff>
                    <xdr:row>10</xdr:row>
                    <xdr:rowOff>0</xdr:rowOff>
                  </to>
                </anchor>
              </controlPr>
            </control>
          </mc:Choice>
        </mc:AlternateContent>
        <mc:AlternateContent xmlns:mc="http://schemas.openxmlformats.org/markup-compatibility/2006">
          <mc:Choice Requires="x14">
            <control shapeId="9225" r:id="rId12" name="Scroll Bar 9">
              <controlPr defaultSize="0" autoPict="0">
                <anchor moveWithCells="1">
                  <from>
                    <xdr:col>4</xdr:col>
                    <xdr:colOff>28575</xdr:colOff>
                    <xdr:row>10</xdr:row>
                    <xdr:rowOff>9525</xdr:rowOff>
                  </from>
                  <to>
                    <xdr:col>6</xdr:col>
                    <xdr:colOff>590550</xdr:colOff>
                    <xdr:row>11</xdr:row>
                    <xdr:rowOff>0</xdr:rowOff>
                  </to>
                </anchor>
              </controlPr>
            </control>
          </mc:Choice>
        </mc:AlternateContent>
        <mc:AlternateContent xmlns:mc="http://schemas.openxmlformats.org/markup-compatibility/2006">
          <mc:Choice Requires="x14">
            <control shapeId="9226" r:id="rId13" name="Scroll Bar 10">
              <controlPr defaultSize="0" autoPict="0">
                <anchor moveWithCells="1">
                  <from>
                    <xdr:col>4</xdr:col>
                    <xdr:colOff>28575</xdr:colOff>
                    <xdr:row>11</xdr:row>
                    <xdr:rowOff>9525</xdr:rowOff>
                  </from>
                  <to>
                    <xdr:col>6</xdr:col>
                    <xdr:colOff>590550</xdr:colOff>
                    <xdr:row>12</xdr:row>
                    <xdr:rowOff>0</xdr:rowOff>
                  </to>
                </anchor>
              </controlPr>
            </control>
          </mc:Choice>
        </mc:AlternateContent>
        <mc:AlternateContent xmlns:mc="http://schemas.openxmlformats.org/markup-compatibility/2006">
          <mc:Choice Requires="x14">
            <control shapeId="9227" r:id="rId14" name="Scroll Bar 11">
              <controlPr defaultSize="0" autoPict="0">
                <anchor moveWithCells="1">
                  <from>
                    <xdr:col>4</xdr:col>
                    <xdr:colOff>28575</xdr:colOff>
                    <xdr:row>12</xdr:row>
                    <xdr:rowOff>9525</xdr:rowOff>
                  </from>
                  <to>
                    <xdr:col>6</xdr:col>
                    <xdr:colOff>590550</xdr:colOff>
                    <xdr:row>13</xdr:row>
                    <xdr:rowOff>0</xdr:rowOff>
                  </to>
                </anchor>
              </controlPr>
            </control>
          </mc:Choice>
        </mc:AlternateContent>
        <mc:AlternateContent xmlns:mc="http://schemas.openxmlformats.org/markup-compatibility/2006">
          <mc:Choice Requires="x14">
            <control shapeId="9228" r:id="rId15" name="Scroll Bar 12">
              <controlPr defaultSize="0" autoPict="0">
                <anchor moveWithCells="1">
                  <from>
                    <xdr:col>4</xdr:col>
                    <xdr:colOff>28575</xdr:colOff>
                    <xdr:row>13</xdr:row>
                    <xdr:rowOff>9525</xdr:rowOff>
                  </from>
                  <to>
                    <xdr:col>6</xdr:col>
                    <xdr:colOff>590550</xdr:colOff>
                    <xdr:row>14</xdr:row>
                    <xdr:rowOff>0</xdr:rowOff>
                  </to>
                </anchor>
              </controlPr>
            </control>
          </mc:Choice>
        </mc:AlternateContent>
        <mc:AlternateContent xmlns:mc="http://schemas.openxmlformats.org/markup-compatibility/2006">
          <mc:Choice Requires="x14">
            <control shapeId="9229" r:id="rId16" name="Scroll Bar 13">
              <controlPr defaultSize="0" autoPict="0">
                <anchor moveWithCells="1">
                  <from>
                    <xdr:col>4</xdr:col>
                    <xdr:colOff>28575</xdr:colOff>
                    <xdr:row>14</xdr:row>
                    <xdr:rowOff>9525</xdr:rowOff>
                  </from>
                  <to>
                    <xdr:col>6</xdr:col>
                    <xdr:colOff>590550</xdr:colOff>
                    <xdr:row>15</xdr:row>
                    <xdr:rowOff>0</xdr:rowOff>
                  </to>
                </anchor>
              </controlPr>
            </control>
          </mc:Choice>
        </mc:AlternateContent>
        <mc:AlternateContent xmlns:mc="http://schemas.openxmlformats.org/markup-compatibility/2006">
          <mc:Choice Requires="x14">
            <control shapeId="9230" r:id="rId17" name="Scroll Bar 14">
              <controlPr defaultSize="0" autoPict="0">
                <anchor moveWithCells="1">
                  <from>
                    <xdr:col>4</xdr:col>
                    <xdr:colOff>28575</xdr:colOff>
                    <xdr:row>15</xdr:row>
                    <xdr:rowOff>9525</xdr:rowOff>
                  </from>
                  <to>
                    <xdr:col>6</xdr:col>
                    <xdr:colOff>590550</xdr:colOff>
                    <xdr:row>16</xdr:row>
                    <xdr:rowOff>0</xdr:rowOff>
                  </to>
                </anchor>
              </controlPr>
            </control>
          </mc:Choice>
        </mc:AlternateContent>
        <mc:AlternateContent xmlns:mc="http://schemas.openxmlformats.org/markup-compatibility/2006">
          <mc:Choice Requires="x14">
            <control shapeId="9231" r:id="rId18" name="Scroll Bar 15">
              <controlPr defaultSize="0" autoPict="0">
                <anchor moveWithCells="1">
                  <from>
                    <xdr:col>4</xdr:col>
                    <xdr:colOff>28575</xdr:colOff>
                    <xdr:row>16</xdr:row>
                    <xdr:rowOff>9525</xdr:rowOff>
                  </from>
                  <to>
                    <xdr:col>6</xdr:col>
                    <xdr:colOff>590550</xdr:colOff>
                    <xdr:row>17</xdr:row>
                    <xdr:rowOff>0</xdr:rowOff>
                  </to>
                </anchor>
              </controlPr>
            </control>
          </mc:Choice>
        </mc:AlternateContent>
        <mc:AlternateContent xmlns:mc="http://schemas.openxmlformats.org/markup-compatibility/2006">
          <mc:Choice Requires="x14">
            <control shapeId="9232" r:id="rId19" name="Scroll Bar 16">
              <controlPr defaultSize="0" autoPict="0">
                <anchor moveWithCells="1">
                  <from>
                    <xdr:col>4</xdr:col>
                    <xdr:colOff>28575</xdr:colOff>
                    <xdr:row>17</xdr:row>
                    <xdr:rowOff>9525</xdr:rowOff>
                  </from>
                  <to>
                    <xdr:col>6</xdr:col>
                    <xdr:colOff>590550</xdr:colOff>
                    <xdr:row>18</xdr:row>
                    <xdr:rowOff>0</xdr:rowOff>
                  </to>
                </anchor>
              </controlPr>
            </control>
          </mc:Choice>
        </mc:AlternateContent>
        <mc:AlternateContent xmlns:mc="http://schemas.openxmlformats.org/markup-compatibility/2006">
          <mc:Choice Requires="x14">
            <control shapeId="9233" r:id="rId20" name="Scroll Bar 17">
              <controlPr defaultSize="0" autoPict="0">
                <anchor moveWithCells="1">
                  <from>
                    <xdr:col>4</xdr:col>
                    <xdr:colOff>28575</xdr:colOff>
                    <xdr:row>18</xdr:row>
                    <xdr:rowOff>9525</xdr:rowOff>
                  </from>
                  <to>
                    <xdr:col>6</xdr:col>
                    <xdr:colOff>590550</xdr:colOff>
                    <xdr:row>19</xdr:row>
                    <xdr:rowOff>0</xdr:rowOff>
                  </to>
                </anchor>
              </controlPr>
            </control>
          </mc:Choice>
        </mc:AlternateContent>
        <mc:AlternateContent xmlns:mc="http://schemas.openxmlformats.org/markup-compatibility/2006">
          <mc:Choice Requires="x14">
            <control shapeId="9234" r:id="rId21" name="Scroll Bar 18">
              <controlPr defaultSize="0" autoPict="0">
                <anchor moveWithCells="1">
                  <from>
                    <xdr:col>4</xdr:col>
                    <xdr:colOff>28575</xdr:colOff>
                    <xdr:row>19</xdr:row>
                    <xdr:rowOff>9525</xdr:rowOff>
                  </from>
                  <to>
                    <xdr:col>6</xdr:col>
                    <xdr:colOff>590550</xdr:colOff>
                    <xdr:row>20</xdr:row>
                    <xdr:rowOff>0</xdr:rowOff>
                  </to>
                </anchor>
              </controlPr>
            </control>
          </mc:Choice>
        </mc:AlternateContent>
        <mc:AlternateContent xmlns:mc="http://schemas.openxmlformats.org/markup-compatibility/2006">
          <mc:Choice Requires="x14">
            <control shapeId="9235" r:id="rId22" name="Scroll Bar 19">
              <controlPr defaultSize="0" autoPict="0">
                <anchor moveWithCells="1">
                  <from>
                    <xdr:col>4</xdr:col>
                    <xdr:colOff>28575</xdr:colOff>
                    <xdr:row>20</xdr:row>
                    <xdr:rowOff>9525</xdr:rowOff>
                  </from>
                  <to>
                    <xdr:col>6</xdr:col>
                    <xdr:colOff>590550</xdr:colOff>
                    <xdr:row>21</xdr:row>
                    <xdr:rowOff>0</xdr:rowOff>
                  </to>
                </anchor>
              </controlPr>
            </control>
          </mc:Choice>
        </mc:AlternateContent>
        <mc:AlternateContent xmlns:mc="http://schemas.openxmlformats.org/markup-compatibility/2006">
          <mc:Choice Requires="x14">
            <control shapeId="9236" r:id="rId23" name="Scroll Bar 20">
              <controlPr defaultSize="0" autoPict="0">
                <anchor moveWithCells="1">
                  <from>
                    <xdr:col>4</xdr:col>
                    <xdr:colOff>28575</xdr:colOff>
                    <xdr:row>21</xdr:row>
                    <xdr:rowOff>9525</xdr:rowOff>
                  </from>
                  <to>
                    <xdr:col>6</xdr:col>
                    <xdr:colOff>590550</xdr:colOff>
                    <xdr:row>22</xdr:row>
                    <xdr:rowOff>0</xdr:rowOff>
                  </to>
                </anchor>
              </controlPr>
            </control>
          </mc:Choice>
        </mc:AlternateContent>
        <mc:AlternateContent xmlns:mc="http://schemas.openxmlformats.org/markup-compatibility/2006">
          <mc:Choice Requires="x14">
            <control shapeId="9237" r:id="rId24" name="Scroll Bar 21">
              <controlPr defaultSize="0" autoPict="0">
                <anchor moveWithCells="1">
                  <from>
                    <xdr:col>4</xdr:col>
                    <xdr:colOff>28575</xdr:colOff>
                    <xdr:row>22</xdr:row>
                    <xdr:rowOff>9525</xdr:rowOff>
                  </from>
                  <to>
                    <xdr:col>6</xdr:col>
                    <xdr:colOff>590550</xdr:colOff>
                    <xdr:row>23</xdr:row>
                    <xdr:rowOff>0</xdr:rowOff>
                  </to>
                </anchor>
              </controlPr>
            </control>
          </mc:Choice>
        </mc:AlternateContent>
        <mc:AlternateContent xmlns:mc="http://schemas.openxmlformats.org/markup-compatibility/2006">
          <mc:Choice Requires="x14">
            <control shapeId="9238" r:id="rId25" name="Scroll Bar 22">
              <controlPr defaultSize="0" autoPict="0">
                <anchor moveWithCells="1">
                  <from>
                    <xdr:col>4</xdr:col>
                    <xdr:colOff>28575</xdr:colOff>
                    <xdr:row>23</xdr:row>
                    <xdr:rowOff>9525</xdr:rowOff>
                  </from>
                  <to>
                    <xdr:col>6</xdr:col>
                    <xdr:colOff>590550</xdr:colOff>
                    <xdr:row>24</xdr:row>
                    <xdr:rowOff>0</xdr:rowOff>
                  </to>
                </anchor>
              </controlPr>
            </control>
          </mc:Choice>
        </mc:AlternateContent>
        <mc:AlternateContent xmlns:mc="http://schemas.openxmlformats.org/markup-compatibility/2006">
          <mc:Choice Requires="x14">
            <control shapeId="9239" r:id="rId26" name="Scroll Bar 23">
              <controlPr defaultSize="0" autoPict="0">
                <anchor moveWithCells="1">
                  <from>
                    <xdr:col>4</xdr:col>
                    <xdr:colOff>28575</xdr:colOff>
                    <xdr:row>24</xdr:row>
                    <xdr:rowOff>9525</xdr:rowOff>
                  </from>
                  <to>
                    <xdr:col>6</xdr:col>
                    <xdr:colOff>590550</xdr:colOff>
                    <xdr:row>25</xdr:row>
                    <xdr:rowOff>0</xdr:rowOff>
                  </to>
                </anchor>
              </controlPr>
            </control>
          </mc:Choice>
        </mc:AlternateContent>
        <mc:AlternateContent xmlns:mc="http://schemas.openxmlformats.org/markup-compatibility/2006">
          <mc:Choice Requires="x14">
            <control shapeId="9240" r:id="rId27" name="Scroll Bar 24">
              <controlPr defaultSize="0" autoPict="0">
                <anchor moveWithCells="1">
                  <from>
                    <xdr:col>4</xdr:col>
                    <xdr:colOff>28575</xdr:colOff>
                    <xdr:row>25</xdr:row>
                    <xdr:rowOff>9525</xdr:rowOff>
                  </from>
                  <to>
                    <xdr:col>6</xdr:col>
                    <xdr:colOff>590550</xdr:colOff>
                    <xdr:row>26</xdr:row>
                    <xdr:rowOff>0</xdr:rowOff>
                  </to>
                </anchor>
              </controlPr>
            </control>
          </mc:Choice>
        </mc:AlternateContent>
        <mc:AlternateContent xmlns:mc="http://schemas.openxmlformats.org/markup-compatibility/2006">
          <mc:Choice Requires="x14">
            <control shapeId="9241" r:id="rId28" name="Scroll Bar 25">
              <controlPr defaultSize="0" autoPict="0">
                <anchor moveWithCells="1">
                  <from>
                    <xdr:col>4</xdr:col>
                    <xdr:colOff>28575</xdr:colOff>
                    <xdr:row>26</xdr:row>
                    <xdr:rowOff>9525</xdr:rowOff>
                  </from>
                  <to>
                    <xdr:col>6</xdr:col>
                    <xdr:colOff>590550</xdr:colOff>
                    <xdr:row>27</xdr:row>
                    <xdr:rowOff>0</xdr:rowOff>
                  </to>
                </anchor>
              </controlPr>
            </control>
          </mc:Choice>
        </mc:AlternateContent>
        <mc:AlternateContent xmlns:mc="http://schemas.openxmlformats.org/markup-compatibility/2006">
          <mc:Choice Requires="x14">
            <control shapeId="9242" r:id="rId29" name="Scroll Bar 26">
              <controlPr defaultSize="0" autoPict="0">
                <anchor moveWithCells="1">
                  <from>
                    <xdr:col>4</xdr:col>
                    <xdr:colOff>28575</xdr:colOff>
                    <xdr:row>27</xdr:row>
                    <xdr:rowOff>9525</xdr:rowOff>
                  </from>
                  <to>
                    <xdr:col>6</xdr:col>
                    <xdr:colOff>590550</xdr:colOff>
                    <xdr:row>28</xdr:row>
                    <xdr:rowOff>0</xdr:rowOff>
                  </to>
                </anchor>
              </controlPr>
            </control>
          </mc:Choice>
        </mc:AlternateContent>
        <mc:AlternateContent xmlns:mc="http://schemas.openxmlformats.org/markup-compatibility/2006">
          <mc:Choice Requires="x14">
            <control shapeId="9243" r:id="rId30" name="Scroll Bar 27">
              <controlPr defaultSize="0" autoPict="0">
                <anchor moveWithCells="1">
                  <from>
                    <xdr:col>4</xdr:col>
                    <xdr:colOff>28575</xdr:colOff>
                    <xdr:row>28</xdr:row>
                    <xdr:rowOff>9525</xdr:rowOff>
                  </from>
                  <to>
                    <xdr:col>6</xdr:col>
                    <xdr:colOff>590550</xdr:colOff>
                    <xdr:row>29</xdr:row>
                    <xdr:rowOff>0</xdr:rowOff>
                  </to>
                </anchor>
              </controlPr>
            </control>
          </mc:Choice>
        </mc:AlternateContent>
        <mc:AlternateContent xmlns:mc="http://schemas.openxmlformats.org/markup-compatibility/2006">
          <mc:Choice Requires="x14">
            <control shapeId="9244" r:id="rId31" name="Scroll Bar 28">
              <controlPr defaultSize="0" autoPict="0">
                <anchor moveWithCells="1">
                  <from>
                    <xdr:col>4</xdr:col>
                    <xdr:colOff>28575</xdr:colOff>
                    <xdr:row>29</xdr:row>
                    <xdr:rowOff>9525</xdr:rowOff>
                  </from>
                  <to>
                    <xdr:col>6</xdr:col>
                    <xdr:colOff>590550</xdr:colOff>
                    <xdr:row>30</xdr:row>
                    <xdr:rowOff>0</xdr:rowOff>
                  </to>
                </anchor>
              </controlPr>
            </control>
          </mc:Choice>
        </mc:AlternateContent>
        <mc:AlternateContent xmlns:mc="http://schemas.openxmlformats.org/markup-compatibility/2006">
          <mc:Choice Requires="x14">
            <control shapeId="9245" r:id="rId32" name="Scroll Bar 29">
              <controlPr defaultSize="0" autoPict="0">
                <anchor moveWithCells="1">
                  <from>
                    <xdr:col>4</xdr:col>
                    <xdr:colOff>28575</xdr:colOff>
                    <xdr:row>30</xdr:row>
                    <xdr:rowOff>9525</xdr:rowOff>
                  </from>
                  <to>
                    <xdr:col>6</xdr:col>
                    <xdr:colOff>590550</xdr:colOff>
                    <xdr:row>31</xdr:row>
                    <xdr:rowOff>0</xdr:rowOff>
                  </to>
                </anchor>
              </controlPr>
            </control>
          </mc:Choice>
        </mc:AlternateContent>
        <mc:AlternateContent xmlns:mc="http://schemas.openxmlformats.org/markup-compatibility/2006">
          <mc:Choice Requires="x14">
            <control shapeId="9246" r:id="rId33" name="Scroll Bar 30">
              <controlPr defaultSize="0" autoPict="0">
                <anchor moveWithCells="1">
                  <from>
                    <xdr:col>4</xdr:col>
                    <xdr:colOff>28575</xdr:colOff>
                    <xdr:row>31</xdr:row>
                    <xdr:rowOff>9525</xdr:rowOff>
                  </from>
                  <to>
                    <xdr:col>6</xdr:col>
                    <xdr:colOff>590550</xdr:colOff>
                    <xdr:row>32</xdr:row>
                    <xdr:rowOff>0</xdr:rowOff>
                  </to>
                </anchor>
              </controlPr>
            </control>
          </mc:Choice>
        </mc:AlternateContent>
        <mc:AlternateContent xmlns:mc="http://schemas.openxmlformats.org/markup-compatibility/2006">
          <mc:Choice Requires="x14">
            <control shapeId="9247" r:id="rId34" name="Scroll Bar 31">
              <controlPr defaultSize="0" autoPict="0">
                <anchor moveWithCells="1">
                  <from>
                    <xdr:col>4</xdr:col>
                    <xdr:colOff>28575</xdr:colOff>
                    <xdr:row>32</xdr:row>
                    <xdr:rowOff>9525</xdr:rowOff>
                  </from>
                  <to>
                    <xdr:col>6</xdr:col>
                    <xdr:colOff>590550</xdr:colOff>
                    <xdr:row>33</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theme="3" tint="0.59999389629810485"/>
  </sheetPr>
  <dimension ref="A1:D35"/>
  <sheetViews>
    <sheetView workbookViewId="0">
      <selection activeCell="N38" sqref="N38"/>
    </sheetView>
  </sheetViews>
  <sheetFormatPr defaultRowHeight="12.75" x14ac:dyDescent="0.2"/>
  <cols>
    <col min="1" max="1" width="21.5703125" customWidth="1"/>
    <col min="2" max="2" width="16.42578125" customWidth="1"/>
    <col min="3" max="3" width="20.85546875" customWidth="1"/>
  </cols>
  <sheetData>
    <row r="1" spans="1:4" ht="18" x14ac:dyDescent="0.25">
      <c r="A1" s="147" t="s">
        <v>362</v>
      </c>
    </row>
    <row r="2" spans="1:4" ht="60" x14ac:dyDescent="0.2">
      <c r="A2" s="4" t="s">
        <v>9</v>
      </c>
      <c r="B2" s="4" t="s">
        <v>10</v>
      </c>
      <c r="C2" s="138" t="s">
        <v>35</v>
      </c>
      <c r="D2" s="150" t="s">
        <v>229</v>
      </c>
    </row>
    <row r="3" spans="1:4" x14ac:dyDescent="0.2">
      <c r="A3" s="6" t="s">
        <v>11</v>
      </c>
      <c r="B3" s="7" t="s">
        <v>0</v>
      </c>
      <c r="C3" s="7" t="s">
        <v>11</v>
      </c>
      <c r="D3" s="151">
        <v>2</v>
      </c>
    </row>
    <row r="4" spans="1:4" x14ac:dyDescent="0.2">
      <c r="A4" s="8" t="s">
        <v>15</v>
      </c>
      <c r="B4" s="3" t="s">
        <v>0</v>
      </c>
      <c r="C4" s="3" t="s">
        <v>15</v>
      </c>
      <c r="D4" s="152">
        <v>2</v>
      </c>
    </row>
    <row r="5" spans="1:4" x14ac:dyDescent="0.2">
      <c r="A5" s="8" t="s">
        <v>6</v>
      </c>
      <c r="B5" s="3" t="s">
        <v>0</v>
      </c>
      <c r="C5" s="3" t="s">
        <v>6</v>
      </c>
      <c r="D5" s="152">
        <v>2</v>
      </c>
    </row>
    <row r="6" spans="1:4" x14ac:dyDescent="0.2">
      <c r="A6" s="8" t="s">
        <v>32</v>
      </c>
      <c r="B6" s="3" t="s">
        <v>34</v>
      </c>
      <c r="C6" s="3" t="s">
        <v>32</v>
      </c>
      <c r="D6" s="152">
        <v>2</v>
      </c>
    </row>
    <row r="7" spans="1:4" x14ac:dyDescent="0.2">
      <c r="A7" s="8" t="s">
        <v>5</v>
      </c>
      <c r="B7" s="3" t="s">
        <v>0</v>
      </c>
      <c r="C7" s="3" t="s">
        <v>41</v>
      </c>
      <c r="D7" s="152">
        <v>2</v>
      </c>
    </row>
    <row r="8" spans="1:4" x14ac:dyDescent="0.2">
      <c r="A8" s="8" t="s">
        <v>20</v>
      </c>
      <c r="B8" s="3" t="s">
        <v>0</v>
      </c>
      <c r="C8" s="3" t="s">
        <v>20</v>
      </c>
      <c r="D8" s="152">
        <v>2</v>
      </c>
    </row>
    <row r="9" spans="1:4" x14ac:dyDescent="0.2">
      <c r="A9" s="8" t="s">
        <v>16</v>
      </c>
      <c r="B9" s="3" t="s">
        <v>0</v>
      </c>
      <c r="C9" s="3" t="s">
        <v>16</v>
      </c>
      <c r="D9" s="152">
        <v>2</v>
      </c>
    </row>
    <row r="10" spans="1:4" x14ac:dyDescent="0.2">
      <c r="A10" s="8" t="s">
        <v>25</v>
      </c>
      <c r="B10" s="3" t="s">
        <v>0</v>
      </c>
      <c r="C10" s="3" t="s">
        <v>25</v>
      </c>
      <c r="D10" s="152">
        <v>2</v>
      </c>
    </row>
    <row r="11" spans="1:4" x14ac:dyDescent="0.2">
      <c r="A11" s="8" t="s">
        <v>21</v>
      </c>
      <c r="B11" s="3" t="s">
        <v>0</v>
      </c>
      <c r="C11" s="3" t="s">
        <v>21</v>
      </c>
      <c r="D11" s="152">
        <v>2</v>
      </c>
    </row>
    <row r="12" spans="1:4" x14ac:dyDescent="0.2">
      <c r="A12" s="8" t="s">
        <v>26</v>
      </c>
      <c r="B12" s="3" t="s">
        <v>0</v>
      </c>
      <c r="C12" s="3" t="s">
        <v>26</v>
      </c>
      <c r="D12" s="152">
        <v>2</v>
      </c>
    </row>
    <row r="13" spans="1:4" x14ac:dyDescent="0.2">
      <c r="A13" s="8" t="s">
        <v>28</v>
      </c>
      <c r="B13" s="3" t="s">
        <v>0</v>
      </c>
      <c r="C13" s="3" t="s">
        <v>40</v>
      </c>
      <c r="D13" s="152">
        <v>2</v>
      </c>
    </row>
    <row r="14" spans="1:4" x14ac:dyDescent="0.2">
      <c r="A14" s="70" t="s">
        <v>62</v>
      </c>
      <c r="B14" s="3" t="s">
        <v>0</v>
      </c>
      <c r="C14" s="3" t="s">
        <v>27</v>
      </c>
      <c r="D14" s="152">
        <v>2</v>
      </c>
    </row>
    <row r="15" spans="1:4" x14ac:dyDescent="0.2">
      <c r="A15" s="70" t="s">
        <v>63</v>
      </c>
      <c r="B15" s="3" t="s">
        <v>0</v>
      </c>
      <c r="C15" s="3" t="s">
        <v>27</v>
      </c>
      <c r="D15" s="152">
        <v>2</v>
      </c>
    </row>
    <row r="16" spans="1:4" x14ac:dyDescent="0.2">
      <c r="A16" s="8" t="s">
        <v>4</v>
      </c>
      <c r="B16" s="3" t="s">
        <v>0</v>
      </c>
      <c r="C16" s="3" t="s">
        <v>36</v>
      </c>
      <c r="D16" s="152">
        <v>2</v>
      </c>
    </row>
    <row r="17" spans="1:4" x14ac:dyDescent="0.2">
      <c r="A17" s="8" t="s">
        <v>43</v>
      </c>
      <c r="B17" s="3" t="s">
        <v>34</v>
      </c>
      <c r="C17" s="3" t="s">
        <v>43</v>
      </c>
      <c r="D17" s="152">
        <v>2</v>
      </c>
    </row>
    <row r="18" spans="1:4" x14ac:dyDescent="0.2">
      <c r="A18" s="8" t="s">
        <v>1</v>
      </c>
      <c r="B18" s="3" t="s">
        <v>0</v>
      </c>
      <c r="C18" s="3" t="s">
        <v>1</v>
      </c>
      <c r="D18" s="152">
        <v>2</v>
      </c>
    </row>
    <row r="19" spans="1:4" x14ac:dyDescent="0.2">
      <c r="A19" s="8" t="s">
        <v>8</v>
      </c>
      <c r="B19" s="3" t="s">
        <v>0</v>
      </c>
      <c r="C19" s="3" t="s">
        <v>39</v>
      </c>
      <c r="D19" s="152">
        <v>2</v>
      </c>
    </row>
    <row r="20" spans="1:4" x14ac:dyDescent="0.2">
      <c r="A20" s="8" t="s">
        <v>12</v>
      </c>
      <c r="B20" s="3" t="s">
        <v>0</v>
      </c>
      <c r="C20" s="3" t="s">
        <v>12</v>
      </c>
      <c r="D20" s="152">
        <v>2</v>
      </c>
    </row>
    <row r="21" spans="1:4" x14ac:dyDescent="0.2">
      <c r="A21" s="8" t="s">
        <v>22</v>
      </c>
      <c r="B21" s="3" t="s">
        <v>0</v>
      </c>
      <c r="C21" s="3" t="s">
        <v>22</v>
      </c>
      <c r="D21" s="152">
        <v>2</v>
      </c>
    </row>
    <row r="22" spans="1:4" x14ac:dyDescent="0.2">
      <c r="A22" s="8" t="s">
        <v>17</v>
      </c>
      <c r="B22" s="3" t="s">
        <v>0</v>
      </c>
      <c r="C22" s="3" t="s">
        <v>17</v>
      </c>
      <c r="D22" s="152">
        <v>2</v>
      </c>
    </row>
    <row r="23" spans="1:4" x14ac:dyDescent="0.2">
      <c r="A23" s="8" t="s">
        <v>23</v>
      </c>
      <c r="B23" s="3" t="s">
        <v>0</v>
      </c>
      <c r="C23" s="3" t="s">
        <v>23</v>
      </c>
      <c r="D23" s="152">
        <v>2</v>
      </c>
    </row>
    <row r="24" spans="1:4" x14ac:dyDescent="0.2">
      <c r="A24" s="8" t="s">
        <v>7</v>
      </c>
      <c r="B24" s="3" t="s">
        <v>0</v>
      </c>
      <c r="C24" s="1" t="s">
        <v>38</v>
      </c>
      <c r="D24" s="152">
        <v>2</v>
      </c>
    </row>
    <row r="25" spans="1:4" x14ac:dyDescent="0.2">
      <c r="A25" s="8" t="s">
        <v>3</v>
      </c>
      <c r="B25" s="3" t="s">
        <v>0</v>
      </c>
      <c r="C25" s="3" t="s">
        <v>37</v>
      </c>
      <c r="D25" s="152">
        <v>2</v>
      </c>
    </row>
    <row r="26" spans="1:4" x14ac:dyDescent="0.2">
      <c r="A26" s="8" t="s">
        <v>18</v>
      </c>
      <c r="B26" s="3" t="s">
        <v>0</v>
      </c>
      <c r="C26" s="3" t="s">
        <v>18</v>
      </c>
      <c r="D26" s="152">
        <v>2</v>
      </c>
    </row>
    <row r="27" spans="1:4" x14ac:dyDescent="0.2">
      <c r="A27" s="8" t="s">
        <v>42</v>
      </c>
      <c r="B27" s="3" t="s">
        <v>0</v>
      </c>
      <c r="C27" s="3" t="s">
        <v>42</v>
      </c>
      <c r="D27" s="152">
        <v>2</v>
      </c>
    </row>
    <row r="28" spans="1:4" x14ac:dyDescent="0.2">
      <c r="A28" s="8" t="s">
        <v>13</v>
      </c>
      <c r="B28" s="3" t="s">
        <v>0</v>
      </c>
      <c r="C28" s="3" t="s">
        <v>13</v>
      </c>
      <c r="D28" s="152">
        <v>2</v>
      </c>
    </row>
    <row r="29" spans="1:4" x14ac:dyDescent="0.2">
      <c r="A29" s="8" t="s">
        <v>31</v>
      </c>
      <c r="B29" s="3" t="s">
        <v>0</v>
      </c>
      <c r="C29" s="3" t="s">
        <v>31</v>
      </c>
      <c r="D29" s="152">
        <v>2</v>
      </c>
    </row>
    <row r="30" spans="1:4" x14ac:dyDescent="0.2">
      <c r="A30" s="8" t="s">
        <v>19</v>
      </c>
      <c r="B30" s="3" t="s">
        <v>0</v>
      </c>
      <c r="C30" s="3" t="s">
        <v>19</v>
      </c>
      <c r="D30" s="152">
        <v>2</v>
      </c>
    </row>
    <row r="31" spans="1:4" x14ac:dyDescent="0.2">
      <c r="A31" s="8" t="s">
        <v>14</v>
      </c>
      <c r="B31" s="3" t="s">
        <v>0</v>
      </c>
      <c r="C31" s="3" t="s">
        <v>14</v>
      </c>
      <c r="D31" s="152">
        <v>2</v>
      </c>
    </row>
    <row r="32" spans="1:4" x14ac:dyDescent="0.2">
      <c r="A32" s="8" t="s">
        <v>24</v>
      </c>
      <c r="B32" s="3" t="s">
        <v>0</v>
      </c>
      <c r="C32" s="3" t="s">
        <v>24</v>
      </c>
      <c r="D32" s="152">
        <v>2</v>
      </c>
    </row>
    <row r="33" spans="1:4" x14ac:dyDescent="0.2">
      <c r="A33" s="9" t="s">
        <v>29</v>
      </c>
      <c r="B33" s="10" t="s">
        <v>0</v>
      </c>
      <c r="C33" s="10" t="s">
        <v>29</v>
      </c>
      <c r="D33" s="153">
        <v>2</v>
      </c>
    </row>
    <row r="34" spans="1:4" x14ac:dyDescent="0.2">
      <c r="D34" s="139"/>
    </row>
    <row r="35" spans="1:4" x14ac:dyDescent="0.2">
      <c r="C35" s="89"/>
      <c r="D35" s="140"/>
    </row>
  </sheetData>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77" r:id="rId4" name="Scroll Bar 37">
              <controlPr defaultSize="0" autoPict="0">
                <anchor moveWithCells="1">
                  <from>
                    <xdr:col>4</xdr:col>
                    <xdr:colOff>28575</xdr:colOff>
                    <xdr:row>2</xdr:row>
                    <xdr:rowOff>9525</xdr:rowOff>
                  </from>
                  <to>
                    <xdr:col>6</xdr:col>
                    <xdr:colOff>590550</xdr:colOff>
                    <xdr:row>3</xdr:row>
                    <xdr:rowOff>0</xdr:rowOff>
                  </to>
                </anchor>
              </controlPr>
            </control>
          </mc:Choice>
        </mc:AlternateContent>
        <mc:AlternateContent xmlns:mc="http://schemas.openxmlformats.org/markup-compatibility/2006">
          <mc:Choice Requires="x14">
            <control shapeId="10278" r:id="rId5" name="Scroll Bar 38">
              <controlPr defaultSize="0" autoPict="0">
                <anchor moveWithCells="1">
                  <from>
                    <xdr:col>4</xdr:col>
                    <xdr:colOff>28575</xdr:colOff>
                    <xdr:row>3</xdr:row>
                    <xdr:rowOff>9525</xdr:rowOff>
                  </from>
                  <to>
                    <xdr:col>6</xdr:col>
                    <xdr:colOff>590550</xdr:colOff>
                    <xdr:row>4</xdr:row>
                    <xdr:rowOff>0</xdr:rowOff>
                  </to>
                </anchor>
              </controlPr>
            </control>
          </mc:Choice>
        </mc:AlternateContent>
        <mc:AlternateContent xmlns:mc="http://schemas.openxmlformats.org/markup-compatibility/2006">
          <mc:Choice Requires="x14">
            <control shapeId="10279" r:id="rId6" name="Scroll Bar 39">
              <controlPr defaultSize="0" autoPict="0">
                <anchor moveWithCells="1">
                  <from>
                    <xdr:col>4</xdr:col>
                    <xdr:colOff>28575</xdr:colOff>
                    <xdr:row>4</xdr:row>
                    <xdr:rowOff>9525</xdr:rowOff>
                  </from>
                  <to>
                    <xdr:col>6</xdr:col>
                    <xdr:colOff>590550</xdr:colOff>
                    <xdr:row>5</xdr:row>
                    <xdr:rowOff>0</xdr:rowOff>
                  </to>
                </anchor>
              </controlPr>
            </control>
          </mc:Choice>
        </mc:AlternateContent>
        <mc:AlternateContent xmlns:mc="http://schemas.openxmlformats.org/markup-compatibility/2006">
          <mc:Choice Requires="x14">
            <control shapeId="10280" r:id="rId7" name="Scroll Bar 40">
              <controlPr defaultSize="0" autoPict="0">
                <anchor moveWithCells="1">
                  <from>
                    <xdr:col>4</xdr:col>
                    <xdr:colOff>28575</xdr:colOff>
                    <xdr:row>5</xdr:row>
                    <xdr:rowOff>9525</xdr:rowOff>
                  </from>
                  <to>
                    <xdr:col>6</xdr:col>
                    <xdr:colOff>590550</xdr:colOff>
                    <xdr:row>6</xdr:row>
                    <xdr:rowOff>0</xdr:rowOff>
                  </to>
                </anchor>
              </controlPr>
            </control>
          </mc:Choice>
        </mc:AlternateContent>
        <mc:AlternateContent xmlns:mc="http://schemas.openxmlformats.org/markup-compatibility/2006">
          <mc:Choice Requires="x14">
            <control shapeId="10281" r:id="rId8" name="Scroll Bar 41">
              <controlPr defaultSize="0" autoPict="0">
                <anchor moveWithCells="1">
                  <from>
                    <xdr:col>4</xdr:col>
                    <xdr:colOff>28575</xdr:colOff>
                    <xdr:row>6</xdr:row>
                    <xdr:rowOff>9525</xdr:rowOff>
                  </from>
                  <to>
                    <xdr:col>6</xdr:col>
                    <xdr:colOff>590550</xdr:colOff>
                    <xdr:row>7</xdr:row>
                    <xdr:rowOff>0</xdr:rowOff>
                  </to>
                </anchor>
              </controlPr>
            </control>
          </mc:Choice>
        </mc:AlternateContent>
        <mc:AlternateContent xmlns:mc="http://schemas.openxmlformats.org/markup-compatibility/2006">
          <mc:Choice Requires="x14">
            <control shapeId="10282" r:id="rId9" name="Scroll Bar 42">
              <controlPr defaultSize="0" autoPict="0">
                <anchor moveWithCells="1">
                  <from>
                    <xdr:col>4</xdr:col>
                    <xdr:colOff>28575</xdr:colOff>
                    <xdr:row>7</xdr:row>
                    <xdr:rowOff>9525</xdr:rowOff>
                  </from>
                  <to>
                    <xdr:col>6</xdr:col>
                    <xdr:colOff>590550</xdr:colOff>
                    <xdr:row>8</xdr:row>
                    <xdr:rowOff>0</xdr:rowOff>
                  </to>
                </anchor>
              </controlPr>
            </control>
          </mc:Choice>
        </mc:AlternateContent>
        <mc:AlternateContent xmlns:mc="http://schemas.openxmlformats.org/markup-compatibility/2006">
          <mc:Choice Requires="x14">
            <control shapeId="10283" r:id="rId10" name="Scroll Bar 43">
              <controlPr defaultSize="0" autoPict="0">
                <anchor moveWithCells="1">
                  <from>
                    <xdr:col>4</xdr:col>
                    <xdr:colOff>28575</xdr:colOff>
                    <xdr:row>8</xdr:row>
                    <xdr:rowOff>9525</xdr:rowOff>
                  </from>
                  <to>
                    <xdr:col>6</xdr:col>
                    <xdr:colOff>590550</xdr:colOff>
                    <xdr:row>9</xdr:row>
                    <xdr:rowOff>0</xdr:rowOff>
                  </to>
                </anchor>
              </controlPr>
            </control>
          </mc:Choice>
        </mc:AlternateContent>
        <mc:AlternateContent xmlns:mc="http://schemas.openxmlformats.org/markup-compatibility/2006">
          <mc:Choice Requires="x14">
            <control shapeId="10284" r:id="rId11" name="Scroll Bar 44">
              <controlPr defaultSize="0" autoPict="0">
                <anchor moveWithCells="1">
                  <from>
                    <xdr:col>4</xdr:col>
                    <xdr:colOff>28575</xdr:colOff>
                    <xdr:row>9</xdr:row>
                    <xdr:rowOff>9525</xdr:rowOff>
                  </from>
                  <to>
                    <xdr:col>6</xdr:col>
                    <xdr:colOff>590550</xdr:colOff>
                    <xdr:row>10</xdr:row>
                    <xdr:rowOff>0</xdr:rowOff>
                  </to>
                </anchor>
              </controlPr>
            </control>
          </mc:Choice>
        </mc:AlternateContent>
        <mc:AlternateContent xmlns:mc="http://schemas.openxmlformats.org/markup-compatibility/2006">
          <mc:Choice Requires="x14">
            <control shapeId="10285" r:id="rId12" name="Scroll Bar 45">
              <controlPr defaultSize="0" autoPict="0">
                <anchor moveWithCells="1">
                  <from>
                    <xdr:col>4</xdr:col>
                    <xdr:colOff>28575</xdr:colOff>
                    <xdr:row>10</xdr:row>
                    <xdr:rowOff>9525</xdr:rowOff>
                  </from>
                  <to>
                    <xdr:col>6</xdr:col>
                    <xdr:colOff>590550</xdr:colOff>
                    <xdr:row>11</xdr:row>
                    <xdr:rowOff>0</xdr:rowOff>
                  </to>
                </anchor>
              </controlPr>
            </control>
          </mc:Choice>
        </mc:AlternateContent>
        <mc:AlternateContent xmlns:mc="http://schemas.openxmlformats.org/markup-compatibility/2006">
          <mc:Choice Requires="x14">
            <control shapeId="10286" r:id="rId13" name="Scroll Bar 46">
              <controlPr defaultSize="0" autoPict="0">
                <anchor moveWithCells="1">
                  <from>
                    <xdr:col>4</xdr:col>
                    <xdr:colOff>28575</xdr:colOff>
                    <xdr:row>11</xdr:row>
                    <xdr:rowOff>9525</xdr:rowOff>
                  </from>
                  <to>
                    <xdr:col>6</xdr:col>
                    <xdr:colOff>590550</xdr:colOff>
                    <xdr:row>12</xdr:row>
                    <xdr:rowOff>0</xdr:rowOff>
                  </to>
                </anchor>
              </controlPr>
            </control>
          </mc:Choice>
        </mc:AlternateContent>
        <mc:AlternateContent xmlns:mc="http://schemas.openxmlformats.org/markup-compatibility/2006">
          <mc:Choice Requires="x14">
            <control shapeId="10287" r:id="rId14" name="Scroll Bar 47">
              <controlPr defaultSize="0" autoPict="0">
                <anchor moveWithCells="1">
                  <from>
                    <xdr:col>4</xdr:col>
                    <xdr:colOff>28575</xdr:colOff>
                    <xdr:row>12</xdr:row>
                    <xdr:rowOff>9525</xdr:rowOff>
                  </from>
                  <to>
                    <xdr:col>6</xdr:col>
                    <xdr:colOff>590550</xdr:colOff>
                    <xdr:row>13</xdr:row>
                    <xdr:rowOff>0</xdr:rowOff>
                  </to>
                </anchor>
              </controlPr>
            </control>
          </mc:Choice>
        </mc:AlternateContent>
        <mc:AlternateContent xmlns:mc="http://schemas.openxmlformats.org/markup-compatibility/2006">
          <mc:Choice Requires="x14">
            <control shapeId="10288" r:id="rId15" name="Scroll Bar 48">
              <controlPr defaultSize="0" autoPict="0">
                <anchor moveWithCells="1">
                  <from>
                    <xdr:col>4</xdr:col>
                    <xdr:colOff>28575</xdr:colOff>
                    <xdr:row>13</xdr:row>
                    <xdr:rowOff>9525</xdr:rowOff>
                  </from>
                  <to>
                    <xdr:col>6</xdr:col>
                    <xdr:colOff>590550</xdr:colOff>
                    <xdr:row>14</xdr:row>
                    <xdr:rowOff>0</xdr:rowOff>
                  </to>
                </anchor>
              </controlPr>
            </control>
          </mc:Choice>
        </mc:AlternateContent>
        <mc:AlternateContent xmlns:mc="http://schemas.openxmlformats.org/markup-compatibility/2006">
          <mc:Choice Requires="x14">
            <control shapeId="10289" r:id="rId16" name="Scroll Bar 49">
              <controlPr defaultSize="0" autoPict="0">
                <anchor moveWithCells="1">
                  <from>
                    <xdr:col>4</xdr:col>
                    <xdr:colOff>28575</xdr:colOff>
                    <xdr:row>14</xdr:row>
                    <xdr:rowOff>9525</xdr:rowOff>
                  </from>
                  <to>
                    <xdr:col>6</xdr:col>
                    <xdr:colOff>590550</xdr:colOff>
                    <xdr:row>15</xdr:row>
                    <xdr:rowOff>0</xdr:rowOff>
                  </to>
                </anchor>
              </controlPr>
            </control>
          </mc:Choice>
        </mc:AlternateContent>
        <mc:AlternateContent xmlns:mc="http://schemas.openxmlformats.org/markup-compatibility/2006">
          <mc:Choice Requires="x14">
            <control shapeId="10290" r:id="rId17" name="Scroll Bar 50">
              <controlPr defaultSize="0" autoPict="0">
                <anchor moveWithCells="1">
                  <from>
                    <xdr:col>4</xdr:col>
                    <xdr:colOff>28575</xdr:colOff>
                    <xdr:row>15</xdr:row>
                    <xdr:rowOff>9525</xdr:rowOff>
                  </from>
                  <to>
                    <xdr:col>6</xdr:col>
                    <xdr:colOff>590550</xdr:colOff>
                    <xdr:row>16</xdr:row>
                    <xdr:rowOff>0</xdr:rowOff>
                  </to>
                </anchor>
              </controlPr>
            </control>
          </mc:Choice>
        </mc:AlternateContent>
        <mc:AlternateContent xmlns:mc="http://schemas.openxmlformats.org/markup-compatibility/2006">
          <mc:Choice Requires="x14">
            <control shapeId="10291" r:id="rId18" name="Scroll Bar 51">
              <controlPr defaultSize="0" autoPict="0">
                <anchor moveWithCells="1">
                  <from>
                    <xdr:col>4</xdr:col>
                    <xdr:colOff>28575</xdr:colOff>
                    <xdr:row>16</xdr:row>
                    <xdr:rowOff>9525</xdr:rowOff>
                  </from>
                  <to>
                    <xdr:col>6</xdr:col>
                    <xdr:colOff>590550</xdr:colOff>
                    <xdr:row>17</xdr:row>
                    <xdr:rowOff>0</xdr:rowOff>
                  </to>
                </anchor>
              </controlPr>
            </control>
          </mc:Choice>
        </mc:AlternateContent>
        <mc:AlternateContent xmlns:mc="http://schemas.openxmlformats.org/markup-compatibility/2006">
          <mc:Choice Requires="x14">
            <control shapeId="10292" r:id="rId19" name="Scroll Bar 52">
              <controlPr defaultSize="0" autoPict="0">
                <anchor moveWithCells="1">
                  <from>
                    <xdr:col>4</xdr:col>
                    <xdr:colOff>28575</xdr:colOff>
                    <xdr:row>17</xdr:row>
                    <xdr:rowOff>9525</xdr:rowOff>
                  </from>
                  <to>
                    <xdr:col>6</xdr:col>
                    <xdr:colOff>590550</xdr:colOff>
                    <xdr:row>18</xdr:row>
                    <xdr:rowOff>0</xdr:rowOff>
                  </to>
                </anchor>
              </controlPr>
            </control>
          </mc:Choice>
        </mc:AlternateContent>
        <mc:AlternateContent xmlns:mc="http://schemas.openxmlformats.org/markup-compatibility/2006">
          <mc:Choice Requires="x14">
            <control shapeId="10293" r:id="rId20" name="Scroll Bar 53">
              <controlPr defaultSize="0" autoPict="0">
                <anchor moveWithCells="1">
                  <from>
                    <xdr:col>4</xdr:col>
                    <xdr:colOff>28575</xdr:colOff>
                    <xdr:row>18</xdr:row>
                    <xdr:rowOff>9525</xdr:rowOff>
                  </from>
                  <to>
                    <xdr:col>6</xdr:col>
                    <xdr:colOff>590550</xdr:colOff>
                    <xdr:row>19</xdr:row>
                    <xdr:rowOff>0</xdr:rowOff>
                  </to>
                </anchor>
              </controlPr>
            </control>
          </mc:Choice>
        </mc:AlternateContent>
        <mc:AlternateContent xmlns:mc="http://schemas.openxmlformats.org/markup-compatibility/2006">
          <mc:Choice Requires="x14">
            <control shapeId="10294" r:id="rId21" name="Scroll Bar 54">
              <controlPr defaultSize="0" autoPict="0">
                <anchor moveWithCells="1">
                  <from>
                    <xdr:col>4</xdr:col>
                    <xdr:colOff>28575</xdr:colOff>
                    <xdr:row>19</xdr:row>
                    <xdr:rowOff>9525</xdr:rowOff>
                  </from>
                  <to>
                    <xdr:col>6</xdr:col>
                    <xdr:colOff>590550</xdr:colOff>
                    <xdr:row>20</xdr:row>
                    <xdr:rowOff>0</xdr:rowOff>
                  </to>
                </anchor>
              </controlPr>
            </control>
          </mc:Choice>
        </mc:AlternateContent>
        <mc:AlternateContent xmlns:mc="http://schemas.openxmlformats.org/markup-compatibility/2006">
          <mc:Choice Requires="x14">
            <control shapeId="10295" r:id="rId22" name="Scroll Bar 55">
              <controlPr defaultSize="0" autoPict="0">
                <anchor moveWithCells="1">
                  <from>
                    <xdr:col>4</xdr:col>
                    <xdr:colOff>28575</xdr:colOff>
                    <xdr:row>20</xdr:row>
                    <xdr:rowOff>9525</xdr:rowOff>
                  </from>
                  <to>
                    <xdr:col>6</xdr:col>
                    <xdr:colOff>590550</xdr:colOff>
                    <xdr:row>21</xdr:row>
                    <xdr:rowOff>0</xdr:rowOff>
                  </to>
                </anchor>
              </controlPr>
            </control>
          </mc:Choice>
        </mc:AlternateContent>
        <mc:AlternateContent xmlns:mc="http://schemas.openxmlformats.org/markup-compatibility/2006">
          <mc:Choice Requires="x14">
            <control shapeId="10296" r:id="rId23" name="Scroll Bar 56">
              <controlPr defaultSize="0" autoPict="0">
                <anchor moveWithCells="1">
                  <from>
                    <xdr:col>4</xdr:col>
                    <xdr:colOff>28575</xdr:colOff>
                    <xdr:row>21</xdr:row>
                    <xdr:rowOff>9525</xdr:rowOff>
                  </from>
                  <to>
                    <xdr:col>6</xdr:col>
                    <xdr:colOff>590550</xdr:colOff>
                    <xdr:row>22</xdr:row>
                    <xdr:rowOff>0</xdr:rowOff>
                  </to>
                </anchor>
              </controlPr>
            </control>
          </mc:Choice>
        </mc:AlternateContent>
        <mc:AlternateContent xmlns:mc="http://schemas.openxmlformats.org/markup-compatibility/2006">
          <mc:Choice Requires="x14">
            <control shapeId="10297" r:id="rId24" name="Scroll Bar 57">
              <controlPr defaultSize="0" autoPict="0">
                <anchor moveWithCells="1">
                  <from>
                    <xdr:col>4</xdr:col>
                    <xdr:colOff>28575</xdr:colOff>
                    <xdr:row>22</xdr:row>
                    <xdr:rowOff>9525</xdr:rowOff>
                  </from>
                  <to>
                    <xdr:col>6</xdr:col>
                    <xdr:colOff>590550</xdr:colOff>
                    <xdr:row>23</xdr:row>
                    <xdr:rowOff>0</xdr:rowOff>
                  </to>
                </anchor>
              </controlPr>
            </control>
          </mc:Choice>
        </mc:AlternateContent>
        <mc:AlternateContent xmlns:mc="http://schemas.openxmlformats.org/markup-compatibility/2006">
          <mc:Choice Requires="x14">
            <control shapeId="10298" r:id="rId25" name="Scroll Bar 58">
              <controlPr defaultSize="0" autoPict="0">
                <anchor moveWithCells="1">
                  <from>
                    <xdr:col>4</xdr:col>
                    <xdr:colOff>28575</xdr:colOff>
                    <xdr:row>23</xdr:row>
                    <xdr:rowOff>9525</xdr:rowOff>
                  </from>
                  <to>
                    <xdr:col>6</xdr:col>
                    <xdr:colOff>590550</xdr:colOff>
                    <xdr:row>24</xdr:row>
                    <xdr:rowOff>0</xdr:rowOff>
                  </to>
                </anchor>
              </controlPr>
            </control>
          </mc:Choice>
        </mc:AlternateContent>
        <mc:AlternateContent xmlns:mc="http://schemas.openxmlformats.org/markup-compatibility/2006">
          <mc:Choice Requires="x14">
            <control shapeId="10299" r:id="rId26" name="Scroll Bar 59">
              <controlPr defaultSize="0" autoPict="0">
                <anchor moveWithCells="1">
                  <from>
                    <xdr:col>4</xdr:col>
                    <xdr:colOff>28575</xdr:colOff>
                    <xdr:row>24</xdr:row>
                    <xdr:rowOff>9525</xdr:rowOff>
                  </from>
                  <to>
                    <xdr:col>6</xdr:col>
                    <xdr:colOff>590550</xdr:colOff>
                    <xdr:row>25</xdr:row>
                    <xdr:rowOff>0</xdr:rowOff>
                  </to>
                </anchor>
              </controlPr>
            </control>
          </mc:Choice>
        </mc:AlternateContent>
        <mc:AlternateContent xmlns:mc="http://schemas.openxmlformats.org/markup-compatibility/2006">
          <mc:Choice Requires="x14">
            <control shapeId="10300" r:id="rId27" name="Scroll Bar 60">
              <controlPr defaultSize="0" autoPict="0">
                <anchor moveWithCells="1">
                  <from>
                    <xdr:col>4</xdr:col>
                    <xdr:colOff>28575</xdr:colOff>
                    <xdr:row>25</xdr:row>
                    <xdr:rowOff>9525</xdr:rowOff>
                  </from>
                  <to>
                    <xdr:col>6</xdr:col>
                    <xdr:colOff>590550</xdr:colOff>
                    <xdr:row>26</xdr:row>
                    <xdr:rowOff>0</xdr:rowOff>
                  </to>
                </anchor>
              </controlPr>
            </control>
          </mc:Choice>
        </mc:AlternateContent>
        <mc:AlternateContent xmlns:mc="http://schemas.openxmlformats.org/markup-compatibility/2006">
          <mc:Choice Requires="x14">
            <control shapeId="10301" r:id="rId28" name="Scroll Bar 61">
              <controlPr defaultSize="0" autoPict="0">
                <anchor moveWithCells="1">
                  <from>
                    <xdr:col>4</xdr:col>
                    <xdr:colOff>28575</xdr:colOff>
                    <xdr:row>26</xdr:row>
                    <xdr:rowOff>9525</xdr:rowOff>
                  </from>
                  <to>
                    <xdr:col>6</xdr:col>
                    <xdr:colOff>590550</xdr:colOff>
                    <xdr:row>27</xdr:row>
                    <xdr:rowOff>0</xdr:rowOff>
                  </to>
                </anchor>
              </controlPr>
            </control>
          </mc:Choice>
        </mc:AlternateContent>
        <mc:AlternateContent xmlns:mc="http://schemas.openxmlformats.org/markup-compatibility/2006">
          <mc:Choice Requires="x14">
            <control shapeId="10302" r:id="rId29" name="Scroll Bar 62">
              <controlPr defaultSize="0" autoPict="0">
                <anchor moveWithCells="1">
                  <from>
                    <xdr:col>4</xdr:col>
                    <xdr:colOff>28575</xdr:colOff>
                    <xdr:row>27</xdr:row>
                    <xdr:rowOff>9525</xdr:rowOff>
                  </from>
                  <to>
                    <xdr:col>6</xdr:col>
                    <xdr:colOff>590550</xdr:colOff>
                    <xdr:row>28</xdr:row>
                    <xdr:rowOff>0</xdr:rowOff>
                  </to>
                </anchor>
              </controlPr>
            </control>
          </mc:Choice>
        </mc:AlternateContent>
        <mc:AlternateContent xmlns:mc="http://schemas.openxmlformats.org/markup-compatibility/2006">
          <mc:Choice Requires="x14">
            <control shapeId="10303" r:id="rId30" name="Scroll Bar 63">
              <controlPr defaultSize="0" autoPict="0">
                <anchor moveWithCells="1">
                  <from>
                    <xdr:col>4</xdr:col>
                    <xdr:colOff>28575</xdr:colOff>
                    <xdr:row>28</xdr:row>
                    <xdr:rowOff>9525</xdr:rowOff>
                  </from>
                  <to>
                    <xdr:col>6</xdr:col>
                    <xdr:colOff>590550</xdr:colOff>
                    <xdr:row>29</xdr:row>
                    <xdr:rowOff>0</xdr:rowOff>
                  </to>
                </anchor>
              </controlPr>
            </control>
          </mc:Choice>
        </mc:AlternateContent>
        <mc:AlternateContent xmlns:mc="http://schemas.openxmlformats.org/markup-compatibility/2006">
          <mc:Choice Requires="x14">
            <control shapeId="10304" r:id="rId31" name="Scroll Bar 64">
              <controlPr defaultSize="0" autoPict="0">
                <anchor moveWithCells="1">
                  <from>
                    <xdr:col>4</xdr:col>
                    <xdr:colOff>28575</xdr:colOff>
                    <xdr:row>29</xdr:row>
                    <xdr:rowOff>9525</xdr:rowOff>
                  </from>
                  <to>
                    <xdr:col>6</xdr:col>
                    <xdr:colOff>590550</xdr:colOff>
                    <xdr:row>30</xdr:row>
                    <xdr:rowOff>0</xdr:rowOff>
                  </to>
                </anchor>
              </controlPr>
            </control>
          </mc:Choice>
        </mc:AlternateContent>
        <mc:AlternateContent xmlns:mc="http://schemas.openxmlformats.org/markup-compatibility/2006">
          <mc:Choice Requires="x14">
            <control shapeId="10305" r:id="rId32" name="Scroll Bar 65">
              <controlPr defaultSize="0" autoPict="0">
                <anchor moveWithCells="1">
                  <from>
                    <xdr:col>4</xdr:col>
                    <xdr:colOff>28575</xdr:colOff>
                    <xdr:row>30</xdr:row>
                    <xdr:rowOff>9525</xdr:rowOff>
                  </from>
                  <to>
                    <xdr:col>6</xdr:col>
                    <xdr:colOff>590550</xdr:colOff>
                    <xdr:row>31</xdr:row>
                    <xdr:rowOff>0</xdr:rowOff>
                  </to>
                </anchor>
              </controlPr>
            </control>
          </mc:Choice>
        </mc:AlternateContent>
        <mc:AlternateContent xmlns:mc="http://schemas.openxmlformats.org/markup-compatibility/2006">
          <mc:Choice Requires="x14">
            <control shapeId="10306" r:id="rId33" name="Scroll Bar 66">
              <controlPr defaultSize="0" autoPict="0">
                <anchor moveWithCells="1">
                  <from>
                    <xdr:col>4</xdr:col>
                    <xdr:colOff>28575</xdr:colOff>
                    <xdr:row>31</xdr:row>
                    <xdr:rowOff>9525</xdr:rowOff>
                  </from>
                  <to>
                    <xdr:col>6</xdr:col>
                    <xdr:colOff>590550</xdr:colOff>
                    <xdr:row>32</xdr:row>
                    <xdr:rowOff>0</xdr:rowOff>
                  </to>
                </anchor>
              </controlPr>
            </control>
          </mc:Choice>
        </mc:AlternateContent>
        <mc:AlternateContent xmlns:mc="http://schemas.openxmlformats.org/markup-compatibility/2006">
          <mc:Choice Requires="x14">
            <control shapeId="10307" r:id="rId34" name="Scroll Bar 67">
              <controlPr defaultSize="0" autoPict="0">
                <anchor moveWithCells="1">
                  <from>
                    <xdr:col>4</xdr:col>
                    <xdr:colOff>28575</xdr:colOff>
                    <xdr:row>32</xdr:row>
                    <xdr:rowOff>9525</xdr:rowOff>
                  </from>
                  <to>
                    <xdr:col>6</xdr:col>
                    <xdr:colOff>590550</xdr:colOff>
                    <xdr:row>33</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theme="6" tint="0.39997558519241921"/>
  </sheetPr>
  <dimension ref="A1:D35"/>
  <sheetViews>
    <sheetView workbookViewId="0">
      <selection activeCell="O39" sqref="N39:O39"/>
    </sheetView>
  </sheetViews>
  <sheetFormatPr defaultRowHeight="12.75" x14ac:dyDescent="0.2"/>
  <cols>
    <col min="1" max="1" width="21.5703125" customWidth="1"/>
    <col min="2" max="2" width="16.42578125" customWidth="1"/>
    <col min="3" max="3" width="20.85546875" customWidth="1"/>
  </cols>
  <sheetData>
    <row r="1" spans="1:4" ht="18" x14ac:dyDescent="0.25">
      <c r="A1" s="147" t="s">
        <v>363</v>
      </c>
    </row>
    <row r="2" spans="1:4" ht="60" x14ac:dyDescent="0.2">
      <c r="A2" s="4" t="s">
        <v>9</v>
      </c>
      <c r="B2" s="4" t="s">
        <v>10</v>
      </c>
      <c r="C2" s="138" t="s">
        <v>35</v>
      </c>
      <c r="D2" s="150" t="s">
        <v>229</v>
      </c>
    </row>
    <row r="3" spans="1:4" x14ac:dyDescent="0.2">
      <c r="A3" s="6" t="s">
        <v>11</v>
      </c>
      <c r="B3" s="7" t="s">
        <v>0</v>
      </c>
      <c r="C3" s="7" t="s">
        <v>11</v>
      </c>
      <c r="D3" s="151">
        <v>3</v>
      </c>
    </row>
    <row r="4" spans="1:4" x14ac:dyDescent="0.2">
      <c r="A4" s="8" t="s">
        <v>15</v>
      </c>
      <c r="B4" s="3" t="s">
        <v>0</v>
      </c>
      <c r="C4" s="3" t="s">
        <v>15</v>
      </c>
      <c r="D4" s="152">
        <v>3</v>
      </c>
    </row>
    <row r="5" spans="1:4" x14ac:dyDescent="0.2">
      <c r="A5" s="8" t="s">
        <v>6</v>
      </c>
      <c r="B5" s="3" t="s">
        <v>0</v>
      </c>
      <c r="C5" s="3" t="s">
        <v>6</v>
      </c>
      <c r="D5" s="152">
        <v>3</v>
      </c>
    </row>
    <row r="6" spans="1:4" x14ac:dyDescent="0.2">
      <c r="A6" s="8" t="s">
        <v>32</v>
      </c>
      <c r="B6" s="3" t="s">
        <v>34</v>
      </c>
      <c r="C6" s="3" t="s">
        <v>32</v>
      </c>
      <c r="D6" s="152">
        <v>3</v>
      </c>
    </row>
    <row r="7" spans="1:4" x14ac:dyDescent="0.2">
      <c r="A7" s="8" t="s">
        <v>5</v>
      </c>
      <c r="B7" s="3" t="s">
        <v>0</v>
      </c>
      <c r="C7" s="3" t="s">
        <v>41</v>
      </c>
      <c r="D7" s="152">
        <v>3</v>
      </c>
    </row>
    <row r="8" spans="1:4" x14ac:dyDescent="0.2">
      <c r="A8" s="8" t="s">
        <v>20</v>
      </c>
      <c r="B8" s="3" t="s">
        <v>0</v>
      </c>
      <c r="C8" s="3" t="s">
        <v>20</v>
      </c>
      <c r="D8" s="152">
        <v>3</v>
      </c>
    </row>
    <row r="9" spans="1:4" x14ac:dyDescent="0.2">
      <c r="A9" s="8" t="s">
        <v>16</v>
      </c>
      <c r="B9" s="3" t="s">
        <v>0</v>
      </c>
      <c r="C9" s="3" t="s">
        <v>16</v>
      </c>
      <c r="D9" s="152">
        <v>3</v>
      </c>
    </row>
    <row r="10" spans="1:4" x14ac:dyDescent="0.2">
      <c r="A10" s="8" t="s">
        <v>25</v>
      </c>
      <c r="B10" s="3" t="s">
        <v>0</v>
      </c>
      <c r="C10" s="3" t="s">
        <v>25</v>
      </c>
      <c r="D10" s="152">
        <v>3</v>
      </c>
    </row>
    <row r="11" spans="1:4" x14ac:dyDescent="0.2">
      <c r="A11" s="8" t="s">
        <v>21</v>
      </c>
      <c r="B11" s="3" t="s">
        <v>0</v>
      </c>
      <c r="C11" s="3" t="s">
        <v>21</v>
      </c>
      <c r="D11" s="152">
        <v>3</v>
      </c>
    </row>
    <row r="12" spans="1:4" x14ac:dyDescent="0.2">
      <c r="A12" s="8" t="s">
        <v>26</v>
      </c>
      <c r="B12" s="3" t="s">
        <v>0</v>
      </c>
      <c r="C12" s="3" t="s">
        <v>26</v>
      </c>
      <c r="D12" s="152">
        <v>3</v>
      </c>
    </row>
    <row r="13" spans="1:4" x14ac:dyDescent="0.2">
      <c r="A13" s="8" t="s">
        <v>28</v>
      </c>
      <c r="B13" s="3" t="s">
        <v>0</v>
      </c>
      <c r="C13" s="3" t="s">
        <v>40</v>
      </c>
      <c r="D13" s="152">
        <v>3</v>
      </c>
    </row>
    <row r="14" spans="1:4" x14ac:dyDescent="0.2">
      <c r="A14" s="70" t="s">
        <v>62</v>
      </c>
      <c r="B14" s="3" t="s">
        <v>0</v>
      </c>
      <c r="C14" s="3" t="s">
        <v>27</v>
      </c>
      <c r="D14" s="152">
        <v>3</v>
      </c>
    </row>
    <row r="15" spans="1:4" x14ac:dyDescent="0.2">
      <c r="A15" s="70" t="s">
        <v>63</v>
      </c>
      <c r="B15" s="3" t="s">
        <v>0</v>
      </c>
      <c r="C15" s="3" t="s">
        <v>27</v>
      </c>
      <c r="D15" s="152">
        <v>3</v>
      </c>
    </row>
    <row r="16" spans="1:4" x14ac:dyDescent="0.2">
      <c r="A16" s="8" t="s">
        <v>4</v>
      </c>
      <c r="B16" s="3" t="s">
        <v>0</v>
      </c>
      <c r="C16" s="3" t="s">
        <v>36</v>
      </c>
      <c r="D16" s="152">
        <v>3</v>
      </c>
    </row>
    <row r="17" spans="1:4" x14ac:dyDescent="0.2">
      <c r="A17" s="8" t="s">
        <v>43</v>
      </c>
      <c r="B17" s="3" t="s">
        <v>34</v>
      </c>
      <c r="C17" s="3" t="s">
        <v>43</v>
      </c>
      <c r="D17" s="152">
        <v>3</v>
      </c>
    </row>
    <row r="18" spans="1:4" x14ac:dyDescent="0.2">
      <c r="A18" s="8" t="s">
        <v>1</v>
      </c>
      <c r="B18" s="3" t="s">
        <v>0</v>
      </c>
      <c r="C18" s="3" t="s">
        <v>1</v>
      </c>
      <c r="D18" s="152">
        <v>3</v>
      </c>
    </row>
    <row r="19" spans="1:4" x14ac:dyDescent="0.2">
      <c r="A19" s="8" t="s">
        <v>8</v>
      </c>
      <c r="B19" s="3" t="s">
        <v>0</v>
      </c>
      <c r="C19" s="3" t="s">
        <v>39</v>
      </c>
      <c r="D19" s="152">
        <v>3</v>
      </c>
    </row>
    <row r="20" spans="1:4" x14ac:dyDescent="0.2">
      <c r="A20" s="8" t="s">
        <v>12</v>
      </c>
      <c r="B20" s="3" t="s">
        <v>0</v>
      </c>
      <c r="C20" s="3" t="s">
        <v>12</v>
      </c>
      <c r="D20" s="152">
        <v>3</v>
      </c>
    </row>
    <row r="21" spans="1:4" x14ac:dyDescent="0.2">
      <c r="A21" s="8" t="s">
        <v>22</v>
      </c>
      <c r="B21" s="3" t="s">
        <v>0</v>
      </c>
      <c r="C21" s="3" t="s">
        <v>22</v>
      </c>
      <c r="D21" s="152">
        <v>3</v>
      </c>
    </row>
    <row r="22" spans="1:4" x14ac:dyDescent="0.2">
      <c r="A22" s="8" t="s">
        <v>17</v>
      </c>
      <c r="B22" s="3" t="s">
        <v>0</v>
      </c>
      <c r="C22" s="3" t="s">
        <v>17</v>
      </c>
      <c r="D22" s="152">
        <v>3</v>
      </c>
    </row>
    <row r="23" spans="1:4" x14ac:dyDescent="0.2">
      <c r="A23" s="8" t="s">
        <v>23</v>
      </c>
      <c r="B23" s="3" t="s">
        <v>0</v>
      </c>
      <c r="C23" s="3" t="s">
        <v>23</v>
      </c>
      <c r="D23" s="152">
        <v>3</v>
      </c>
    </row>
    <row r="24" spans="1:4" x14ac:dyDescent="0.2">
      <c r="A24" s="8" t="s">
        <v>7</v>
      </c>
      <c r="B24" s="3" t="s">
        <v>0</v>
      </c>
      <c r="C24" s="1" t="s">
        <v>38</v>
      </c>
      <c r="D24" s="152">
        <v>3</v>
      </c>
    </row>
    <row r="25" spans="1:4" x14ac:dyDescent="0.2">
      <c r="A25" s="8" t="s">
        <v>3</v>
      </c>
      <c r="B25" s="3" t="s">
        <v>0</v>
      </c>
      <c r="C25" s="3" t="s">
        <v>37</v>
      </c>
      <c r="D25" s="152">
        <v>3</v>
      </c>
    </row>
    <row r="26" spans="1:4" x14ac:dyDescent="0.2">
      <c r="A26" s="8" t="s">
        <v>18</v>
      </c>
      <c r="B26" s="3" t="s">
        <v>0</v>
      </c>
      <c r="C26" s="3" t="s">
        <v>18</v>
      </c>
      <c r="D26" s="152">
        <v>3</v>
      </c>
    </row>
    <row r="27" spans="1:4" x14ac:dyDescent="0.2">
      <c r="A27" s="8" t="s">
        <v>42</v>
      </c>
      <c r="B27" s="3" t="s">
        <v>0</v>
      </c>
      <c r="C27" s="3" t="s">
        <v>42</v>
      </c>
      <c r="D27" s="152">
        <v>3</v>
      </c>
    </row>
    <row r="28" spans="1:4" x14ac:dyDescent="0.2">
      <c r="A28" s="8" t="s">
        <v>13</v>
      </c>
      <c r="B28" s="3" t="s">
        <v>0</v>
      </c>
      <c r="C28" s="3" t="s">
        <v>13</v>
      </c>
      <c r="D28" s="152">
        <v>3</v>
      </c>
    </row>
    <row r="29" spans="1:4" x14ac:dyDescent="0.2">
      <c r="A29" s="8" t="s">
        <v>31</v>
      </c>
      <c r="B29" s="3" t="s">
        <v>0</v>
      </c>
      <c r="C29" s="3" t="s">
        <v>31</v>
      </c>
      <c r="D29" s="152">
        <v>3</v>
      </c>
    </row>
    <row r="30" spans="1:4" x14ac:dyDescent="0.2">
      <c r="A30" s="8" t="s">
        <v>19</v>
      </c>
      <c r="B30" s="3" t="s">
        <v>0</v>
      </c>
      <c r="C30" s="3" t="s">
        <v>19</v>
      </c>
      <c r="D30" s="152">
        <v>3</v>
      </c>
    </row>
    <row r="31" spans="1:4" x14ac:dyDescent="0.2">
      <c r="A31" s="8" t="s">
        <v>14</v>
      </c>
      <c r="B31" s="3" t="s">
        <v>0</v>
      </c>
      <c r="C31" s="3" t="s">
        <v>14</v>
      </c>
      <c r="D31" s="152">
        <v>3</v>
      </c>
    </row>
    <row r="32" spans="1:4" x14ac:dyDescent="0.2">
      <c r="A32" s="8" t="s">
        <v>24</v>
      </c>
      <c r="B32" s="3" t="s">
        <v>0</v>
      </c>
      <c r="C32" s="3" t="s">
        <v>24</v>
      </c>
      <c r="D32" s="152">
        <v>3</v>
      </c>
    </row>
    <row r="33" spans="1:4" x14ac:dyDescent="0.2">
      <c r="A33" s="9" t="s">
        <v>29</v>
      </c>
      <c r="B33" s="10" t="s">
        <v>0</v>
      </c>
      <c r="C33" s="10" t="s">
        <v>29</v>
      </c>
      <c r="D33" s="153">
        <v>3</v>
      </c>
    </row>
    <row r="34" spans="1:4" x14ac:dyDescent="0.2">
      <c r="D34" s="139"/>
    </row>
    <row r="35" spans="1:4" x14ac:dyDescent="0.2">
      <c r="C35" s="89"/>
      <c r="D35" s="140"/>
    </row>
  </sheetData>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6" r:id="rId4" name="Scroll Bar 2">
              <controlPr defaultSize="0" autoPict="0">
                <anchor moveWithCells="1">
                  <from>
                    <xdr:col>4</xdr:col>
                    <xdr:colOff>28575</xdr:colOff>
                    <xdr:row>2</xdr:row>
                    <xdr:rowOff>9525</xdr:rowOff>
                  </from>
                  <to>
                    <xdr:col>6</xdr:col>
                    <xdr:colOff>590550</xdr:colOff>
                    <xdr:row>3</xdr:row>
                    <xdr:rowOff>0</xdr:rowOff>
                  </to>
                </anchor>
              </controlPr>
            </control>
          </mc:Choice>
        </mc:AlternateContent>
        <mc:AlternateContent xmlns:mc="http://schemas.openxmlformats.org/markup-compatibility/2006">
          <mc:Choice Requires="x14">
            <control shapeId="11267" r:id="rId5" name="Scroll Bar 3">
              <controlPr defaultSize="0" autoPict="0">
                <anchor moveWithCells="1">
                  <from>
                    <xdr:col>4</xdr:col>
                    <xdr:colOff>28575</xdr:colOff>
                    <xdr:row>3</xdr:row>
                    <xdr:rowOff>9525</xdr:rowOff>
                  </from>
                  <to>
                    <xdr:col>6</xdr:col>
                    <xdr:colOff>590550</xdr:colOff>
                    <xdr:row>4</xdr:row>
                    <xdr:rowOff>0</xdr:rowOff>
                  </to>
                </anchor>
              </controlPr>
            </control>
          </mc:Choice>
        </mc:AlternateContent>
        <mc:AlternateContent xmlns:mc="http://schemas.openxmlformats.org/markup-compatibility/2006">
          <mc:Choice Requires="x14">
            <control shapeId="11268" r:id="rId6" name="Scroll Bar 4">
              <controlPr defaultSize="0" autoPict="0">
                <anchor moveWithCells="1">
                  <from>
                    <xdr:col>4</xdr:col>
                    <xdr:colOff>28575</xdr:colOff>
                    <xdr:row>4</xdr:row>
                    <xdr:rowOff>9525</xdr:rowOff>
                  </from>
                  <to>
                    <xdr:col>6</xdr:col>
                    <xdr:colOff>590550</xdr:colOff>
                    <xdr:row>5</xdr:row>
                    <xdr:rowOff>0</xdr:rowOff>
                  </to>
                </anchor>
              </controlPr>
            </control>
          </mc:Choice>
        </mc:AlternateContent>
        <mc:AlternateContent xmlns:mc="http://schemas.openxmlformats.org/markup-compatibility/2006">
          <mc:Choice Requires="x14">
            <control shapeId="11269" r:id="rId7" name="Scroll Bar 5">
              <controlPr defaultSize="0" autoPict="0">
                <anchor moveWithCells="1">
                  <from>
                    <xdr:col>4</xdr:col>
                    <xdr:colOff>28575</xdr:colOff>
                    <xdr:row>5</xdr:row>
                    <xdr:rowOff>9525</xdr:rowOff>
                  </from>
                  <to>
                    <xdr:col>6</xdr:col>
                    <xdr:colOff>590550</xdr:colOff>
                    <xdr:row>6</xdr:row>
                    <xdr:rowOff>0</xdr:rowOff>
                  </to>
                </anchor>
              </controlPr>
            </control>
          </mc:Choice>
        </mc:AlternateContent>
        <mc:AlternateContent xmlns:mc="http://schemas.openxmlformats.org/markup-compatibility/2006">
          <mc:Choice Requires="x14">
            <control shapeId="11270" r:id="rId8" name="Scroll Bar 6">
              <controlPr defaultSize="0" autoPict="0">
                <anchor moveWithCells="1">
                  <from>
                    <xdr:col>4</xdr:col>
                    <xdr:colOff>28575</xdr:colOff>
                    <xdr:row>6</xdr:row>
                    <xdr:rowOff>9525</xdr:rowOff>
                  </from>
                  <to>
                    <xdr:col>6</xdr:col>
                    <xdr:colOff>590550</xdr:colOff>
                    <xdr:row>7</xdr:row>
                    <xdr:rowOff>0</xdr:rowOff>
                  </to>
                </anchor>
              </controlPr>
            </control>
          </mc:Choice>
        </mc:AlternateContent>
        <mc:AlternateContent xmlns:mc="http://schemas.openxmlformats.org/markup-compatibility/2006">
          <mc:Choice Requires="x14">
            <control shapeId="11271" r:id="rId9" name="Scroll Bar 7">
              <controlPr defaultSize="0" autoPict="0">
                <anchor moveWithCells="1">
                  <from>
                    <xdr:col>4</xdr:col>
                    <xdr:colOff>28575</xdr:colOff>
                    <xdr:row>7</xdr:row>
                    <xdr:rowOff>9525</xdr:rowOff>
                  </from>
                  <to>
                    <xdr:col>6</xdr:col>
                    <xdr:colOff>590550</xdr:colOff>
                    <xdr:row>8</xdr:row>
                    <xdr:rowOff>0</xdr:rowOff>
                  </to>
                </anchor>
              </controlPr>
            </control>
          </mc:Choice>
        </mc:AlternateContent>
        <mc:AlternateContent xmlns:mc="http://schemas.openxmlformats.org/markup-compatibility/2006">
          <mc:Choice Requires="x14">
            <control shapeId="11272" r:id="rId10" name="Scroll Bar 8">
              <controlPr defaultSize="0" autoPict="0">
                <anchor moveWithCells="1">
                  <from>
                    <xdr:col>4</xdr:col>
                    <xdr:colOff>28575</xdr:colOff>
                    <xdr:row>8</xdr:row>
                    <xdr:rowOff>9525</xdr:rowOff>
                  </from>
                  <to>
                    <xdr:col>6</xdr:col>
                    <xdr:colOff>590550</xdr:colOff>
                    <xdr:row>9</xdr:row>
                    <xdr:rowOff>0</xdr:rowOff>
                  </to>
                </anchor>
              </controlPr>
            </control>
          </mc:Choice>
        </mc:AlternateContent>
        <mc:AlternateContent xmlns:mc="http://schemas.openxmlformats.org/markup-compatibility/2006">
          <mc:Choice Requires="x14">
            <control shapeId="11273" r:id="rId11" name="Scroll Bar 9">
              <controlPr defaultSize="0" autoPict="0">
                <anchor moveWithCells="1">
                  <from>
                    <xdr:col>4</xdr:col>
                    <xdr:colOff>28575</xdr:colOff>
                    <xdr:row>9</xdr:row>
                    <xdr:rowOff>9525</xdr:rowOff>
                  </from>
                  <to>
                    <xdr:col>6</xdr:col>
                    <xdr:colOff>590550</xdr:colOff>
                    <xdr:row>10</xdr:row>
                    <xdr:rowOff>0</xdr:rowOff>
                  </to>
                </anchor>
              </controlPr>
            </control>
          </mc:Choice>
        </mc:AlternateContent>
        <mc:AlternateContent xmlns:mc="http://schemas.openxmlformats.org/markup-compatibility/2006">
          <mc:Choice Requires="x14">
            <control shapeId="11274" r:id="rId12" name="Scroll Bar 10">
              <controlPr defaultSize="0" autoPict="0">
                <anchor moveWithCells="1">
                  <from>
                    <xdr:col>4</xdr:col>
                    <xdr:colOff>28575</xdr:colOff>
                    <xdr:row>10</xdr:row>
                    <xdr:rowOff>9525</xdr:rowOff>
                  </from>
                  <to>
                    <xdr:col>6</xdr:col>
                    <xdr:colOff>590550</xdr:colOff>
                    <xdr:row>11</xdr:row>
                    <xdr:rowOff>0</xdr:rowOff>
                  </to>
                </anchor>
              </controlPr>
            </control>
          </mc:Choice>
        </mc:AlternateContent>
        <mc:AlternateContent xmlns:mc="http://schemas.openxmlformats.org/markup-compatibility/2006">
          <mc:Choice Requires="x14">
            <control shapeId="11275" r:id="rId13" name="Scroll Bar 11">
              <controlPr defaultSize="0" autoPict="0">
                <anchor moveWithCells="1">
                  <from>
                    <xdr:col>4</xdr:col>
                    <xdr:colOff>28575</xdr:colOff>
                    <xdr:row>11</xdr:row>
                    <xdr:rowOff>9525</xdr:rowOff>
                  </from>
                  <to>
                    <xdr:col>6</xdr:col>
                    <xdr:colOff>590550</xdr:colOff>
                    <xdr:row>12</xdr:row>
                    <xdr:rowOff>0</xdr:rowOff>
                  </to>
                </anchor>
              </controlPr>
            </control>
          </mc:Choice>
        </mc:AlternateContent>
        <mc:AlternateContent xmlns:mc="http://schemas.openxmlformats.org/markup-compatibility/2006">
          <mc:Choice Requires="x14">
            <control shapeId="11276" r:id="rId14" name="Scroll Bar 12">
              <controlPr defaultSize="0" autoPict="0">
                <anchor moveWithCells="1">
                  <from>
                    <xdr:col>4</xdr:col>
                    <xdr:colOff>28575</xdr:colOff>
                    <xdr:row>12</xdr:row>
                    <xdr:rowOff>9525</xdr:rowOff>
                  </from>
                  <to>
                    <xdr:col>6</xdr:col>
                    <xdr:colOff>590550</xdr:colOff>
                    <xdr:row>13</xdr:row>
                    <xdr:rowOff>0</xdr:rowOff>
                  </to>
                </anchor>
              </controlPr>
            </control>
          </mc:Choice>
        </mc:AlternateContent>
        <mc:AlternateContent xmlns:mc="http://schemas.openxmlformats.org/markup-compatibility/2006">
          <mc:Choice Requires="x14">
            <control shapeId="11277" r:id="rId15" name="Scroll Bar 13">
              <controlPr defaultSize="0" autoPict="0">
                <anchor moveWithCells="1">
                  <from>
                    <xdr:col>4</xdr:col>
                    <xdr:colOff>28575</xdr:colOff>
                    <xdr:row>13</xdr:row>
                    <xdr:rowOff>9525</xdr:rowOff>
                  </from>
                  <to>
                    <xdr:col>6</xdr:col>
                    <xdr:colOff>590550</xdr:colOff>
                    <xdr:row>14</xdr:row>
                    <xdr:rowOff>0</xdr:rowOff>
                  </to>
                </anchor>
              </controlPr>
            </control>
          </mc:Choice>
        </mc:AlternateContent>
        <mc:AlternateContent xmlns:mc="http://schemas.openxmlformats.org/markup-compatibility/2006">
          <mc:Choice Requires="x14">
            <control shapeId="11278" r:id="rId16" name="Scroll Bar 14">
              <controlPr defaultSize="0" autoPict="0">
                <anchor moveWithCells="1">
                  <from>
                    <xdr:col>4</xdr:col>
                    <xdr:colOff>28575</xdr:colOff>
                    <xdr:row>14</xdr:row>
                    <xdr:rowOff>9525</xdr:rowOff>
                  </from>
                  <to>
                    <xdr:col>6</xdr:col>
                    <xdr:colOff>590550</xdr:colOff>
                    <xdr:row>15</xdr:row>
                    <xdr:rowOff>0</xdr:rowOff>
                  </to>
                </anchor>
              </controlPr>
            </control>
          </mc:Choice>
        </mc:AlternateContent>
        <mc:AlternateContent xmlns:mc="http://schemas.openxmlformats.org/markup-compatibility/2006">
          <mc:Choice Requires="x14">
            <control shapeId="11279" r:id="rId17" name="Scroll Bar 15">
              <controlPr defaultSize="0" autoPict="0">
                <anchor moveWithCells="1">
                  <from>
                    <xdr:col>4</xdr:col>
                    <xdr:colOff>28575</xdr:colOff>
                    <xdr:row>15</xdr:row>
                    <xdr:rowOff>9525</xdr:rowOff>
                  </from>
                  <to>
                    <xdr:col>6</xdr:col>
                    <xdr:colOff>590550</xdr:colOff>
                    <xdr:row>16</xdr:row>
                    <xdr:rowOff>0</xdr:rowOff>
                  </to>
                </anchor>
              </controlPr>
            </control>
          </mc:Choice>
        </mc:AlternateContent>
        <mc:AlternateContent xmlns:mc="http://schemas.openxmlformats.org/markup-compatibility/2006">
          <mc:Choice Requires="x14">
            <control shapeId="11280" r:id="rId18" name="Scroll Bar 16">
              <controlPr defaultSize="0" autoPict="0">
                <anchor moveWithCells="1">
                  <from>
                    <xdr:col>4</xdr:col>
                    <xdr:colOff>28575</xdr:colOff>
                    <xdr:row>16</xdr:row>
                    <xdr:rowOff>9525</xdr:rowOff>
                  </from>
                  <to>
                    <xdr:col>6</xdr:col>
                    <xdr:colOff>590550</xdr:colOff>
                    <xdr:row>17</xdr:row>
                    <xdr:rowOff>0</xdr:rowOff>
                  </to>
                </anchor>
              </controlPr>
            </control>
          </mc:Choice>
        </mc:AlternateContent>
        <mc:AlternateContent xmlns:mc="http://schemas.openxmlformats.org/markup-compatibility/2006">
          <mc:Choice Requires="x14">
            <control shapeId="11281" r:id="rId19" name="Scroll Bar 17">
              <controlPr defaultSize="0" autoPict="0">
                <anchor moveWithCells="1">
                  <from>
                    <xdr:col>4</xdr:col>
                    <xdr:colOff>28575</xdr:colOff>
                    <xdr:row>17</xdr:row>
                    <xdr:rowOff>9525</xdr:rowOff>
                  </from>
                  <to>
                    <xdr:col>6</xdr:col>
                    <xdr:colOff>590550</xdr:colOff>
                    <xdr:row>18</xdr:row>
                    <xdr:rowOff>0</xdr:rowOff>
                  </to>
                </anchor>
              </controlPr>
            </control>
          </mc:Choice>
        </mc:AlternateContent>
        <mc:AlternateContent xmlns:mc="http://schemas.openxmlformats.org/markup-compatibility/2006">
          <mc:Choice Requires="x14">
            <control shapeId="11282" r:id="rId20" name="Scroll Bar 18">
              <controlPr defaultSize="0" autoPict="0">
                <anchor moveWithCells="1">
                  <from>
                    <xdr:col>4</xdr:col>
                    <xdr:colOff>28575</xdr:colOff>
                    <xdr:row>18</xdr:row>
                    <xdr:rowOff>9525</xdr:rowOff>
                  </from>
                  <to>
                    <xdr:col>6</xdr:col>
                    <xdr:colOff>590550</xdr:colOff>
                    <xdr:row>19</xdr:row>
                    <xdr:rowOff>0</xdr:rowOff>
                  </to>
                </anchor>
              </controlPr>
            </control>
          </mc:Choice>
        </mc:AlternateContent>
        <mc:AlternateContent xmlns:mc="http://schemas.openxmlformats.org/markup-compatibility/2006">
          <mc:Choice Requires="x14">
            <control shapeId="11283" r:id="rId21" name="Scroll Bar 19">
              <controlPr defaultSize="0" autoPict="0">
                <anchor moveWithCells="1">
                  <from>
                    <xdr:col>4</xdr:col>
                    <xdr:colOff>28575</xdr:colOff>
                    <xdr:row>20</xdr:row>
                    <xdr:rowOff>9525</xdr:rowOff>
                  </from>
                  <to>
                    <xdr:col>6</xdr:col>
                    <xdr:colOff>590550</xdr:colOff>
                    <xdr:row>21</xdr:row>
                    <xdr:rowOff>0</xdr:rowOff>
                  </to>
                </anchor>
              </controlPr>
            </control>
          </mc:Choice>
        </mc:AlternateContent>
        <mc:AlternateContent xmlns:mc="http://schemas.openxmlformats.org/markup-compatibility/2006">
          <mc:Choice Requires="x14">
            <control shapeId="11284" r:id="rId22" name="Scroll Bar 20">
              <controlPr defaultSize="0" autoPict="0">
                <anchor moveWithCells="1">
                  <from>
                    <xdr:col>4</xdr:col>
                    <xdr:colOff>28575</xdr:colOff>
                    <xdr:row>21</xdr:row>
                    <xdr:rowOff>9525</xdr:rowOff>
                  </from>
                  <to>
                    <xdr:col>6</xdr:col>
                    <xdr:colOff>590550</xdr:colOff>
                    <xdr:row>22</xdr:row>
                    <xdr:rowOff>0</xdr:rowOff>
                  </to>
                </anchor>
              </controlPr>
            </control>
          </mc:Choice>
        </mc:AlternateContent>
        <mc:AlternateContent xmlns:mc="http://schemas.openxmlformats.org/markup-compatibility/2006">
          <mc:Choice Requires="x14">
            <control shapeId="11285" r:id="rId23" name="Scroll Bar 21">
              <controlPr defaultSize="0" autoPict="0">
                <anchor moveWithCells="1">
                  <from>
                    <xdr:col>4</xdr:col>
                    <xdr:colOff>28575</xdr:colOff>
                    <xdr:row>22</xdr:row>
                    <xdr:rowOff>9525</xdr:rowOff>
                  </from>
                  <to>
                    <xdr:col>6</xdr:col>
                    <xdr:colOff>590550</xdr:colOff>
                    <xdr:row>23</xdr:row>
                    <xdr:rowOff>0</xdr:rowOff>
                  </to>
                </anchor>
              </controlPr>
            </control>
          </mc:Choice>
        </mc:AlternateContent>
        <mc:AlternateContent xmlns:mc="http://schemas.openxmlformats.org/markup-compatibility/2006">
          <mc:Choice Requires="x14">
            <control shapeId="11286" r:id="rId24" name="Scroll Bar 22">
              <controlPr defaultSize="0" autoPict="0">
                <anchor moveWithCells="1">
                  <from>
                    <xdr:col>4</xdr:col>
                    <xdr:colOff>28575</xdr:colOff>
                    <xdr:row>23</xdr:row>
                    <xdr:rowOff>9525</xdr:rowOff>
                  </from>
                  <to>
                    <xdr:col>6</xdr:col>
                    <xdr:colOff>590550</xdr:colOff>
                    <xdr:row>24</xdr:row>
                    <xdr:rowOff>0</xdr:rowOff>
                  </to>
                </anchor>
              </controlPr>
            </control>
          </mc:Choice>
        </mc:AlternateContent>
        <mc:AlternateContent xmlns:mc="http://schemas.openxmlformats.org/markup-compatibility/2006">
          <mc:Choice Requires="x14">
            <control shapeId="11287" r:id="rId25" name="Scroll Bar 23">
              <controlPr defaultSize="0" autoPict="0">
                <anchor moveWithCells="1">
                  <from>
                    <xdr:col>4</xdr:col>
                    <xdr:colOff>28575</xdr:colOff>
                    <xdr:row>24</xdr:row>
                    <xdr:rowOff>9525</xdr:rowOff>
                  </from>
                  <to>
                    <xdr:col>6</xdr:col>
                    <xdr:colOff>590550</xdr:colOff>
                    <xdr:row>25</xdr:row>
                    <xdr:rowOff>0</xdr:rowOff>
                  </to>
                </anchor>
              </controlPr>
            </control>
          </mc:Choice>
        </mc:AlternateContent>
        <mc:AlternateContent xmlns:mc="http://schemas.openxmlformats.org/markup-compatibility/2006">
          <mc:Choice Requires="x14">
            <control shapeId="11288" r:id="rId26" name="Scroll Bar 24">
              <controlPr defaultSize="0" autoPict="0">
                <anchor moveWithCells="1">
                  <from>
                    <xdr:col>4</xdr:col>
                    <xdr:colOff>28575</xdr:colOff>
                    <xdr:row>25</xdr:row>
                    <xdr:rowOff>9525</xdr:rowOff>
                  </from>
                  <to>
                    <xdr:col>6</xdr:col>
                    <xdr:colOff>590550</xdr:colOff>
                    <xdr:row>26</xdr:row>
                    <xdr:rowOff>0</xdr:rowOff>
                  </to>
                </anchor>
              </controlPr>
            </control>
          </mc:Choice>
        </mc:AlternateContent>
        <mc:AlternateContent xmlns:mc="http://schemas.openxmlformats.org/markup-compatibility/2006">
          <mc:Choice Requires="x14">
            <control shapeId="11289" r:id="rId27" name="Scroll Bar 25">
              <controlPr defaultSize="0" autoPict="0">
                <anchor moveWithCells="1">
                  <from>
                    <xdr:col>4</xdr:col>
                    <xdr:colOff>28575</xdr:colOff>
                    <xdr:row>26</xdr:row>
                    <xdr:rowOff>9525</xdr:rowOff>
                  </from>
                  <to>
                    <xdr:col>6</xdr:col>
                    <xdr:colOff>590550</xdr:colOff>
                    <xdr:row>27</xdr:row>
                    <xdr:rowOff>0</xdr:rowOff>
                  </to>
                </anchor>
              </controlPr>
            </control>
          </mc:Choice>
        </mc:AlternateContent>
        <mc:AlternateContent xmlns:mc="http://schemas.openxmlformats.org/markup-compatibility/2006">
          <mc:Choice Requires="x14">
            <control shapeId="11290" r:id="rId28" name="Scroll Bar 26">
              <controlPr defaultSize="0" autoPict="0">
                <anchor moveWithCells="1">
                  <from>
                    <xdr:col>4</xdr:col>
                    <xdr:colOff>28575</xdr:colOff>
                    <xdr:row>27</xdr:row>
                    <xdr:rowOff>9525</xdr:rowOff>
                  </from>
                  <to>
                    <xdr:col>6</xdr:col>
                    <xdr:colOff>590550</xdr:colOff>
                    <xdr:row>28</xdr:row>
                    <xdr:rowOff>0</xdr:rowOff>
                  </to>
                </anchor>
              </controlPr>
            </control>
          </mc:Choice>
        </mc:AlternateContent>
        <mc:AlternateContent xmlns:mc="http://schemas.openxmlformats.org/markup-compatibility/2006">
          <mc:Choice Requires="x14">
            <control shapeId="11291" r:id="rId29" name="Scroll Bar 27">
              <controlPr defaultSize="0" autoPict="0">
                <anchor moveWithCells="1">
                  <from>
                    <xdr:col>4</xdr:col>
                    <xdr:colOff>28575</xdr:colOff>
                    <xdr:row>28</xdr:row>
                    <xdr:rowOff>9525</xdr:rowOff>
                  </from>
                  <to>
                    <xdr:col>6</xdr:col>
                    <xdr:colOff>590550</xdr:colOff>
                    <xdr:row>29</xdr:row>
                    <xdr:rowOff>0</xdr:rowOff>
                  </to>
                </anchor>
              </controlPr>
            </control>
          </mc:Choice>
        </mc:AlternateContent>
        <mc:AlternateContent xmlns:mc="http://schemas.openxmlformats.org/markup-compatibility/2006">
          <mc:Choice Requires="x14">
            <control shapeId="11292" r:id="rId30" name="Scroll Bar 28">
              <controlPr defaultSize="0" autoPict="0">
                <anchor moveWithCells="1">
                  <from>
                    <xdr:col>4</xdr:col>
                    <xdr:colOff>28575</xdr:colOff>
                    <xdr:row>29</xdr:row>
                    <xdr:rowOff>9525</xdr:rowOff>
                  </from>
                  <to>
                    <xdr:col>6</xdr:col>
                    <xdr:colOff>590550</xdr:colOff>
                    <xdr:row>30</xdr:row>
                    <xdr:rowOff>0</xdr:rowOff>
                  </to>
                </anchor>
              </controlPr>
            </control>
          </mc:Choice>
        </mc:AlternateContent>
        <mc:AlternateContent xmlns:mc="http://schemas.openxmlformats.org/markup-compatibility/2006">
          <mc:Choice Requires="x14">
            <control shapeId="11293" r:id="rId31" name="Scroll Bar 29">
              <controlPr defaultSize="0" autoPict="0">
                <anchor moveWithCells="1">
                  <from>
                    <xdr:col>4</xdr:col>
                    <xdr:colOff>28575</xdr:colOff>
                    <xdr:row>30</xdr:row>
                    <xdr:rowOff>9525</xdr:rowOff>
                  </from>
                  <to>
                    <xdr:col>6</xdr:col>
                    <xdr:colOff>590550</xdr:colOff>
                    <xdr:row>31</xdr:row>
                    <xdr:rowOff>0</xdr:rowOff>
                  </to>
                </anchor>
              </controlPr>
            </control>
          </mc:Choice>
        </mc:AlternateContent>
        <mc:AlternateContent xmlns:mc="http://schemas.openxmlformats.org/markup-compatibility/2006">
          <mc:Choice Requires="x14">
            <control shapeId="11294" r:id="rId32" name="Scroll Bar 30">
              <controlPr defaultSize="0" autoPict="0">
                <anchor moveWithCells="1">
                  <from>
                    <xdr:col>4</xdr:col>
                    <xdr:colOff>28575</xdr:colOff>
                    <xdr:row>31</xdr:row>
                    <xdr:rowOff>9525</xdr:rowOff>
                  </from>
                  <to>
                    <xdr:col>6</xdr:col>
                    <xdr:colOff>590550</xdr:colOff>
                    <xdr:row>32</xdr:row>
                    <xdr:rowOff>0</xdr:rowOff>
                  </to>
                </anchor>
              </controlPr>
            </control>
          </mc:Choice>
        </mc:AlternateContent>
        <mc:AlternateContent xmlns:mc="http://schemas.openxmlformats.org/markup-compatibility/2006">
          <mc:Choice Requires="x14">
            <control shapeId="11295" r:id="rId33" name="Scroll Bar 31">
              <controlPr defaultSize="0" autoPict="0">
                <anchor moveWithCells="1">
                  <from>
                    <xdr:col>4</xdr:col>
                    <xdr:colOff>28575</xdr:colOff>
                    <xdr:row>32</xdr:row>
                    <xdr:rowOff>9525</xdr:rowOff>
                  </from>
                  <to>
                    <xdr:col>6</xdr:col>
                    <xdr:colOff>590550</xdr:colOff>
                    <xdr:row>33</xdr:row>
                    <xdr:rowOff>0</xdr:rowOff>
                  </to>
                </anchor>
              </controlPr>
            </control>
          </mc:Choice>
        </mc:AlternateContent>
        <mc:AlternateContent xmlns:mc="http://schemas.openxmlformats.org/markup-compatibility/2006">
          <mc:Choice Requires="x14">
            <control shapeId="11296" r:id="rId34" name="Scroll Bar 32">
              <controlPr defaultSize="0" autoPict="0">
                <anchor moveWithCells="1">
                  <from>
                    <xdr:col>4</xdr:col>
                    <xdr:colOff>28575</xdr:colOff>
                    <xdr:row>19</xdr:row>
                    <xdr:rowOff>9525</xdr:rowOff>
                  </from>
                  <to>
                    <xdr:col>6</xdr:col>
                    <xdr:colOff>590550</xdr:colOff>
                    <xdr:row>20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theme="7" tint="0.39997558519241921"/>
  </sheetPr>
  <dimension ref="A1:D35"/>
  <sheetViews>
    <sheetView workbookViewId="0">
      <selection activeCell="K38" sqref="K38"/>
    </sheetView>
  </sheetViews>
  <sheetFormatPr defaultRowHeight="12.75" x14ac:dyDescent="0.2"/>
  <cols>
    <col min="1" max="1" width="21.5703125" customWidth="1"/>
    <col min="2" max="2" width="16.42578125" customWidth="1"/>
    <col min="3" max="3" width="20.85546875" customWidth="1"/>
  </cols>
  <sheetData>
    <row r="1" spans="1:4" ht="18" x14ac:dyDescent="0.25">
      <c r="A1" s="147" t="s">
        <v>364</v>
      </c>
    </row>
    <row r="2" spans="1:4" ht="60" x14ac:dyDescent="0.2">
      <c r="A2" s="4" t="s">
        <v>9</v>
      </c>
      <c r="B2" s="4" t="s">
        <v>10</v>
      </c>
      <c r="C2" s="138" t="s">
        <v>35</v>
      </c>
      <c r="D2" s="150" t="s">
        <v>229</v>
      </c>
    </row>
    <row r="3" spans="1:4" x14ac:dyDescent="0.2">
      <c r="A3" s="6" t="s">
        <v>11</v>
      </c>
      <c r="B3" s="7" t="s">
        <v>0</v>
      </c>
      <c r="C3" s="7" t="s">
        <v>11</v>
      </c>
      <c r="D3" s="151">
        <v>2</v>
      </c>
    </row>
    <row r="4" spans="1:4" x14ac:dyDescent="0.2">
      <c r="A4" s="8" t="s">
        <v>15</v>
      </c>
      <c r="B4" s="3" t="s">
        <v>0</v>
      </c>
      <c r="C4" s="3" t="s">
        <v>15</v>
      </c>
      <c r="D4" s="152">
        <v>2</v>
      </c>
    </row>
    <row r="5" spans="1:4" x14ac:dyDescent="0.2">
      <c r="A5" s="8" t="s">
        <v>6</v>
      </c>
      <c r="B5" s="3" t="s">
        <v>0</v>
      </c>
      <c r="C5" s="3" t="s">
        <v>6</v>
      </c>
      <c r="D5" s="152">
        <v>2</v>
      </c>
    </row>
    <row r="6" spans="1:4" x14ac:dyDescent="0.2">
      <c r="A6" s="8" t="s">
        <v>32</v>
      </c>
      <c r="B6" s="3" t="s">
        <v>34</v>
      </c>
      <c r="C6" s="3" t="s">
        <v>32</v>
      </c>
      <c r="D6" s="152">
        <v>2</v>
      </c>
    </row>
    <row r="7" spans="1:4" x14ac:dyDescent="0.2">
      <c r="A7" s="8" t="s">
        <v>5</v>
      </c>
      <c r="B7" s="3" t="s">
        <v>0</v>
      </c>
      <c r="C7" s="3" t="s">
        <v>41</v>
      </c>
      <c r="D7" s="152">
        <v>2</v>
      </c>
    </row>
    <row r="8" spans="1:4" x14ac:dyDescent="0.2">
      <c r="A8" s="8" t="s">
        <v>20</v>
      </c>
      <c r="B8" s="3" t="s">
        <v>0</v>
      </c>
      <c r="C8" s="3" t="s">
        <v>20</v>
      </c>
      <c r="D8" s="152">
        <v>2</v>
      </c>
    </row>
    <row r="9" spans="1:4" x14ac:dyDescent="0.2">
      <c r="A9" s="8" t="s">
        <v>16</v>
      </c>
      <c r="B9" s="3" t="s">
        <v>0</v>
      </c>
      <c r="C9" s="3" t="s">
        <v>16</v>
      </c>
      <c r="D9" s="152">
        <v>2</v>
      </c>
    </row>
    <row r="10" spans="1:4" x14ac:dyDescent="0.2">
      <c r="A10" s="8" t="s">
        <v>25</v>
      </c>
      <c r="B10" s="3" t="s">
        <v>0</v>
      </c>
      <c r="C10" s="3" t="s">
        <v>25</v>
      </c>
      <c r="D10" s="152">
        <v>2</v>
      </c>
    </row>
    <row r="11" spans="1:4" x14ac:dyDescent="0.2">
      <c r="A11" s="8" t="s">
        <v>21</v>
      </c>
      <c r="B11" s="3" t="s">
        <v>0</v>
      </c>
      <c r="C11" s="3" t="s">
        <v>21</v>
      </c>
      <c r="D11" s="152">
        <v>2</v>
      </c>
    </row>
    <row r="12" spans="1:4" x14ac:dyDescent="0.2">
      <c r="A12" s="8" t="s">
        <v>26</v>
      </c>
      <c r="B12" s="3" t="s">
        <v>0</v>
      </c>
      <c r="C12" s="3" t="s">
        <v>26</v>
      </c>
      <c r="D12" s="152">
        <v>2</v>
      </c>
    </row>
    <row r="13" spans="1:4" x14ac:dyDescent="0.2">
      <c r="A13" s="8" t="s">
        <v>28</v>
      </c>
      <c r="B13" s="3" t="s">
        <v>0</v>
      </c>
      <c r="C13" s="3" t="s">
        <v>40</v>
      </c>
      <c r="D13" s="152">
        <v>2</v>
      </c>
    </row>
    <row r="14" spans="1:4" x14ac:dyDescent="0.2">
      <c r="A14" s="70" t="s">
        <v>62</v>
      </c>
      <c r="B14" s="3" t="s">
        <v>0</v>
      </c>
      <c r="C14" s="3" t="s">
        <v>27</v>
      </c>
      <c r="D14" s="152">
        <v>2</v>
      </c>
    </row>
    <row r="15" spans="1:4" x14ac:dyDescent="0.2">
      <c r="A15" s="70" t="s">
        <v>63</v>
      </c>
      <c r="B15" s="3" t="s">
        <v>0</v>
      </c>
      <c r="C15" s="3" t="s">
        <v>27</v>
      </c>
      <c r="D15" s="152">
        <v>2</v>
      </c>
    </row>
    <row r="16" spans="1:4" x14ac:dyDescent="0.2">
      <c r="A16" s="8" t="s">
        <v>4</v>
      </c>
      <c r="B16" s="3" t="s">
        <v>0</v>
      </c>
      <c r="C16" s="3" t="s">
        <v>36</v>
      </c>
      <c r="D16" s="152">
        <v>2</v>
      </c>
    </row>
    <row r="17" spans="1:4" x14ac:dyDescent="0.2">
      <c r="A17" s="8" t="s">
        <v>43</v>
      </c>
      <c r="B17" s="3" t="s">
        <v>34</v>
      </c>
      <c r="C17" s="3" t="s">
        <v>43</v>
      </c>
      <c r="D17" s="152">
        <v>2</v>
      </c>
    </row>
    <row r="18" spans="1:4" x14ac:dyDescent="0.2">
      <c r="A18" s="8" t="s">
        <v>1</v>
      </c>
      <c r="B18" s="3" t="s">
        <v>0</v>
      </c>
      <c r="C18" s="3" t="s">
        <v>1</v>
      </c>
      <c r="D18" s="152">
        <v>2</v>
      </c>
    </row>
    <row r="19" spans="1:4" x14ac:dyDescent="0.2">
      <c r="A19" s="8" t="s">
        <v>8</v>
      </c>
      <c r="B19" s="3" t="s">
        <v>0</v>
      </c>
      <c r="C19" s="3" t="s">
        <v>39</v>
      </c>
      <c r="D19" s="152">
        <v>2</v>
      </c>
    </row>
    <row r="20" spans="1:4" x14ac:dyDescent="0.2">
      <c r="A20" s="8" t="s">
        <v>12</v>
      </c>
      <c r="B20" s="3" t="s">
        <v>0</v>
      </c>
      <c r="C20" s="3" t="s">
        <v>12</v>
      </c>
      <c r="D20" s="152">
        <v>2</v>
      </c>
    </row>
    <row r="21" spans="1:4" x14ac:dyDescent="0.2">
      <c r="A21" s="8" t="s">
        <v>22</v>
      </c>
      <c r="B21" s="3" t="s">
        <v>0</v>
      </c>
      <c r="C21" s="3" t="s">
        <v>22</v>
      </c>
      <c r="D21" s="152">
        <v>2</v>
      </c>
    </row>
    <row r="22" spans="1:4" x14ac:dyDescent="0.2">
      <c r="A22" s="8" t="s">
        <v>17</v>
      </c>
      <c r="B22" s="3" t="s">
        <v>0</v>
      </c>
      <c r="C22" s="3" t="s">
        <v>17</v>
      </c>
      <c r="D22" s="152">
        <v>2</v>
      </c>
    </row>
    <row r="23" spans="1:4" x14ac:dyDescent="0.2">
      <c r="A23" s="8" t="s">
        <v>23</v>
      </c>
      <c r="B23" s="3" t="s">
        <v>0</v>
      </c>
      <c r="C23" s="3" t="s">
        <v>23</v>
      </c>
      <c r="D23" s="152">
        <v>2</v>
      </c>
    </row>
    <row r="24" spans="1:4" x14ac:dyDescent="0.2">
      <c r="A24" s="8" t="s">
        <v>7</v>
      </c>
      <c r="B24" s="3" t="s">
        <v>0</v>
      </c>
      <c r="C24" s="1" t="s">
        <v>38</v>
      </c>
      <c r="D24" s="152">
        <v>2</v>
      </c>
    </row>
    <row r="25" spans="1:4" x14ac:dyDescent="0.2">
      <c r="A25" s="8" t="s">
        <v>3</v>
      </c>
      <c r="B25" s="3" t="s">
        <v>0</v>
      </c>
      <c r="C25" s="3" t="s">
        <v>37</v>
      </c>
      <c r="D25" s="152">
        <v>2</v>
      </c>
    </row>
    <row r="26" spans="1:4" x14ac:dyDescent="0.2">
      <c r="A26" s="8" t="s">
        <v>18</v>
      </c>
      <c r="B26" s="3" t="s">
        <v>0</v>
      </c>
      <c r="C26" s="3" t="s">
        <v>18</v>
      </c>
      <c r="D26" s="152">
        <v>2</v>
      </c>
    </row>
    <row r="27" spans="1:4" x14ac:dyDescent="0.2">
      <c r="A27" s="8" t="s">
        <v>42</v>
      </c>
      <c r="B27" s="3" t="s">
        <v>0</v>
      </c>
      <c r="C27" s="3" t="s">
        <v>42</v>
      </c>
      <c r="D27" s="152">
        <v>2</v>
      </c>
    </row>
    <row r="28" spans="1:4" x14ac:dyDescent="0.2">
      <c r="A28" s="8" t="s">
        <v>13</v>
      </c>
      <c r="B28" s="3" t="s">
        <v>0</v>
      </c>
      <c r="C28" s="3" t="s">
        <v>13</v>
      </c>
      <c r="D28" s="152">
        <v>2</v>
      </c>
    </row>
    <row r="29" spans="1:4" x14ac:dyDescent="0.2">
      <c r="A29" s="8" t="s">
        <v>31</v>
      </c>
      <c r="B29" s="3" t="s">
        <v>0</v>
      </c>
      <c r="C29" s="3" t="s">
        <v>31</v>
      </c>
      <c r="D29" s="152">
        <v>2</v>
      </c>
    </row>
    <row r="30" spans="1:4" x14ac:dyDescent="0.2">
      <c r="A30" s="8" t="s">
        <v>19</v>
      </c>
      <c r="B30" s="3" t="s">
        <v>0</v>
      </c>
      <c r="C30" s="3" t="s">
        <v>19</v>
      </c>
      <c r="D30" s="152">
        <v>2</v>
      </c>
    </row>
    <row r="31" spans="1:4" x14ac:dyDescent="0.2">
      <c r="A31" s="8" t="s">
        <v>14</v>
      </c>
      <c r="B31" s="3" t="s">
        <v>0</v>
      </c>
      <c r="C31" s="3" t="s">
        <v>14</v>
      </c>
      <c r="D31" s="152">
        <v>2</v>
      </c>
    </row>
    <row r="32" spans="1:4" x14ac:dyDescent="0.2">
      <c r="A32" s="8" t="s">
        <v>24</v>
      </c>
      <c r="B32" s="3" t="s">
        <v>0</v>
      </c>
      <c r="C32" s="3" t="s">
        <v>24</v>
      </c>
      <c r="D32" s="152">
        <v>2</v>
      </c>
    </row>
    <row r="33" spans="1:4" x14ac:dyDescent="0.2">
      <c r="A33" s="9" t="s">
        <v>29</v>
      </c>
      <c r="B33" s="10" t="s">
        <v>0</v>
      </c>
      <c r="C33" s="10" t="s">
        <v>29</v>
      </c>
      <c r="D33" s="153">
        <v>2</v>
      </c>
    </row>
    <row r="34" spans="1:4" x14ac:dyDescent="0.2">
      <c r="D34" s="139"/>
    </row>
    <row r="35" spans="1:4" x14ac:dyDescent="0.2">
      <c r="C35" s="89"/>
      <c r="D35" s="140"/>
    </row>
  </sheetData>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289" r:id="rId4" name="Scroll Bar 1">
              <controlPr defaultSize="0" autoPict="0">
                <anchor moveWithCells="1">
                  <from>
                    <xdr:col>4</xdr:col>
                    <xdr:colOff>28575</xdr:colOff>
                    <xdr:row>2</xdr:row>
                    <xdr:rowOff>9525</xdr:rowOff>
                  </from>
                  <to>
                    <xdr:col>6</xdr:col>
                    <xdr:colOff>590550</xdr:colOff>
                    <xdr:row>3</xdr:row>
                    <xdr:rowOff>0</xdr:rowOff>
                  </to>
                </anchor>
              </controlPr>
            </control>
          </mc:Choice>
        </mc:AlternateContent>
        <mc:AlternateContent xmlns:mc="http://schemas.openxmlformats.org/markup-compatibility/2006">
          <mc:Choice Requires="x14">
            <control shapeId="12290" r:id="rId5" name="Scroll Bar 2">
              <controlPr defaultSize="0" autoPict="0">
                <anchor moveWithCells="1">
                  <from>
                    <xdr:col>4</xdr:col>
                    <xdr:colOff>28575</xdr:colOff>
                    <xdr:row>3</xdr:row>
                    <xdr:rowOff>9525</xdr:rowOff>
                  </from>
                  <to>
                    <xdr:col>6</xdr:col>
                    <xdr:colOff>590550</xdr:colOff>
                    <xdr:row>4</xdr:row>
                    <xdr:rowOff>0</xdr:rowOff>
                  </to>
                </anchor>
              </controlPr>
            </control>
          </mc:Choice>
        </mc:AlternateContent>
        <mc:AlternateContent xmlns:mc="http://schemas.openxmlformats.org/markup-compatibility/2006">
          <mc:Choice Requires="x14">
            <control shapeId="12291" r:id="rId6" name="Scroll Bar 3">
              <controlPr defaultSize="0" autoPict="0">
                <anchor moveWithCells="1">
                  <from>
                    <xdr:col>4</xdr:col>
                    <xdr:colOff>28575</xdr:colOff>
                    <xdr:row>4</xdr:row>
                    <xdr:rowOff>9525</xdr:rowOff>
                  </from>
                  <to>
                    <xdr:col>6</xdr:col>
                    <xdr:colOff>590550</xdr:colOff>
                    <xdr:row>5</xdr:row>
                    <xdr:rowOff>0</xdr:rowOff>
                  </to>
                </anchor>
              </controlPr>
            </control>
          </mc:Choice>
        </mc:AlternateContent>
        <mc:AlternateContent xmlns:mc="http://schemas.openxmlformats.org/markup-compatibility/2006">
          <mc:Choice Requires="x14">
            <control shapeId="12292" r:id="rId7" name="Scroll Bar 4">
              <controlPr defaultSize="0" autoPict="0">
                <anchor moveWithCells="1">
                  <from>
                    <xdr:col>4</xdr:col>
                    <xdr:colOff>28575</xdr:colOff>
                    <xdr:row>5</xdr:row>
                    <xdr:rowOff>9525</xdr:rowOff>
                  </from>
                  <to>
                    <xdr:col>6</xdr:col>
                    <xdr:colOff>590550</xdr:colOff>
                    <xdr:row>6</xdr:row>
                    <xdr:rowOff>0</xdr:rowOff>
                  </to>
                </anchor>
              </controlPr>
            </control>
          </mc:Choice>
        </mc:AlternateContent>
        <mc:AlternateContent xmlns:mc="http://schemas.openxmlformats.org/markup-compatibility/2006">
          <mc:Choice Requires="x14">
            <control shapeId="12293" r:id="rId8" name="Scroll Bar 5">
              <controlPr defaultSize="0" autoPict="0">
                <anchor moveWithCells="1">
                  <from>
                    <xdr:col>4</xdr:col>
                    <xdr:colOff>28575</xdr:colOff>
                    <xdr:row>6</xdr:row>
                    <xdr:rowOff>9525</xdr:rowOff>
                  </from>
                  <to>
                    <xdr:col>6</xdr:col>
                    <xdr:colOff>590550</xdr:colOff>
                    <xdr:row>7</xdr:row>
                    <xdr:rowOff>0</xdr:rowOff>
                  </to>
                </anchor>
              </controlPr>
            </control>
          </mc:Choice>
        </mc:AlternateContent>
        <mc:AlternateContent xmlns:mc="http://schemas.openxmlformats.org/markup-compatibility/2006">
          <mc:Choice Requires="x14">
            <control shapeId="12294" r:id="rId9" name="Scroll Bar 6">
              <controlPr defaultSize="0" autoPict="0">
                <anchor moveWithCells="1">
                  <from>
                    <xdr:col>4</xdr:col>
                    <xdr:colOff>28575</xdr:colOff>
                    <xdr:row>7</xdr:row>
                    <xdr:rowOff>9525</xdr:rowOff>
                  </from>
                  <to>
                    <xdr:col>6</xdr:col>
                    <xdr:colOff>590550</xdr:colOff>
                    <xdr:row>8</xdr:row>
                    <xdr:rowOff>0</xdr:rowOff>
                  </to>
                </anchor>
              </controlPr>
            </control>
          </mc:Choice>
        </mc:AlternateContent>
        <mc:AlternateContent xmlns:mc="http://schemas.openxmlformats.org/markup-compatibility/2006">
          <mc:Choice Requires="x14">
            <control shapeId="12295" r:id="rId10" name="Scroll Bar 7">
              <controlPr defaultSize="0" autoPict="0">
                <anchor moveWithCells="1">
                  <from>
                    <xdr:col>4</xdr:col>
                    <xdr:colOff>28575</xdr:colOff>
                    <xdr:row>8</xdr:row>
                    <xdr:rowOff>9525</xdr:rowOff>
                  </from>
                  <to>
                    <xdr:col>6</xdr:col>
                    <xdr:colOff>590550</xdr:colOff>
                    <xdr:row>9</xdr:row>
                    <xdr:rowOff>0</xdr:rowOff>
                  </to>
                </anchor>
              </controlPr>
            </control>
          </mc:Choice>
        </mc:AlternateContent>
        <mc:AlternateContent xmlns:mc="http://schemas.openxmlformats.org/markup-compatibility/2006">
          <mc:Choice Requires="x14">
            <control shapeId="12296" r:id="rId11" name="Scroll Bar 8">
              <controlPr defaultSize="0" autoPict="0">
                <anchor moveWithCells="1">
                  <from>
                    <xdr:col>4</xdr:col>
                    <xdr:colOff>28575</xdr:colOff>
                    <xdr:row>9</xdr:row>
                    <xdr:rowOff>9525</xdr:rowOff>
                  </from>
                  <to>
                    <xdr:col>6</xdr:col>
                    <xdr:colOff>590550</xdr:colOff>
                    <xdr:row>10</xdr:row>
                    <xdr:rowOff>0</xdr:rowOff>
                  </to>
                </anchor>
              </controlPr>
            </control>
          </mc:Choice>
        </mc:AlternateContent>
        <mc:AlternateContent xmlns:mc="http://schemas.openxmlformats.org/markup-compatibility/2006">
          <mc:Choice Requires="x14">
            <control shapeId="12297" r:id="rId12" name="Scroll Bar 9">
              <controlPr defaultSize="0" autoPict="0">
                <anchor moveWithCells="1">
                  <from>
                    <xdr:col>4</xdr:col>
                    <xdr:colOff>28575</xdr:colOff>
                    <xdr:row>10</xdr:row>
                    <xdr:rowOff>9525</xdr:rowOff>
                  </from>
                  <to>
                    <xdr:col>6</xdr:col>
                    <xdr:colOff>590550</xdr:colOff>
                    <xdr:row>11</xdr:row>
                    <xdr:rowOff>0</xdr:rowOff>
                  </to>
                </anchor>
              </controlPr>
            </control>
          </mc:Choice>
        </mc:AlternateContent>
        <mc:AlternateContent xmlns:mc="http://schemas.openxmlformats.org/markup-compatibility/2006">
          <mc:Choice Requires="x14">
            <control shapeId="12298" r:id="rId13" name="Scroll Bar 10">
              <controlPr defaultSize="0" autoPict="0">
                <anchor moveWithCells="1">
                  <from>
                    <xdr:col>4</xdr:col>
                    <xdr:colOff>28575</xdr:colOff>
                    <xdr:row>11</xdr:row>
                    <xdr:rowOff>9525</xdr:rowOff>
                  </from>
                  <to>
                    <xdr:col>6</xdr:col>
                    <xdr:colOff>590550</xdr:colOff>
                    <xdr:row>12</xdr:row>
                    <xdr:rowOff>0</xdr:rowOff>
                  </to>
                </anchor>
              </controlPr>
            </control>
          </mc:Choice>
        </mc:AlternateContent>
        <mc:AlternateContent xmlns:mc="http://schemas.openxmlformats.org/markup-compatibility/2006">
          <mc:Choice Requires="x14">
            <control shapeId="12299" r:id="rId14" name="Scroll Bar 11">
              <controlPr defaultSize="0" autoPict="0">
                <anchor moveWithCells="1">
                  <from>
                    <xdr:col>4</xdr:col>
                    <xdr:colOff>28575</xdr:colOff>
                    <xdr:row>12</xdr:row>
                    <xdr:rowOff>9525</xdr:rowOff>
                  </from>
                  <to>
                    <xdr:col>6</xdr:col>
                    <xdr:colOff>590550</xdr:colOff>
                    <xdr:row>13</xdr:row>
                    <xdr:rowOff>0</xdr:rowOff>
                  </to>
                </anchor>
              </controlPr>
            </control>
          </mc:Choice>
        </mc:AlternateContent>
        <mc:AlternateContent xmlns:mc="http://schemas.openxmlformats.org/markup-compatibility/2006">
          <mc:Choice Requires="x14">
            <control shapeId="12300" r:id="rId15" name="Scroll Bar 12">
              <controlPr defaultSize="0" autoPict="0">
                <anchor moveWithCells="1">
                  <from>
                    <xdr:col>4</xdr:col>
                    <xdr:colOff>28575</xdr:colOff>
                    <xdr:row>13</xdr:row>
                    <xdr:rowOff>9525</xdr:rowOff>
                  </from>
                  <to>
                    <xdr:col>6</xdr:col>
                    <xdr:colOff>590550</xdr:colOff>
                    <xdr:row>14</xdr:row>
                    <xdr:rowOff>0</xdr:rowOff>
                  </to>
                </anchor>
              </controlPr>
            </control>
          </mc:Choice>
        </mc:AlternateContent>
        <mc:AlternateContent xmlns:mc="http://schemas.openxmlformats.org/markup-compatibility/2006">
          <mc:Choice Requires="x14">
            <control shapeId="12301" r:id="rId16" name="Scroll Bar 13">
              <controlPr defaultSize="0" autoPict="0">
                <anchor moveWithCells="1">
                  <from>
                    <xdr:col>4</xdr:col>
                    <xdr:colOff>28575</xdr:colOff>
                    <xdr:row>14</xdr:row>
                    <xdr:rowOff>9525</xdr:rowOff>
                  </from>
                  <to>
                    <xdr:col>6</xdr:col>
                    <xdr:colOff>590550</xdr:colOff>
                    <xdr:row>15</xdr:row>
                    <xdr:rowOff>0</xdr:rowOff>
                  </to>
                </anchor>
              </controlPr>
            </control>
          </mc:Choice>
        </mc:AlternateContent>
        <mc:AlternateContent xmlns:mc="http://schemas.openxmlformats.org/markup-compatibility/2006">
          <mc:Choice Requires="x14">
            <control shapeId="12302" r:id="rId17" name="Scroll Bar 14">
              <controlPr defaultSize="0" autoPict="0">
                <anchor moveWithCells="1">
                  <from>
                    <xdr:col>4</xdr:col>
                    <xdr:colOff>28575</xdr:colOff>
                    <xdr:row>15</xdr:row>
                    <xdr:rowOff>9525</xdr:rowOff>
                  </from>
                  <to>
                    <xdr:col>6</xdr:col>
                    <xdr:colOff>590550</xdr:colOff>
                    <xdr:row>16</xdr:row>
                    <xdr:rowOff>0</xdr:rowOff>
                  </to>
                </anchor>
              </controlPr>
            </control>
          </mc:Choice>
        </mc:AlternateContent>
        <mc:AlternateContent xmlns:mc="http://schemas.openxmlformats.org/markup-compatibility/2006">
          <mc:Choice Requires="x14">
            <control shapeId="12303" r:id="rId18" name="Scroll Bar 15">
              <controlPr defaultSize="0" autoPict="0">
                <anchor moveWithCells="1">
                  <from>
                    <xdr:col>4</xdr:col>
                    <xdr:colOff>28575</xdr:colOff>
                    <xdr:row>16</xdr:row>
                    <xdr:rowOff>9525</xdr:rowOff>
                  </from>
                  <to>
                    <xdr:col>6</xdr:col>
                    <xdr:colOff>590550</xdr:colOff>
                    <xdr:row>17</xdr:row>
                    <xdr:rowOff>0</xdr:rowOff>
                  </to>
                </anchor>
              </controlPr>
            </control>
          </mc:Choice>
        </mc:AlternateContent>
        <mc:AlternateContent xmlns:mc="http://schemas.openxmlformats.org/markup-compatibility/2006">
          <mc:Choice Requires="x14">
            <control shapeId="12304" r:id="rId19" name="Scroll Bar 16">
              <controlPr defaultSize="0" autoPict="0">
                <anchor moveWithCells="1">
                  <from>
                    <xdr:col>4</xdr:col>
                    <xdr:colOff>28575</xdr:colOff>
                    <xdr:row>17</xdr:row>
                    <xdr:rowOff>9525</xdr:rowOff>
                  </from>
                  <to>
                    <xdr:col>6</xdr:col>
                    <xdr:colOff>590550</xdr:colOff>
                    <xdr:row>18</xdr:row>
                    <xdr:rowOff>0</xdr:rowOff>
                  </to>
                </anchor>
              </controlPr>
            </control>
          </mc:Choice>
        </mc:AlternateContent>
        <mc:AlternateContent xmlns:mc="http://schemas.openxmlformats.org/markup-compatibility/2006">
          <mc:Choice Requires="x14">
            <control shapeId="12305" r:id="rId20" name="Scroll Bar 17">
              <controlPr defaultSize="0" autoPict="0">
                <anchor moveWithCells="1">
                  <from>
                    <xdr:col>4</xdr:col>
                    <xdr:colOff>28575</xdr:colOff>
                    <xdr:row>18</xdr:row>
                    <xdr:rowOff>9525</xdr:rowOff>
                  </from>
                  <to>
                    <xdr:col>6</xdr:col>
                    <xdr:colOff>590550</xdr:colOff>
                    <xdr:row>19</xdr:row>
                    <xdr:rowOff>0</xdr:rowOff>
                  </to>
                </anchor>
              </controlPr>
            </control>
          </mc:Choice>
        </mc:AlternateContent>
        <mc:AlternateContent xmlns:mc="http://schemas.openxmlformats.org/markup-compatibility/2006">
          <mc:Choice Requires="x14">
            <control shapeId="12306" r:id="rId21" name="Scroll Bar 18">
              <controlPr defaultSize="0" autoPict="0">
                <anchor moveWithCells="1">
                  <from>
                    <xdr:col>4</xdr:col>
                    <xdr:colOff>28575</xdr:colOff>
                    <xdr:row>19</xdr:row>
                    <xdr:rowOff>9525</xdr:rowOff>
                  </from>
                  <to>
                    <xdr:col>6</xdr:col>
                    <xdr:colOff>590550</xdr:colOff>
                    <xdr:row>20</xdr:row>
                    <xdr:rowOff>0</xdr:rowOff>
                  </to>
                </anchor>
              </controlPr>
            </control>
          </mc:Choice>
        </mc:AlternateContent>
        <mc:AlternateContent xmlns:mc="http://schemas.openxmlformats.org/markup-compatibility/2006">
          <mc:Choice Requires="x14">
            <control shapeId="12307" r:id="rId22" name="Scroll Bar 19">
              <controlPr defaultSize="0" autoPict="0">
                <anchor moveWithCells="1">
                  <from>
                    <xdr:col>4</xdr:col>
                    <xdr:colOff>28575</xdr:colOff>
                    <xdr:row>20</xdr:row>
                    <xdr:rowOff>9525</xdr:rowOff>
                  </from>
                  <to>
                    <xdr:col>6</xdr:col>
                    <xdr:colOff>590550</xdr:colOff>
                    <xdr:row>21</xdr:row>
                    <xdr:rowOff>0</xdr:rowOff>
                  </to>
                </anchor>
              </controlPr>
            </control>
          </mc:Choice>
        </mc:AlternateContent>
        <mc:AlternateContent xmlns:mc="http://schemas.openxmlformats.org/markup-compatibility/2006">
          <mc:Choice Requires="x14">
            <control shapeId="12308" r:id="rId23" name="Scroll Bar 20">
              <controlPr defaultSize="0" autoPict="0">
                <anchor moveWithCells="1">
                  <from>
                    <xdr:col>4</xdr:col>
                    <xdr:colOff>28575</xdr:colOff>
                    <xdr:row>21</xdr:row>
                    <xdr:rowOff>9525</xdr:rowOff>
                  </from>
                  <to>
                    <xdr:col>6</xdr:col>
                    <xdr:colOff>590550</xdr:colOff>
                    <xdr:row>22</xdr:row>
                    <xdr:rowOff>0</xdr:rowOff>
                  </to>
                </anchor>
              </controlPr>
            </control>
          </mc:Choice>
        </mc:AlternateContent>
        <mc:AlternateContent xmlns:mc="http://schemas.openxmlformats.org/markup-compatibility/2006">
          <mc:Choice Requires="x14">
            <control shapeId="12309" r:id="rId24" name="Scroll Bar 21">
              <controlPr defaultSize="0" autoPict="0">
                <anchor moveWithCells="1">
                  <from>
                    <xdr:col>4</xdr:col>
                    <xdr:colOff>28575</xdr:colOff>
                    <xdr:row>22</xdr:row>
                    <xdr:rowOff>9525</xdr:rowOff>
                  </from>
                  <to>
                    <xdr:col>6</xdr:col>
                    <xdr:colOff>590550</xdr:colOff>
                    <xdr:row>23</xdr:row>
                    <xdr:rowOff>0</xdr:rowOff>
                  </to>
                </anchor>
              </controlPr>
            </control>
          </mc:Choice>
        </mc:AlternateContent>
        <mc:AlternateContent xmlns:mc="http://schemas.openxmlformats.org/markup-compatibility/2006">
          <mc:Choice Requires="x14">
            <control shapeId="12310" r:id="rId25" name="Scroll Bar 22">
              <controlPr defaultSize="0" autoPict="0">
                <anchor moveWithCells="1">
                  <from>
                    <xdr:col>4</xdr:col>
                    <xdr:colOff>28575</xdr:colOff>
                    <xdr:row>23</xdr:row>
                    <xdr:rowOff>9525</xdr:rowOff>
                  </from>
                  <to>
                    <xdr:col>6</xdr:col>
                    <xdr:colOff>590550</xdr:colOff>
                    <xdr:row>24</xdr:row>
                    <xdr:rowOff>0</xdr:rowOff>
                  </to>
                </anchor>
              </controlPr>
            </control>
          </mc:Choice>
        </mc:AlternateContent>
        <mc:AlternateContent xmlns:mc="http://schemas.openxmlformats.org/markup-compatibility/2006">
          <mc:Choice Requires="x14">
            <control shapeId="12311" r:id="rId26" name="Scroll Bar 23">
              <controlPr defaultSize="0" autoPict="0">
                <anchor moveWithCells="1">
                  <from>
                    <xdr:col>4</xdr:col>
                    <xdr:colOff>28575</xdr:colOff>
                    <xdr:row>24</xdr:row>
                    <xdr:rowOff>9525</xdr:rowOff>
                  </from>
                  <to>
                    <xdr:col>6</xdr:col>
                    <xdr:colOff>590550</xdr:colOff>
                    <xdr:row>25</xdr:row>
                    <xdr:rowOff>0</xdr:rowOff>
                  </to>
                </anchor>
              </controlPr>
            </control>
          </mc:Choice>
        </mc:AlternateContent>
        <mc:AlternateContent xmlns:mc="http://schemas.openxmlformats.org/markup-compatibility/2006">
          <mc:Choice Requires="x14">
            <control shapeId="12312" r:id="rId27" name="Scroll Bar 24">
              <controlPr defaultSize="0" autoPict="0">
                <anchor moveWithCells="1">
                  <from>
                    <xdr:col>4</xdr:col>
                    <xdr:colOff>28575</xdr:colOff>
                    <xdr:row>25</xdr:row>
                    <xdr:rowOff>9525</xdr:rowOff>
                  </from>
                  <to>
                    <xdr:col>6</xdr:col>
                    <xdr:colOff>590550</xdr:colOff>
                    <xdr:row>26</xdr:row>
                    <xdr:rowOff>0</xdr:rowOff>
                  </to>
                </anchor>
              </controlPr>
            </control>
          </mc:Choice>
        </mc:AlternateContent>
        <mc:AlternateContent xmlns:mc="http://schemas.openxmlformats.org/markup-compatibility/2006">
          <mc:Choice Requires="x14">
            <control shapeId="12313" r:id="rId28" name="Scroll Bar 25">
              <controlPr defaultSize="0" autoPict="0">
                <anchor moveWithCells="1">
                  <from>
                    <xdr:col>4</xdr:col>
                    <xdr:colOff>28575</xdr:colOff>
                    <xdr:row>26</xdr:row>
                    <xdr:rowOff>9525</xdr:rowOff>
                  </from>
                  <to>
                    <xdr:col>6</xdr:col>
                    <xdr:colOff>590550</xdr:colOff>
                    <xdr:row>27</xdr:row>
                    <xdr:rowOff>0</xdr:rowOff>
                  </to>
                </anchor>
              </controlPr>
            </control>
          </mc:Choice>
        </mc:AlternateContent>
        <mc:AlternateContent xmlns:mc="http://schemas.openxmlformats.org/markup-compatibility/2006">
          <mc:Choice Requires="x14">
            <control shapeId="12314" r:id="rId29" name="Scroll Bar 26">
              <controlPr defaultSize="0" autoPict="0">
                <anchor moveWithCells="1">
                  <from>
                    <xdr:col>4</xdr:col>
                    <xdr:colOff>28575</xdr:colOff>
                    <xdr:row>27</xdr:row>
                    <xdr:rowOff>9525</xdr:rowOff>
                  </from>
                  <to>
                    <xdr:col>6</xdr:col>
                    <xdr:colOff>590550</xdr:colOff>
                    <xdr:row>28</xdr:row>
                    <xdr:rowOff>0</xdr:rowOff>
                  </to>
                </anchor>
              </controlPr>
            </control>
          </mc:Choice>
        </mc:AlternateContent>
        <mc:AlternateContent xmlns:mc="http://schemas.openxmlformats.org/markup-compatibility/2006">
          <mc:Choice Requires="x14">
            <control shapeId="12315" r:id="rId30" name="Scroll Bar 27">
              <controlPr defaultSize="0" autoPict="0">
                <anchor moveWithCells="1">
                  <from>
                    <xdr:col>4</xdr:col>
                    <xdr:colOff>28575</xdr:colOff>
                    <xdr:row>28</xdr:row>
                    <xdr:rowOff>9525</xdr:rowOff>
                  </from>
                  <to>
                    <xdr:col>6</xdr:col>
                    <xdr:colOff>590550</xdr:colOff>
                    <xdr:row>29</xdr:row>
                    <xdr:rowOff>0</xdr:rowOff>
                  </to>
                </anchor>
              </controlPr>
            </control>
          </mc:Choice>
        </mc:AlternateContent>
        <mc:AlternateContent xmlns:mc="http://schemas.openxmlformats.org/markup-compatibility/2006">
          <mc:Choice Requires="x14">
            <control shapeId="12316" r:id="rId31" name="Scroll Bar 28">
              <controlPr defaultSize="0" autoPict="0">
                <anchor moveWithCells="1">
                  <from>
                    <xdr:col>4</xdr:col>
                    <xdr:colOff>28575</xdr:colOff>
                    <xdr:row>29</xdr:row>
                    <xdr:rowOff>9525</xdr:rowOff>
                  </from>
                  <to>
                    <xdr:col>6</xdr:col>
                    <xdr:colOff>590550</xdr:colOff>
                    <xdr:row>30</xdr:row>
                    <xdr:rowOff>0</xdr:rowOff>
                  </to>
                </anchor>
              </controlPr>
            </control>
          </mc:Choice>
        </mc:AlternateContent>
        <mc:AlternateContent xmlns:mc="http://schemas.openxmlformats.org/markup-compatibility/2006">
          <mc:Choice Requires="x14">
            <control shapeId="12317" r:id="rId32" name="Scroll Bar 29">
              <controlPr defaultSize="0" autoPict="0">
                <anchor moveWithCells="1">
                  <from>
                    <xdr:col>4</xdr:col>
                    <xdr:colOff>28575</xdr:colOff>
                    <xdr:row>30</xdr:row>
                    <xdr:rowOff>9525</xdr:rowOff>
                  </from>
                  <to>
                    <xdr:col>6</xdr:col>
                    <xdr:colOff>590550</xdr:colOff>
                    <xdr:row>31</xdr:row>
                    <xdr:rowOff>0</xdr:rowOff>
                  </to>
                </anchor>
              </controlPr>
            </control>
          </mc:Choice>
        </mc:AlternateContent>
        <mc:AlternateContent xmlns:mc="http://schemas.openxmlformats.org/markup-compatibility/2006">
          <mc:Choice Requires="x14">
            <control shapeId="12318" r:id="rId33" name="Scroll Bar 30">
              <controlPr defaultSize="0" autoPict="0">
                <anchor moveWithCells="1">
                  <from>
                    <xdr:col>4</xdr:col>
                    <xdr:colOff>28575</xdr:colOff>
                    <xdr:row>31</xdr:row>
                    <xdr:rowOff>9525</xdr:rowOff>
                  </from>
                  <to>
                    <xdr:col>6</xdr:col>
                    <xdr:colOff>590550</xdr:colOff>
                    <xdr:row>32</xdr:row>
                    <xdr:rowOff>0</xdr:rowOff>
                  </to>
                </anchor>
              </controlPr>
            </control>
          </mc:Choice>
        </mc:AlternateContent>
        <mc:AlternateContent xmlns:mc="http://schemas.openxmlformats.org/markup-compatibility/2006">
          <mc:Choice Requires="x14">
            <control shapeId="12319" r:id="rId34" name="Scroll Bar 31">
              <controlPr defaultSize="0" autoPict="0">
                <anchor moveWithCells="1">
                  <from>
                    <xdr:col>4</xdr:col>
                    <xdr:colOff>28575</xdr:colOff>
                    <xdr:row>32</xdr:row>
                    <xdr:rowOff>9525</xdr:rowOff>
                  </from>
                  <to>
                    <xdr:col>6</xdr:col>
                    <xdr:colOff>590550</xdr:colOff>
                    <xdr:row>33</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theme="7" tint="0.39997558519241921"/>
  </sheetPr>
  <dimension ref="A1:D35"/>
  <sheetViews>
    <sheetView tabSelected="1" workbookViewId="0">
      <selection activeCell="W13" sqref="W13"/>
    </sheetView>
  </sheetViews>
  <sheetFormatPr defaultRowHeight="12.75" x14ac:dyDescent="0.2"/>
  <cols>
    <col min="1" max="1" width="21.5703125" customWidth="1"/>
    <col min="2" max="2" width="16.42578125" customWidth="1"/>
    <col min="3" max="3" width="20.85546875" customWidth="1"/>
  </cols>
  <sheetData>
    <row r="1" spans="1:4" ht="18" x14ac:dyDescent="0.25">
      <c r="A1" s="147" t="s">
        <v>376</v>
      </c>
    </row>
    <row r="2" spans="1:4" ht="60" x14ac:dyDescent="0.2">
      <c r="A2" s="4" t="s">
        <v>9</v>
      </c>
      <c r="B2" s="4" t="s">
        <v>10</v>
      </c>
      <c r="C2" s="138" t="s">
        <v>35</v>
      </c>
      <c r="D2" s="150" t="s">
        <v>229</v>
      </c>
    </row>
    <row r="3" spans="1:4" x14ac:dyDescent="0.2">
      <c r="A3" s="6" t="s">
        <v>11</v>
      </c>
      <c r="B3" s="7" t="s">
        <v>0</v>
      </c>
      <c r="C3" s="7" t="s">
        <v>11</v>
      </c>
      <c r="D3" s="151">
        <v>2</v>
      </c>
    </row>
    <row r="4" spans="1:4" x14ac:dyDescent="0.2">
      <c r="A4" s="8" t="s">
        <v>15</v>
      </c>
      <c r="B4" s="3" t="s">
        <v>0</v>
      </c>
      <c r="C4" s="3" t="s">
        <v>15</v>
      </c>
      <c r="D4" s="152">
        <v>2</v>
      </c>
    </row>
    <row r="5" spans="1:4" x14ac:dyDescent="0.2">
      <c r="A5" s="8" t="s">
        <v>6</v>
      </c>
      <c r="B5" s="3" t="s">
        <v>0</v>
      </c>
      <c r="C5" s="3" t="s">
        <v>6</v>
      </c>
      <c r="D5" s="152">
        <v>2</v>
      </c>
    </row>
    <row r="6" spans="1:4" x14ac:dyDescent="0.2">
      <c r="A6" s="8" t="s">
        <v>32</v>
      </c>
      <c r="B6" s="3" t="s">
        <v>34</v>
      </c>
      <c r="C6" s="3" t="s">
        <v>32</v>
      </c>
      <c r="D6" s="152">
        <v>2</v>
      </c>
    </row>
    <row r="7" spans="1:4" x14ac:dyDescent="0.2">
      <c r="A7" s="8" t="s">
        <v>5</v>
      </c>
      <c r="B7" s="3" t="s">
        <v>0</v>
      </c>
      <c r="C7" s="3" t="s">
        <v>41</v>
      </c>
      <c r="D7" s="152">
        <v>2</v>
      </c>
    </row>
    <row r="8" spans="1:4" x14ac:dyDescent="0.2">
      <c r="A8" s="8" t="s">
        <v>20</v>
      </c>
      <c r="B8" s="3" t="s">
        <v>0</v>
      </c>
      <c r="C8" s="3" t="s">
        <v>20</v>
      </c>
      <c r="D8" s="152">
        <v>2</v>
      </c>
    </row>
    <row r="9" spans="1:4" x14ac:dyDescent="0.2">
      <c r="A9" s="8" t="s">
        <v>16</v>
      </c>
      <c r="B9" s="3" t="s">
        <v>0</v>
      </c>
      <c r="C9" s="3" t="s">
        <v>16</v>
      </c>
      <c r="D9" s="152">
        <v>2</v>
      </c>
    </row>
    <row r="10" spans="1:4" x14ac:dyDescent="0.2">
      <c r="A10" s="8" t="s">
        <v>25</v>
      </c>
      <c r="B10" s="3" t="s">
        <v>0</v>
      </c>
      <c r="C10" s="3" t="s">
        <v>25</v>
      </c>
      <c r="D10" s="152">
        <v>2</v>
      </c>
    </row>
    <row r="11" spans="1:4" x14ac:dyDescent="0.2">
      <c r="A11" s="8" t="s">
        <v>21</v>
      </c>
      <c r="B11" s="3" t="s">
        <v>0</v>
      </c>
      <c r="C11" s="3" t="s">
        <v>21</v>
      </c>
      <c r="D11" s="152">
        <v>2</v>
      </c>
    </row>
    <row r="12" spans="1:4" x14ac:dyDescent="0.2">
      <c r="A12" s="8" t="s">
        <v>26</v>
      </c>
      <c r="B12" s="3" t="s">
        <v>0</v>
      </c>
      <c r="C12" s="3" t="s">
        <v>26</v>
      </c>
      <c r="D12" s="152">
        <v>2</v>
      </c>
    </row>
    <row r="13" spans="1:4" x14ac:dyDescent="0.2">
      <c r="A13" s="8" t="s">
        <v>28</v>
      </c>
      <c r="B13" s="3" t="s">
        <v>0</v>
      </c>
      <c r="C13" s="3" t="s">
        <v>40</v>
      </c>
      <c r="D13" s="152">
        <v>2</v>
      </c>
    </row>
    <row r="14" spans="1:4" x14ac:dyDescent="0.2">
      <c r="A14" s="70" t="s">
        <v>62</v>
      </c>
      <c r="B14" s="3" t="s">
        <v>0</v>
      </c>
      <c r="C14" s="3" t="s">
        <v>27</v>
      </c>
      <c r="D14" s="152">
        <v>2</v>
      </c>
    </row>
    <row r="15" spans="1:4" x14ac:dyDescent="0.2">
      <c r="A15" s="70" t="s">
        <v>63</v>
      </c>
      <c r="B15" s="3" t="s">
        <v>0</v>
      </c>
      <c r="C15" s="3" t="s">
        <v>27</v>
      </c>
      <c r="D15" s="152">
        <v>2</v>
      </c>
    </row>
    <row r="16" spans="1:4" x14ac:dyDescent="0.2">
      <c r="A16" s="8" t="s">
        <v>4</v>
      </c>
      <c r="B16" s="3" t="s">
        <v>0</v>
      </c>
      <c r="C16" s="3" t="s">
        <v>36</v>
      </c>
      <c r="D16" s="152">
        <v>2</v>
      </c>
    </row>
    <row r="17" spans="1:4" x14ac:dyDescent="0.2">
      <c r="A17" s="8" t="s">
        <v>43</v>
      </c>
      <c r="B17" s="3" t="s">
        <v>34</v>
      </c>
      <c r="C17" s="3" t="s">
        <v>43</v>
      </c>
      <c r="D17" s="152">
        <v>2</v>
      </c>
    </row>
    <row r="18" spans="1:4" x14ac:dyDescent="0.2">
      <c r="A18" s="8" t="s">
        <v>1</v>
      </c>
      <c r="B18" s="3" t="s">
        <v>0</v>
      </c>
      <c r="C18" s="3" t="s">
        <v>1</v>
      </c>
      <c r="D18" s="152">
        <v>2</v>
      </c>
    </row>
    <row r="19" spans="1:4" x14ac:dyDescent="0.2">
      <c r="A19" s="8" t="s">
        <v>8</v>
      </c>
      <c r="B19" s="3" t="s">
        <v>0</v>
      </c>
      <c r="C19" s="3" t="s">
        <v>39</v>
      </c>
      <c r="D19" s="152">
        <v>2</v>
      </c>
    </row>
    <row r="20" spans="1:4" x14ac:dyDescent="0.2">
      <c r="A20" s="8" t="s">
        <v>12</v>
      </c>
      <c r="B20" s="3" t="s">
        <v>0</v>
      </c>
      <c r="C20" s="3" t="s">
        <v>12</v>
      </c>
      <c r="D20" s="152">
        <v>2</v>
      </c>
    </row>
    <row r="21" spans="1:4" x14ac:dyDescent="0.2">
      <c r="A21" s="8" t="s">
        <v>22</v>
      </c>
      <c r="B21" s="3" t="s">
        <v>0</v>
      </c>
      <c r="C21" s="3" t="s">
        <v>22</v>
      </c>
      <c r="D21" s="152">
        <v>2</v>
      </c>
    </row>
    <row r="22" spans="1:4" x14ac:dyDescent="0.2">
      <c r="A22" s="8" t="s">
        <v>17</v>
      </c>
      <c r="B22" s="3" t="s">
        <v>0</v>
      </c>
      <c r="C22" s="3" t="s">
        <v>17</v>
      </c>
      <c r="D22" s="152">
        <v>2</v>
      </c>
    </row>
    <row r="23" spans="1:4" x14ac:dyDescent="0.2">
      <c r="A23" s="8" t="s">
        <v>23</v>
      </c>
      <c r="B23" s="3" t="s">
        <v>0</v>
      </c>
      <c r="C23" s="3" t="s">
        <v>23</v>
      </c>
      <c r="D23" s="152">
        <v>2</v>
      </c>
    </row>
    <row r="24" spans="1:4" x14ac:dyDescent="0.2">
      <c r="A24" s="8" t="s">
        <v>7</v>
      </c>
      <c r="B24" s="3" t="s">
        <v>0</v>
      </c>
      <c r="C24" s="1" t="s">
        <v>38</v>
      </c>
      <c r="D24" s="152">
        <v>2</v>
      </c>
    </row>
    <row r="25" spans="1:4" x14ac:dyDescent="0.2">
      <c r="A25" s="8" t="s">
        <v>3</v>
      </c>
      <c r="B25" s="3" t="s">
        <v>0</v>
      </c>
      <c r="C25" s="3" t="s">
        <v>37</v>
      </c>
      <c r="D25" s="152">
        <v>2</v>
      </c>
    </row>
    <row r="26" spans="1:4" x14ac:dyDescent="0.2">
      <c r="A26" s="8" t="s">
        <v>18</v>
      </c>
      <c r="B26" s="3" t="s">
        <v>0</v>
      </c>
      <c r="C26" s="3" t="s">
        <v>18</v>
      </c>
      <c r="D26" s="152">
        <v>2</v>
      </c>
    </row>
    <row r="27" spans="1:4" x14ac:dyDescent="0.2">
      <c r="A27" s="8" t="s">
        <v>42</v>
      </c>
      <c r="B27" s="3" t="s">
        <v>0</v>
      </c>
      <c r="C27" s="3" t="s">
        <v>42</v>
      </c>
      <c r="D27" s="152">
        <v>2</v>
      </c>
    </row>
    <row r="28" spans="1:4" x14ac:dyDescent="0.2">
      <c r="A28" s="8" t="s">
        <v>13</v>
      </c>
      <c r="B28" s="3" t="s">
        <v>0</v>
      </c>
      <c r="C28" s="3" t="s">
        <v>13</v>
      </c>
      <c r="D28" s="152">
        <v>2</v>
      </c>
    </row>
    <row r="29" spans="1:4" x14ac:dyDescent="0.2">
      <c r="A29" s="8" t="s">
        <v>31</v>
      </c>
      <c r="B29" s="3" t="s">
        <v>0</v>
      </c>
      <c r="C29" s="3" t="s">
        <v>31</v>
      </c>
      <c r="D29" s="152">
        <v>2</v>
      </c>
    </row>
    <row r="30" spans="1:4" x14ac:dyDescent="0.2">
      <c r="A30" s="8" t="s">
        <v>19</v>
      </c>
      <c r="B30" s="3" t="s">
        <v>0</v>
      </c>
      <c r="C30" s="3" t="s">
        <v>19</v>
      </c>
      <c r="D30" s="152">
        <v>2</v>
      </c>
    </row>
    <row r="31" spans="1:4" x14ac:dyDescent="0.2">
      <c r="A31" s="8" t="s">
        <v>14</v>
      </c>
      <c r="B31" s="3" t="s">
        <v>0</v>
      </c>
      <c r="C31" s="3" t="s">
        <v>14</v>
      </c>
      <c r="D31" s="152">
        <v>2</v>
      </c>
    </row>
    <row r="32" spans="1:4" x14ac:dyDescent="0.2">
      <c r="A32" s="8" t="s">
        <v>24</v>
      </c>
      <c r="B32" s="3" t="s">
        <v>0</v>
      </c>
      <c r="C32" s="3" t="s">
        <v>24</v>
      </c>
      <c r="D32" s="152">
        <v>2</v>
      </c>
    </row>
    <row r="33" spans="1:4" x14ac:dyDescent="0.2">
      <c r="A33" s="9" t="s">
        <v>29</v>
      </c>
      <c r="B33" s="10" t="s">
        <v>0</v>
      </c>
      <c r="C33" s="10" t="s">
        <v>29</v>
      </c>
      <c r="D33" s="153">
        <v>2</v>
      </c>
    </row>
    <row r="34" spans="1:4" x14ac:dyDescent="0.2">
      <c r="D34" s="139"/>
    </row>
    <row r="35" spans="1:4" x14ac:dyDescent="0.2">
      <c r="C35" s="89"/>
      <c r="D35" s="140"/>
    </row>
  </sheetData>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Scroll Bar 1">
              <controlPr defaultSize="0" autoPict="0">
                <anchor moveWithCells="1">
                  <from>
                    <xdr:col>4</xdr:col>
                    <xdr:colOff>28575</xdr:colOff>
                    <xdr:row>2</xdr:row>
                    <xdr:rowOff>9525</xdr:rowOff>
                  </from>
                  <to>
                    <xdr:col>6</xdr:col>
                    <xdr:colOff>590550</xdr:colOff>
                    <xdr:row>3</xdr:row>
                    <xdr:rowOff>0</xdr:rowOff>
                  </to>
                </anchor>
              </controlPr>
            </control>
          </mc:Choice>
        </mc:AlternateContent>
        <mc:AlternateContent xmlns:mc="http://schemas.openxmlformats.org/markup-compatibility/2006">
          <mc:Choice Requires="x14">
            <control shapeId="13314" r:id="rId5" name="Scroll Bar 2">
              <controlPr defaultSize="0" autoPict="0">
                <anchor moveWithCells="1">
                  <from>
                    <xdr:col>4</xdr:col>
                    <xdr:colOff>28575</xdr:colOff>
                    <xdr:row>3</xdr:row>
                    <xdr:rowOff>9525</xdr:rowOff>
                  </from>
                  <to>
                    <xdr:col>6</xdr:col>
                    <xdr:colOff>590550</xdr:colOff>
                    <xdr:row>4</xdr:row>
                    <xdr:rowOff>0</xdr:rowOff>
                  </to>
                </anchor>
              </controlPr>
            </control>
          </mc:Choice>
        </mc:AlternateContent>
        <mc:AlternateContent xmlns:mc="http://schemas.openxmlformats.org/markup-compatibility/2006">
          <mc:Choice Requires="x14">
            <control shapeId="13315" r:id="rId6" name="Scroll Bar 3">
              <controlPr defaultSize="0" autoPict="0">
                <anchor moveWithCells="1">
                  <from>
                    <xdr:col>4</xdr:col>
                    <xdr:colOff>28575</xdr:colOff>
                    <xdr:row>4</xdr:row>
                    <xdr:rowOff>9525</xdr:rowOff>
                  </from>
                  <to>
                    <xdr:col>6</xdr:col>
                    <xdr:colOff>590550</xdr:colOff>
                    <xdr:row>5</xdr:row>
                    <xdr:rowOff>0</xdr:rowOff>
                  </to>
                </anchor>
              </controlPr>
            </control>
          </mc:Choice>
        </mc:AlternateContent>
        <mc:AlternateContent xmlns:mc="http://schemas.openxmlformats.org/markup-compatibility/2006">
          <mc:Choice Requires="x14">
            <control shapeId="13316" r:id="rId7" name="Scroll Bar 4">
              <controlPr defaultSize="0" autoPict="0">
                <anchor moveWithCells="1">
                  <from>
                    <xdr:col>4</xdr:col>
                    <xdr:colOff>28575</xdr:colOff>
                    <xdr:row>5</xdr:row>
                    <xdr:rowOff>9525</xdr:rowOff>
                  </from>
                  <to>
                    <xdr:col>6</xdr:col>
                    <xdr:colOff>590550</xdr:colOff>
                    <xdr:row>6</xdr:row>
                    <xdr:rowOff>0</xdr:rowOff>
                  </to>
                </anchor>
              </controlPr>
            </control>
          </mc:Choice>
        </mc:AlternateContent>
        <mc:AlternateContent xmlns:mc="http://schemas.openxmlformats.org/markup-compatibility/2006">
          <mc:Choice Requires="x14">
            <control shapeId="13317" r:id="rId8" name="Scroll Bar 5">
              <controlPr defaultSize="0" autoPict="0">
                <anchor moveWithCells="1">
                  <from>
                    <xdr:col>4</xdr:col>
                    <xdr:colOff>28575</xdr:colOff>
                    <xdr:row>6</xdr:row>
                    <xdr:rowOff>9525</xdr:rowOff>
                  </from>
                  <to>
                    <xdr:col>6</xdr:col>
                    <xdr:colOff>590550</xdr:colOff>
                    <xdr:row>7</xdr:row>
                    <xdr:rowOff>0</xdr:rowOff>
                  </to>
                </anchor>
              </controlPr>
            </control>
          </mc:Choice>
        </mc:AlternateContent>
        <mc:AlternateContent xmlns:mc="http://schemas.openxmlformats.org/markup-compatibility/2006">
          <mc:Choice Requires="x14">
            <control shapeId="13318" r:id="rId9" name="Scroll Bar 6">
              <controlPr defaultSize="0" autoPict="0">
                <anchor moveWithCells="1">
                  <from>
                    <xdr:col>4</xdr:col>
                    <xdr:colOff>28575</xdr:colOff>
                    <xdr:row>7</xdr:row>
                    <xdr:rowOff>9525</xdr:rowOff>
                  </from>
                  <to>
                    <xdr:col>6</xdr:col>
                    <xdr:colOff>590550</xdr:colOff>
                    <xdr:row>8</xdr:row>
                    <xdr:rowOff>0</xdr:rowOff>
                  </to>
                </anchor>
              </controlPr>
            </control>
          </mc:Choice>
        </mc:AlternateContent>
        <mc:AlternateContent xmlns:mc="http://schemas.openxmlformats.org/markup-compatibility/2006">
          <mc:Choice Requires="x14">
            <control shapeId="13319" r:id="rId10" name="Scroll Bar 7">
              <controlPr defaultSize="0" autoPict="0">
                <anchor moveWithCells="1">
                  <from>
                    <xdr:col>4</xdr:col>
                    <xdr:colOff>28575</xdr:colOff>
                    <xdr:row>8</xdr:row>
                    <xdr:rowOff>9525</xdr:rowOff>
                  </from>
                  <to>
                    <xdr:col>6</xdr:col>
                    <xdr:colOff>590550</xdr:colOff>
                    <xdr:row>9</xdr:row>
                    <xdr:rowOff>0</xdr:rowOff>
                  </to>
                </anchor>
              </controlPr>
            </control>
          </mc:Choice>
        </mc:AlternateContent>
        <mc:AlternateContent xmlns:mc="http://schemas.openxmlformats.org/markup-compatibility/2006">
          <mc:Choice Requires="x14">
            <control shapeId="13320" r:id="rId11" name="Scroll Bar 8">
              <controlPr defaultSize="0" autoPict="0">
                <anchor moveWithCells="1">
                  <from>
                    <xdr:col>4</xdr:col>
                    <xdr:colOff>28575</xdr:colOff>
                    <xdr:row>9</xdr:row>
                    <xdr:rowOff>9525</xdr:rowOff>
                  </from>
                  <to>
                    <xdr:col>6</xdr:col>
                    <xdr:colOff>590550</xdr:colOff>
                    <xdr:row>10</xdr:row>
                    <xdr:rowOff>0</xdr:rowOff>
                  </to>
                </anchor>
              </controlPr>
            </control>
          </mc:Choice>
        </mc:AlternateContent>
        <mc:AlternateContent xmlns:mc="http://schemas.openxmlformats.org/markup-compatibility/2006">
          <mc:Choice Requires="x14">
            <control shapeId="13321" r:id="rId12" name="Scroll Bar 9">
              <controlPr defaultSize="0" autoPict="0">
                <anchor moveWithCells="1">
                  <from>
                    <xdr:col>4</xdr:col>
                    <xdr:colOff>28575</xdr:colOff>
                    <xdr:row>10</xdr:row>
                    <xdr:rowOff>9525</xdr:rowOff>
                  </from>
                  <to>
                    <xdr:col>6</xdr:col>
                    <xdr:colOff>590550</xdr:colOff>
                    <xdr:row>11</xdr:row>
                    <xdr:rowOff>0</xdr:rowOff>
                  </to>
                </anchor>
              </controlPr>
            </control>
          </mc:Choice>
        </mc:AlternateContent>
        <mc:AlternateContent xmlns:mc="http://schemas.openxmlformats.org/markup-compatibility/2006">
          <mc:Choice Requires="x14">
            <control shapeId="13322" r:id="rId13" name="Scroll Bar 10">
              <controlPr defaultSize="0" autoPict="0">
                <anchor moveWithCells="1">
                  <from>
                    <xdr:col>4</xdr:col>
                    <xdr:colOff>28575</xdr:colOff>
                    <xdr:row>11</xdr:row>
                    <xdr:rowOff>9525</xdr:rowOff>
                  </from>
                  <to>
                    <xdr:col>6</xdr:col>
                    <xdr:colOff>590550</xdr:colOff>
                    <xdr:row>12</xdr:row>
                    <xdr:rowOff>0</xdr:rowOff>
                  </to>
                </anchor>
              </controlPr>
            </control>
          </mc:Choice>
        </mc:AlternateContent>
        <mc:AlternateContent xmlns:mc="http://schemas.openxmlformats.org/markup-compatibility/2006">
          <mc:Choice Requires="x14">
            <control shapeId="13323" r:id="rId14" name="Scroll Bar 11">
              <controlPr defaultSize="0" autoPict="0">
                <anchor moveWithCells="1">
                  <from>
                    <xdr:col>4</xdr:col>
                    <xdr:colOff>28575</xdr:colOff>
                    <xdr:row>12</xdr:row>
                    <xdr:rowOff>9525</xdr:rowOff>
                  </from>
                  <to>
                    <xdr:col>6</xdr:col>
                    <xdr:colOff>590550</xdr:colOff>
                    <xdr:row>13</xdr:row>
                    <xdr:rowOff>0</xdr:rowOff>
                  </to>
                </anchor>
              </controlPr>
            </control>
          </mc:Choice>
        </mc:AlternateContent>
        <mc:AlternateContent xmlns:mc="http://schemas.openxmlformats.org/markup-compatibility/2006">
          <mc:Choice Requires="x14">
            <control shapeId="13324" r:id="rId15" name="Scroll Bar 12">
              <controlPr defaultSize="0" autoPict="0">
                <anchor moveWithCells="1">
                  <from>
                    <xdr:col>4</xdr:col>
                    <xdr:colOff>28575</xdr:colOff>
                    <xdr:row>13</xdr:row>
                    <xdr:rowOff>9525</xdr:rowOff>
                  </from>
                  <to>
                    <xdr:col>6</xdr:col>
                    <xdr:colOff>590550</xdr:colOff>
                    <xdr:row>14</xdr:row>
                    <xdr:rowOff>0</xdr:rowOff>
                  </to>
                </anchor>
              </controlPr>
            </control>
          </mc:Choice>
        </mc:AlternateContent>
        <mc:AlternateContent xmlns:mc="http://schemas.openxmlformats.org/markup-compatibility/2006">
          <mc:Choice Requires="x14">
            <control shapeId="13325" r:id="rId16" name="Scroll Bar 13">
              <controlPr defaultSize="0" autoPict="0">
                <anchor moveWithCells="1">
                  <from>
                    <xdr:col>4</xdr:col>
                    <xdr:colOff>28575</xdr:colOff>
                    <xdr:row>14</xdr:row>
                    <xdr:rowOff>9525</xdr:rowOff>
                  </from>
                  <to>
                    <xdr:col>6</xdr:col>
                    <xdr:colOff>590550</xdr:colOff>
                    <xdr:row>15</xdr:row>
                    <xdr:rowOff>0</xdr:rowOff>
                  </to>
                </anchor>
              </controlPr>
            </control>
          </mc:Choice>
        </mc:AlternateContent>
        <mc:AlternateContent xmlns:mc="http://schemas.openxmlformats.org/markup-compatibility/2006">
          <mc:Choice Requires="x14">
            <control shapeId="13326" r:id="rId17" name="Scroll Bar 14">
              <controlPr defaultSize="0" autoPict="0">
                <anchor moveWithCells="1">
                  <from>
                    <xdr:col>4</xdr:col>
                    <xdr:colOff>28575</xdr:colOff>
                    <xdr:row>15</xdr:row>
                    <xdr:rowOff>9525</xdr:rowOff>
                  </from>
                  <to>
                    <xdr:col>6</xdr:col>
                    <xdr:colOff>590550</xdr:colOff>
                    <xdr:row>16</xdr:row>
                    <xdr:rowOff>0</xdr:rowOff>
                  </to>
                </anchor>
              </controlPr>
            </control>
          </mc:Choice>
        </mc:AlternateContent>
        <mc:AlternateContent xmlns:mc="http://schemas.openxmlformats.org/markup-compatibility/2006">
          <mc:Choice Requires="x14">
            <control shapeId="13327" r:id="rId18" name="Scroll Bar 15">
              <controlPr defaultSize="0" autoPict="0">
                <anchor moveWithCells="1">
                  <from>
                    <xdr:col>4</xdr:col>
                    <xdr:colOff>28575</xdr:colOff>
                    <xdr:row>16</xdr:row>
                    <xdr:rowOff>9525</xdr:rowOff>
                  </from>
                  <to>
                    <xdr:col>6</xdr:col>
                    <xdr:colOff>590550</xdr:colOff>
                    <xdr:row>17</xdr:row>
                    <xdr:rowOff>0</xdr:rowOff>
                  </to>
                </anchor>
              </controlPr>
            </control>
          </mc:Choice>
        </mc:AlternateContent>
        <mc:AlternateContent xmlns:mc="http://schemas.openxmlformats.org/markup-compatibility/2006">
          <mc:Choice Requires="x14">
            <control shapeId="13328" r:id="rId19" name="Scroll Bar 16">
              <controlPr defaultSize="0" autoPict="0">
                <anchor moveWithCells="1">
                  <from>
                    <xdr:col>4</xdr:col>
                    <xdr:colOff>28575</xdr:colOff>
                    <xdr:row>17</xdr:row>
                    <xdr:rowOff>9525</xdr:rowOff>
                  </from>
                  <to>
                    <xdr:col>6</xdr:col>
                    <xdr:colOff>590550</xdr:colOff>
                    <xdr:row>18</xdr:row>
                    <xdr:rowOff>0</xdr:rowOff>
                  </to>
                </anchor>
              </controlPr>
            </control>
          </mc:Choice>
        </mc:AlternateContent>
        <mc:AlternateContent xmlns:mc="http://schemas.openxmlformats.org/markup-compatibility/2006">
          <mc:Choice Requires="x14">
            <control shapeId="13329" r:id="rId20" name="Scroll Bar 17">
              <controlPr defaultSize="0" autoPict="0">
                <anchor moveWithCells="1">
                  <from>
                    <xdr:col>4</xdr:col>
                    <xdr:colOff>28575</xdr:colOff>
                    <xdr:row>18</xdr:row>
                    <xdr:rowOff>9525</xdr:rowOff>
                  </from>
                  <to>
                    <xdr:col>6</xdr:col>
                    <xdr:colOff>590550</xdr:colOff>
                    <xdr:row>19</xdr:row>
                    <xdr:rowOff>0</xdr:rowOff>
                  </to>
                </anchor>
              </controlPr>
            </control>
          </mc:Choice>
        </mc:AlternateContent>
        <mc:AlternateContent xmlns:mc="http://schemas.openxmlformats.org/markup-compatibility/2006">
          <mc:Choice Requires="x14">
            <control shapeId="13330" r:id="rId21" name="Scroll Bar 18">
              <controlPr defaultSize="0" autoPict="0">
                <anchor moveWithCells="1">
                  <from>
                    <xdr:col>4</xdr:col>
                    <xdr:colOff>28575</xdr:colOff>
                    <xdr:row>19</xdr:row>
                    <xdr:rowOff>9525</xdr:rowOff>
                  </from>
                  <to>
                    <xdr:col>6</xdr:col>
                    <xdr:colOff>590550</xdr:colOff>
                    <xdr:row>20</xdr:row>
                    <xdr:rowOff>0</xdr:rowOff>
                  </to>
                </anchor>
              </controlPr>
            </control>
          </mc:Choice>
        </mc:AlternateContent>
        <mc:AlternateContent xmlns:mc="http://schemas.openxmlformats.org/markup-compatibility/2006">
          <mc:Choice Requires="x14">
            <control shapeId="13331" r:id="rId22" name="Scroll Bar 19">
              <controlPr defaultSize="0" autoPict="0">
                <anchor moveWithCells="1">
                  <from>
                    <xdr:col>4</xdr:col>
                    <xdr:colOff>28575</xdr:colOff>
                    <xdr:row>20</xdr:row>
                    <xdr:rowOff>9525</xdr:rowOff>
                  </from>
                  <to>
                    <xdr:col>6</xdr:col>
                    <xdr:colOff>590550</xdr:colOff>
                    <xdr:row>21</xdr:row>
                    <xdr:rowOff>0</xdr:rowOff>
                  </to>
                </anchor>
              </controlPr>
            </control>
          </mc:Choice>
        </mc:AlternateContent>
        <mc:AlternateContent xmlns:mc="http://schemas.openxmlformats.org/markup-compatibility/2006">
          <mc:Choice Requires="x14">
            <control shapeId="13332" r:id="rId23" name="Scroll Bar 20">
              <controlPr defaultSize="0" autoPict="0">
                <anchor moveWithCells="1">
                  <from>
                    <xdr:col>4</xdr:col>
                    <xdr:colOff>28575</xdr:colOff>
                    <xdr:row>21</xdr:row>
                    <xdr:rowOff>9525</xdr:rowOff>
                  </from>
                  <to>
                    <xdr:col>6</xdr:col>
                    <xdr:colOff>590550</xdr:colOff>
                    <xdr:row>22</xdr:row>
                    <xdr:rowOff>0</xdr:rowOff>
                  </to>
                </anchor>
              </controlPr>
            </control>
          </mc:Choice>
        </mc:AlternateContent>
        <mc:AlternateContent xmlns:mc="http://schemas.openxmlformats.org/markup-compatibility/2006">
          <mc:Choice Requires="x14">
            <control shapeId="13333" r:id="rId24" name="Scroll Bar 21">
              <controlPr defaultSize="0" autoPict="0">
                <anchor moveWithCells="1">
                  <from>
                    <xdr:col>4</xdr:col>
                    <xdr:colOff>28575</xdr:colOff>
                    <xdr:row>22</xdr:row>
                    <xdr:rowOff>9525</xdr:rowOff>
                  </from>
                  <to>
                    <xdr:col>6</xdr:col>
                    <xdr:colOff>590550</xdr:colOff>
                    <xdr:row>23</xdr:row>
                    <xdr:rowOff>0</xdr:rowOff>
                  </to>
                </anchor>
              </controlPr>
            </control>
          </mc:Choice>
        </mc:AlternateContent>
        <mc:AlternateContent xmlns:mc="http://schemas.openxmlformats.org/markup-compatibility/2006">
          <mc:Choice Requires="x14">
            <control shapeId="13334" r:id="rId25" name="Scroll Bar 22">
              <controlPr defaultSize="0" autoPict="0">
                <anchor moveWithCells="1">
                  <from>
                    <xdr:col>4</xdr:col>
                    <xdr:colOff>28575</xdr:colOff>
                    <xdr:row>23</xdr:row>
                    <xdr:rowOff>9525</xdr:rowOff>
                  </from>
                  <to>
                    <xdr:col>6</xdr:col>
                    <xdr:colOff>590550</xdr:colOff>
                    <xdr:row>24</xdr:row>
                    <xdr:rowOff>0</xdr:rowOff>
                  </to>
                </anchor>
              </controlPr>
            </control>
          </mc:Choice>
        </mc:AlternateContent>
        <mc:AlternateContent xmlns:mc="http://schemas.openxmlformats.org/markup-compatibility/2006">
          <mc:Choice Requires="x14">
            <control shapeId="13335" r:id="rId26" name="Scroll Bar 23">
              <controlPr defaultSize="0" autoPict="0">
                <anchor moveWithCells="1">
                  <from>
                    <xdr:col>4</xdr:col>
                    <xdr:colOff>28575</xdr:colOff>
                    <xdr:row>24</xdr:row>
                    <xdr:rowOff>9525</xdr:rowOff>
                  </from>
                  <to>
                    <xdr:col>6</xdr:col>
                    <xdr:colOff>590550</xdr:colOff>
                    <xdr:row>25</xdr:row>
                    <xdr:rowOff>0</xdr:rowOff>
                  </to>
                </anchor>
              </controlPr>
            </control>
          </mc:Choice>
        </mc:AlternateContent>
        <mc:AlternateContent xmlns:mc="http://schemas.openxmlformats.org/markup-compatibility/2006">
          <mc:Choice Requires="x14">
            <control shapeId="13336" r:id="rId27" name="Scroll Bar 24">
              <controlPr defaultSize="0" autoPict="0">
                <anchor moveWithCells="1">
                  <from>
                    <xdr:col>4</xdr:col>
                    <xdr:colOff>28575</xdr:colOff>
                    <xdr:row>25</xdr:row>
                    <xdr:rowOff>9525</xdr:rowOff>
                  </from>
                  <to>
                    <xdr:col>6</xdr:col>
                    <xdr:colOff>590550</xdr:colOff>
                    <xdr:row>26</xdr:row>
                    <xdr:rowOff>0</xdr:rowOff>
                  </to>
                </anchor>
              </controlPr>
            </control>
          </mc:Choice>
        </mc:AlternateContent>
        <mc:AlternateContent xmlns:mc="http://schemas.openxmlformats.org/markup-compatibility/2006">
          <mc:Choice Requires="x14">
            <control shapeId="13337" r:id="rId28" name="Scroll Bar 25">
              <controlPr defaultSize="0" autoPict="0">
                <anchor moveWithCells="1">
                  <from>
                    <xdr:col>4</xdr:col>
                    <xdr:colOff>28575</xdr:colOff>
                    <xdr:row>26</xdr:row>
                    <xdr:rowOff>9525</xdr:rowOff>
                  </from>
                  <to>
                    <xdr:col>6</xdr:col>
                    <xdr:colOff>590550</xdr:colOff>
                    <xdr:row>27</xdr:row>
                    <xdr:rowOff>0</xdr:rowOff>
                  </to>
                </anchor>
              </controlPr>
            </control>
          </mc:Choice>
        </mc:AlternateContent>
        <mc:AlternateContent xmlns:mc="http://schemas.openxmlformats.org/markup-compatibility/2006">
          <mc:Choice Requires="x14">
            <control shapeId="13338" r:id="rId29" name="Scroll Bar 26">
              <controlPr defaultSize="0" autoPict="0">
                <anchor moveWithCells="1">
                  <from>
                    <xdr:col>4</xdr:col>
                    <xdr:colOff>28575</xdr:colOff>
                    <xdr:row>27</xdr:row>
                    <xdr:rowOff>9525</xdr:rowOff>
                  </from>
                  <to>
                    <xdr:col>6</xdr:col>
                    <xdr:colOff>590550</xdr:colOff>
                    <xdr:row>28</xdr:row>
                    <xdr:rowOff>0</xdr:rowOff>
                  </to>
                </anchor>
              </controlPr>
            </control>
          </mc:Choice>
        </mc:AlternateContent>
        <mc:AlternateContent xmlns:mc="http://schemas.openxmlformats.org/markup-compatibility/2006">
          <mc:Choice Requires="x14">
            <control shapeId="13339" r:id="rId30" name="Scroll Bar 27">
              <controlPr defaultSize="0" autoPict="0">
                <anchor moveWithCells="1">
                  <from>
                    <xdr:col>4</xdr:col>
                    <xdr:colOff>28575</xdr:colOff>
                    <xdr:row>28</xdr:row>
                    <xdr:rowOff>9525</xdr:rowOff>
                  </from>
                  <to>
                    <xdr:col>6</xdr:col>
                    <xdr:colOff>590550</xdr:colOff>
                    <xdr:row>29</xdr:row>
                    <xdr:rowOff>0</xdr:rowOff>
                  </to>
                </anchor>
              </controlPr>
            </control>
          </mc:Choice>
        </mc:AlternateContent>
        <mc:AlternateContent xmlns:mc="http://schemas.openxmlformats.org/markup-compatibility/2006">
          <mc:Choice Requires="x14">
            <control shapeId="13340" r:id="rId31" name="Scroll Bar 28">
              <controlPr defaultSize="0" autoPict="0">
                <anchor moveWithCells="1">
                  <from>
                    <xdr:col>4</xdr:col>
                    <xdr:colOff>28575</xdr:colOff>
                    <xdr:row>29</xdr:row>
                    <xdr:rowOff>9525</xdr:rowOff>
                  </from>
                  <to>
                    <xdr:col>6</xdr:col>
                    <xdr:colOff>590550</xdr:colOff>
                    <xdr:row>30</xdr:row>
                    <xdr:rowOff>0</xdr:rowOff>
                  </to>
                </anchor>
              </controlPr>
            </control>
          </mc:Choice>
        </mc:AlternateContent>
        <mc:AlternateContent xmlns:mc="http://schemas.openxmlformats.org/markup-compatibility/2006">
          <mc:Choice Requires="x14">
            <control shapeId="13341" r:id="rId32" name="Scroll Bar 29">
              <controlPr defaultSize="0" autoPict="0">
                <anchor moveWithCells="1">
                  <from>
                    <xdr:col>4</xdr:col>
                    <xdr:colOff>28575</xdr:colOff>
                    <xdr:row>30</xdr:row>
                    <xdr:rowOff>9525</xdr:rowOff>
                  </from>
                  <to>
                    <xdr:col>6</xdr:col>
                    <xdr:colOff>590550</xdr:colOff>
                    <xdr:row>31</xdr:row>
                    <xdr:rowOff>0</xdr:rowOff>
                  </to>
                </anchor>
              </controlPr>
            </control>
          </mc:Choice>
        </mc:AlternateContent>
        <mc:AlternateContent xmlns:mc="http://schemas.openxmlformats.org/markup-compatibility/2006">
          <mc:Choice Requires="x14">
            <control shapeId="13342" r:id="rId33" name="Scroll Bar 30">
              <controlPr defaultSize="0" autoPict="0">
                <anchor moveWithCells="1">
                  <from>
                    <xdr:col>4</xdr:col>
                    <xdr:colOff>28575</xdr:colOff>
                    <xdr:row>31</xdr:row>
                    <xdr:rowOff>9525</xdr:rowOff>
                  </from>
                  <to>
                    <xdr:col>6</xdr:col>
                    <xdr:colOff>590550</xdr:colOff>
                    <xdr:row>32</xdr:row>
                    <xdr:rowOff>0</xdr:rowOff>
                  </to>
                </anchor>
              </controlPr>
            </control>
          </mc:Choice>
        </mc:AlternateContent>
        <mc:AlternateContent xmlns:mc="http://schemas.openxmlformats.org/markup-compatibility/2006">
          <mc:Choice Requires="x14">
            <control shapeId="13343" r:id="rId34" name="Scroll Bar 31">
              <controlPr defaultSize="0" autoPict="0">
                <anchor moveWithCells="1">
                  <from>
                    <xdr:col>4</xdr:col>
                    <xdr:colOff>28575</xdr:colOff>
                    <xdr:row>32</xdr:row>
                    <xdr:rowOff>9525</xdr:rowOff>
                  </from>
                  <to>
                    <xdr:col>6</xdr:col>
                    <xdr:colOff>590550</xdr:colOff>
                    <xdr:row>33</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RESULTS</vt:lpstr>
      <vt:lpstr>INPUT - Relative Factor Scores</vt:lpstr>
      <vt:lpstr>INPUT - Recreational Importance</vt:lpstr>
      <vt:lpstr>INPUT - Subsistence</vt:lpstr>
      <vt:lpstr>INPUT - Constituent Demand</vt:lpstr>
      <vt:lpstr>INPUT - Non-Catch Value</vt:lpstr>
      <vt:lpstr>INPUT - Ecosystem Importance</vt:lpstr>
      <vt:lpstr>INPUT - Unexpected Changes</vt:lpstr>
      <vt:lpstr>INPUT - New Data</vt:lpstr>
      <vt:lpstr>Target Frequency</vt:lpstr>
      <vt:lpstr>Stock Scores - calculations</vt:lpstr>
      <vt:lpstr>Data</vt:lpstr>
      <vt:lpstr>AssmtData</vt:lpstr>
      <vt:lpstr>SAFMC Stocks</vt:lpstr>
    </vt:vector>
  </TitlesOfParts>
  <Company>NCCOS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erik.williams</dc:creator>
  <cp:lastModifiedBy>NOSTEMP</cp:lastModifiedBy>
  <dcterms:created xsi:type="dcterms:W3CDTF">2008-04-08T16:10:36Z</dcterms:created>
  <dcterms:modified xsi:type="dcterms:W3CDTF">2016-04-11T15:42:16Z</dcterms:modified>
</cp:coreProperties>
</file>