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Office Administration\Activity Schedules\2016\"/>
    </mc:Choice>
  </mc:AlternateContent>
  <bookViews>
    <workbookView xWindow="0" yWindow="45" windowWidth="23625" windowHeight="12945" tabRatio="601"/>
  </bookViews>
  <sheets>
    <sheet name="CY_98_inc_funding_Activities. 1" sheetId="1" r:id="rId1"/>
    <sheet name="Sheet1" sheetId="2" r:id="rId2"/>
  </sheets>
  <definedNames>
    <definedName name="_xlnm.Print_Area" localSheetId="0">'CY_98_inc_funding_Activities. 1'!$A$1:$M$137</definedName>
    <definedName name="_xlnm.Print_Titles" localSheetId="0">'CY_98_inc_funding_Activities. 1'!$1:$3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0" i="1" l="1"/>
  <c r="L13" i="1"/>
  <c r="H55" i="1"/>
  <c r="I59" i="1"/>
  <c r="J55" i="1"/>
  <c r="J59" i="1"/>
  <c r="K59" i="1"/>
  <c r="L59" i="1"/>
  <c r="M59" i="1"/>
  <c r="J52" i="1"/>
  <c r="I52" i="1"/>
  <c r="M52" i="1"/>
  <c r="L52" i="1"/>
  <c r="H52" i="1"/>
  <c r="L55" i="1"/>
  <c r="L42" i="1"/>
  <c r="M42" i="1"/>
  <c r="M47" i="1"/>
  <c r="M55" i="1"/>
  <c r="M13" i="1"/>
  <c r="M17" i="1"/>
  <c r="M30" i="1"/>
  <c r="M38" i="1"/>
  <c r="M144" i="1"/>
  <c r="H17" i="1"/>
  <c r="H21" i="1"/>
  <c r="H26" i="1"/>
  <c r="H30" i="1"/>
  <c r="H34" i="1"/>
  <c r="H38" i="1"/>
  <c r="H42" i="1"/>
  <c r="H47" i="1"/>
  <c r="H59" i="1"/>
  <c r="H135" i="1"/>
  <c r="I42" i="1"/>
  <c r="I47" i="1"/>
  <c r="I55" i="1"/>
  <c r="I13" i="1"/>
  <c r="I17" i="1"/>
  <c r="I30" i="1"/>
  <c r="I38" i="1"/>
  <c r="I135" i="1"/>
  <c r="J13" i="1"/>
  <c r="J17" i="1"/>
  <c r="J21" i="1"/>
  <c r="J26" i="1"/>
  <c r="J30" i="1"/>
  <c r="J34" i="1"/>
  <c r="J38" i="1"/>
  <c r="J42" i="1"/>
  <c r="J47" i="1"/>
  <c r="J135" i="1"/>
  <c r="K135" i="1"/>
  <c r="L47" i="1"/>
  <c r="L17" i="1"/>
  <c r="L38" i="1"/>
  <c r="L135" i="1"/>
  <c r="M135" i="1"/>
  <c r="J90" i="1"/>
  <c r="I90" i="1"/>
  <c r="M90" i="1"/>
  <c r="J86" i="1"/>
  <c r="I86" i="1"/>
  <c r="M86" i="1"/>
  <c r="J82" i="1"/>
  <c r="I82" i="1"/>
  <c r="M82" i="1"/>
  <c r="M75" i="1"/>
  <c r="J75" i="1"/>
  <c r="I75" i="1"/>
  <c r="J71" i="1"/>
  <c r="I71" i="1"/>
  <c r="M71" i="1"/>
  <c r="M67" i="1"/>
  <c r="J67" i="1"/>
  <c r="I67" i="1"/>
  <c r="J63" i="1"/>
  <c r="I63" i="1"/>
  <c r="M63" i="1"/>
  <c r="I34" i="1"/>
  <c r="M34" i="1"/>
  <c r="I26" i="1"/>
  <c r="I21" i="1"/>
  <c r="M21" i="1"/>
  <c r="J5" i="1"/>
  <c r="I5" i="1"/>
  <c r="M5" i="1"/>
  <c r="L90" i="1"/>
  <c r="K90" i="1"/>
  <c r="H90" i="1"/>
  <c r="L86" i="1"/>
  <c r="L82" i="1"/>
  <c r="H82" i="1"/>
  <c r="L75" i="1"/>
  <c r="K75" i="1"/>
  <c r="H75" i="1"/>
  <c r="L71" i="1"/>
  <c r="H71" i="1"/>
  <c r="L67" i="1"/>
  <c r="K67" i="1"/>
  <c r="H67" i="1"/>
  <c r="L63" i="1"/>
  <c r="H63" i="1"/>
  <c r="K47" i="1"/>
  <c r="L34" i="1"/>
  <c r="K38" i="1"/>
  <c r="L26" i="1"/>
  <c r="K26" i="1"/>
  <c r="L21" i="1"/>
  <c r="K17" i="1"/>
  <c r="M9" i="1"/>
  <c r="L9" i="1"/>
  <c r="K9" i="1"/>
  <c r="J9" i="1"/>
  <c r="I9" i="1"/>
  <c r="H9" i="1"/>
  <c r="L5" i="1"/>
  <c r="H5" i="1"/>
  <c r="M91" i="1"/>
  <c r="L91" i="1"/>
  <c r="K91" i="1"/>
  <c r="J91" i="1"/>
  <c r="I91" i="1"/>
  <c r="H91" i="1"/>
  <c r="M69" i="1"/>
  <c r="L69" i="1"/>
  <c r="K69" i="1"/>
  <c r="J69" i="1"/>
  <c r="I69" i="1"/>
  <c r="H69" i="1"/>
  <c r="M68" i="1"/>
  <c r="L68" i="1"/>
  <c r="K68" i="1"/>
  <c r="J68" i="1"/>
  <c r="I68" i="1"/>
  <c r="H68" i="1"/>
  <c r="M26" i="1"/>
  <c r="M131" i="1"/>
  <c r="I28" i="1"/>
  <c r="J28" i="1"/>
  <c r="K28" i="1"/>
  <c r="L28" i="1"/>
  <c r="M28" i="1"/>
  <c r="I27" i="1"/>
  <c r="J27" i="1"/>
  <c r="K27" i="1"/>
  <c r="L27" i="1"/>
  <c r="M27" i="1"/>
  <c r="I18" i="1"/>
  <c r="J18" i="1"/>
  <c r="K18" i="1"/>
  <c r="L18" i="1"/>
  <c r="M18" i="1"/>
  <c r="I11" i="1"/>
  <c r="J11" i="1"/>
  <c r="K11" i="1"/>
  <c r="L11" i="1"/>
  <c r="M11" i="1"/>
  <c r="I10" i="1"/>
  <c r="J10" i="1"/>
  <c r="K10" i="1"/>
  <c r="L10" i="1"/>
  <c r="M10" i="1"/>
  <c r="I39" i="1"/>
  <c r="I48" i="1"/>
  <c r="I60" i="1"/>
  <c r="I76" i="1"/>
  <c r="J48" i="1"/>
  <c r="J39" i="1"/>
  <c r="J60" i="1"/>
  <c r="J76" i="1"/>
  <c r="K39" i="1"/>
  <c r="K48" i="1"/>
  <c r="K60" i="1"/>
  <c r="K76" i="1"/>
  <c r="L39" i="1"/>
  <c r="L48" i="1"/>
  <c r="L60" i="1"/>
  <c r="L76" i="1"/>
  <c r="M39" i="1"/>
  <c r="M48" i="1"/>
  <c r="M60" i="1"/>
  <c r="M76" i="1"/>
  <c r="H10" i="1"/>
  <c r="H18" i="1"/>
  <c r="H27" i="1"/>
  <c r="H39" i="1"/>
  <c r="H48" i="1"/>
  <c r="H60" i="1"/>
  <c r="H76" i="1"/>
  <c r="I61" i="1"/>
  <c r="J61" i="1"/>
  <c r="K61" i="1"/>
  <c r="L61" i="1"/>
  <c r="M61" i="1"/>
  <c r="H11" i="1"/>
  <c r="H28" i="1"/>
  <c r="H61" i="1"/>
  <c r="I131" i="1"/>
  <c r="J131" i="1"/>
  <c r="B144" i="1"/>
  <c r="B146" i="1"/>
  <c r="B145" i="1"/>
  <c r="D145" i="1"/>
  <c r="H145" i="1"/>
  <c r="M145" i="1"/>
  <c r="L146" i="1"/>
  <c r="D146" i="1"/>
  <c r="H146" i="1"/>
  <c r="M146" i="1"/>
  <c r="D144" i="1"/>
  <c r="H144" i="1"/>
  <c r="L145" i="1"/>
  <c r="L144" i="1"/>
</calcChain>
</file>

<file path=xl/sharedStrings.xml><?xml version="1.0" encoding="utf-8"?>
<sst xmlns="http://schemas.openxmlformats.org/spreadsheetml/2006/main" count="137" uniqueCount="81">
  <si>
    <t xml:space="preserve">Staff </t>
  </si>
  <si>
    <t xml:space="preserve">Other </t>
  </si>
  <si>
    <t>Mgmt</t>
  </si>
  <si>
    <t>Meeting Type</t>
  </si>
  <si>
    <t>Month</t>
  </si>
  <si>
    <t>Staff</t>
  </si>
  <si>
    <t>Costs</t>
  </si>
  <si>
    <t>Cost</t>
  </si>
  <si>
    <t>PROJECTED COST SUBTOTAL</t>
  </si>
  <si>
    <t>Total</t>
  </si>
  <si>
    <t>Travel</t>
  </si>
  <si>
    <t xml:space="preserve"># </t>
  </si>
  <si>
    <t>#</t>
  </si>
  <si>
    <t>GRAND TOTALS-PROJECTED</t>
  </si>
  <si>
    <r>
      <t xml:space="preserve">The </t>
    </r>
    <r>
      <rPr>
        <u/>
        <sz val="12"/>
        <color indexed="8"/>
        <rFont val="Times New Roman"/>
        <family val="1"/>
      </rPr>
      <t>Other Costs</t>
    </r>
    <r>
      <rPr>
        <sz val="12"/>
        <color indexed="8"/>
        <rFont val="Times New Roman"/>
        <family val="1"/>
      </rPr>
      <t xml:space="preserve"> category include any activity costs which are anticipated for a listed activity that do not fall into the council   </t>
    </r>
  </si>
  <si>
    <t xml:space="preserve">member or staff categories and include items such as AP, SSC, PDT or other travel and meeting room related expenses. </t>
  </si>
  <si>
    <t>Meeting Rooms =</t>
  </si>
  <si>
    <t>Days</t>
  </si>
  <si>
    <t>PROJECTED/ACTUAL COST SUBTOTAL</t>
  </si>
  <si>
    <t>ACTUAL COST SUBTOTAL</t>
  </si>
  <si>
    <t>ACTUAL COST</t>
  </si>
  <si>
    <t>GRAND TOTALS-PROJECTED/ACTUAL COST SUBTOTAL</t>
  </si>
  <si>
    <t>GRAND TOTALS-ACTUAL COST SUBTOTAL</t>
  </si>
  <si>
    <t>Parts.</t>
  </si>
  <si>
    <t>MISC TOTALS-PROJECTED</t>
  </si>
  <si>
    <t>MISC TOTALS-PROJECTED/ACTUAL COST SUBTOTAL</t>
  </si>
  <si>
    <t>MISC TOTALS-ACTUAL COST SUBTOTAL</t>
  </si>
  <si>
    <t>Meet</t>
  </si>
  <si>
    <t>Rooms</t>
  </si>
  <si>
    <t>SSC</t>
  </si>
  <si>
    <t>PROJECTED/ACTUALCOST SUBTOTAL</t>
  </si>
  <si>
    <t>PROJECTED /ACTUAL COST SUBTOTAL</t>
  </si>
  <si>
    <t>TBD</t>
  </si>
  <si>
    <t>OTHER</t>
  </si>
  <si>
    <t>TOTAL</t>
  </si>
  <si>
    <t>ACCSP Meetings</t>
  </si>
  <si>
    <t>Varies</t>
  </si>
  <si>
    <t>Other</t>
  </si>
  <si>
    <t>National Workshops (eg NSAW)</t>
  </si>
  <si>
    <t>Other Scientific Mtgs (AFS, GCFI, NES)</t>
  </si>
  <si>
    <t>Training</t>
  </si>
  <si>
    <t>Attend CFMC SSC Meeting</t>
  </si>
  <si>
    <t>Charleston, SC</t>
  </si>
  <si>
    <t xml:space="preserve">Attend SCAFS/SCFWA Meeting </t>
  </si>
  <si>
    <t>Attend GMFC SSC meeting</t>
  </si>
  <si>
    <t>Attend SAFMC SSC Meeting</t>
  </si>
  <si>
    <t xml:space="preserve">Attend CFMC Meetings </t>
  </si>
  <si>
    <t>Attend GMFMC Meetings</t>
  </si>
  <si>
    <t>Attend SAFMC Meetings</t>
  </si>
  <si>
    <t xml:space="preserve">                                        ACTUAL COST</t>
  </si>
  <si>
    <t xml:space="preserve">      ACTUAL COST</t>
  </si>
  <si>
    <t>MREP</t>
  </si>
  <si>
    <t>4, 10</t>
  </si>
  <si>
    <t>vary</t>
  </si>
  <si>
    <t>Others</t>
  </si>
  <si>
    <t>Feb</t>
  </si>
  <si>
    <t>Nov</t>
  </si>
  <si>
    <t>Mar</t>
  </si>
  <si>
    <t>May</t>
  </si>
  <si>
    <t>SEDAR 46 RW Miami FL</t>
  </si>
  <si>
    <t>SEDAR 47 RW St. Pete FL</t>
  </si>
  <si>
    <t>SEDAR 49 RW TBD</t>
  </si>
  <si>
    <t>Vary</t>
  </si>
  <si>
    <t>CFMC Data Limited</t>
  </si>
  <si>
    <t>SA Red Snapper &amp; Gray Triggerfish</t>
  </si>
  <si>
    <t>SA &amp; GM Goliath</t>
  </si>
  <si>
    <t>SEDAR 48 RW St. Pete, FL</t>
  </si>
  <si>
    <t>SA &amp; GM Southeastern Black Grouper</t>
  </si>
  <si>
    <t>Oct</t>
  </si>
  <si>
    <t>SEDAR 49 DW Tampa, FL</t>
  </si>
  <si>
    <t>Gulf Data Limited</t>
  </si>
  <si>
    <t>Stock Boundary/Meristics Workshop</t>
  </si>
  <si>
    <t>Procedural Workshop TBD</t>
  </si>
  <si>
    <t>Best Practices Workgroup</t>
  </si>
  <si>
    <t>SEDAR Steering Committee</t>
  </si>
  <si>
    <t>Fall</t>
  </si>
  <si>
    <t>SEDAR 50  Stock ID</t>
  </si>
  <si>
    <t>Raleigh, NC</t>
  </si>
  <si>
    <t>Jun</t>
  </si>
  <si>
    <t>SEDAR 41 RW Charleston SC</t>
  </si>
  <si>
    <t>SEDAR 50 SA Blueline Tilefish Benchmark 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</si>
</sst>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21">
    <font>
      <sz val="10"/>
      <name val="Geneva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3"/>
      <name val="Times New Roman"/>
      <family val="1"/>
    </font>
    <font>
      <b/>
      <sz val="12"/>
      <name val="Times New Roman"/>
      <family val="1"/>
    </font>
    <font>
      <u/>
      <sz val="12"/>
      <color indexed="8"/>
      <name val="Times New Roman"/>
      <family val="1"/>
    </font>
    <font>
      <b/>
      <sz val="12"/>
      <color indexed="13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b/>
      <i/>
      <strike/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name val="Geneva"/>
    </font>
    <font>
      <b/>
      <i/>
      <sz val="12"/>
      <name val="Times New Roman"/>
      <family val="1"/>
    </font>
    <font>
      <u/>
      <sz val="10"/>
      <color theme="10"/>
      <name val="Geneva"/>
    </font>
    <font>
      <u/>
      <sz val="10"/>
      <color theme="11"/>
      <name val="Geneva"/>
    </font>
    <font>
      <sz val="10"/>
      <name val="Times New Roman"/>
      <family val="1"/>
    </font>
    <font>
      <b/>
      <i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</borders>
  <cellStyleXfs count="20">
    <xf numFmtId="0" fontId="0" fillId="0" borderId="0"/>
    <xf numFmtId="44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2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5" fontId="2" fillId="0" borderId="0" xfId="0" applyNumberFormat="1" applyFont="1" applyAlignment="1">
      <alignment horizontal="right"/>
    </xf>
    <xf numFmtId="5" fontId="1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5" fontId="2" fillId="0" borderId="0" xfId="0" applyNumberFormat="1" applyFont="1" applyFill="1" applyBorder="1"/>
    <xf numFmtId="5" fontId="1" fillId="0" borderId="0" xfId="0" applyNumberFormat="1" applyFont="1" applyBorder="1"/>
    <xf numFmtId="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0" applyNumberFormat="1" applyFont="1" applyAlignment="1">
      <alignment horizontal="center"/>
    </xf>
    <xf numFmtId="0" fontId="7" fillId="2" borderId="0" xfId="0" applyFont="1" applyFill="1" applyBorder="1"/>
    <xf numFmtId="5" fontId="7" fillId="2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5" fontId="8" fillId="0" borderId="0" xfId="0" applyNumberFormat="1" applyFont="1" applyFill="1" applyBorder="1"/>
    <xf numFmtId="164" fontId="7" fillId="2" borderId="0" xfId="0" applyNumberFormat="1" applyFont="1" applyFill="1" applyAlignment="1">
      <alignment horizontal="right"/>
    </xf>
    <xf numFmtId="5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5" fontId="7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3" fillId="0" borderId="0" xfId="0" applyFont="1" applyAlignment="1"/>
    <xf numFmtId="0" fontId="5" fillId="0" borderId="0" xfId="0" applyFont="1" applyFill="1"/>
    <xf numFmtId="5" fontId="2" fillId="0" borderId="0" xfId="0" applyNumberFormat="1" applyFont="1" applyFill="1" applyBorder="1" applyAlignment="1">
      <alignment horizontal="right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8" fillId="4" borderId="0" xfId="0" applyFont="1" applyFill="1" applyBorder="1"/>
    <xf numFmtId="0" fontId="8" fillId="4" borderId="0" xfId="0" applyFont="1" applyFill="1" applyBorder="1" applyAlignment="1">
      <alignment horizontal="center"/>
    </xf>
    <xf numFmtId="5" fontId="8" fillId="4" borderId="0" xfId="0" applyNumberFormat="1" applyFont="1" applyFill="1" applyBorder="1"/>
    <xf numFmtId="0" fontId="8" fillId="4" borderId="0" xfId="0" applyFont="1" applyFill="1"/>
    <xf numFmtId="5" fontId="5" fillId="0" borderId="0" xfId="0" applyNumberFormat="1" applyFont="1"/>
    <xf numFmtId="5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5" fontId="8" fillId="4" borderId="0" xfId="0" applyNumberFormat="1" applyFont="1" applyFill="1" applyAlignment="1">
      <alignment horizontal="center"/>
    </xf>
    <xf numFmtId="0" fontId="5" fillId="0" borderId="0" xfId="0" applyFont="1" applyFill="1" applyBorder="1"/>
    <xf numFmtId="5" fontId="5" fillId="0" borderId="0" xfId="0" applyNumberFormat="1" applyFont="1" applyAlignment="1">
      <alignment horizontal="center"/>
    </xf>
    <xf numFmtId="0" fontId="8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5" fontId="5" fillId="0" borderId="0" xfId="0" applyNumberFormat="1" applyFont="1" applyFill="1"/>
    <xf numFmtId="5" fontId="5" fillId="0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center"/>
    </xf>
    <xf numFmtId="5" fontId="8" fillId="4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5" fontId="7" fillId="2" borderId="2" xfId="0" applyNumberFormat="1" applyFont="1" applyFill="1" applyBorder="1"/>
    <xf numFmtId="5" fontId="8" fillId="0" borderId="0" xfId="0" applyNumberFormat="1" applyFont="1" applyFill="1" applyBorder="1" applyAlignment="1">
      <alignment horizontal="left"/>
    </xf>
    <xf numFmtId="5" fontId="2" fillId="0" borderId="0" xfId="0" applyNumberFormat="1" applyFont="1" applyAlignment="1">
      <alignment horizontal="left"/>
    </xf>
    <xf numFmtId="5" fontId="5" fillId="0" borderId="0" xfId="0" applyNumberFormat="1" applyFont="1" applyBorder="1" applyAlignment="1">
      <alignment horizontal="right"/>
    </xf>
    <xf numFmtId="5" fontId="5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5" fontId="5" fillId="0" borderId="0" xfId="0" applyNumberFormat="1" applyFont="1" applyFill="1" applyBorder="1"/>
    <xf numFmtId="5" fontId="5" fillId="0" borderId="0" xfId="0" applyNumberFormat="1" applyFont="1" applyFill="1" applyBorder="1" applyAlignment="1">
      <alignment horizontal="right"/>
    </xf>
    <xf numFmtId="0" fontId="3" fillId="3" borderId="0" xfId="0" applyFont="1" applyFill="1" applyBorder="1"/>
    <xf numFmtId="0" fontId="4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3" xfId="0" applyFont="1" applyBorder="1"/>
    <xf numFmtId="0" fontId="1" fillId="0" borderId="3" xfId="0" applyFont="1" applyBorder="1" applyAlignment="1">
      <alignment horizontal="center"/>
    </xf>
    <xf numFmtId="5" fontId="1" fillId="0" borderId="3" xfId="0" applyNumberFormat="1" applyFont="1" applyBorder="1"/>
    <xf numFmtId="5" fontId="2" fillId="0" borderId="3" xfId="0" applyNumberFormat="1" applyFont="1" applyBorder="1" applyAlignment="1">
      <alignment horizontal="right"/>
    </xf>
    <xf numFmtId="0" fontId="7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5" fontId="8" fillId="4" borderId="0" xfId="0" applyNumberFormat="1" applyFont="1" applyFill="1"/>
    <xf numFmtId="164" fontId="1" fillId="0" borderId="0" xfId="0" applyNumberFormat="1" applyFont="1" applyFill="1" applyBorder="1" applyAlignment="1">
      <alignment horizontal="right"/>
    </xf>
    <xf numFmtId="5" fontId="7" fillId="2" borderId="0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164" fontId="7" fillId="0" borderId="0" xfId="0" applyNumberFormat="1" applyFont="1" applyFill="1" applyAlignment="1">
      <alignment horizontal="center"/>
    </xf>
    <xf numFmtId="164" fontId="5" fillId="0" borderId="0" xfId="0" applyNumberFormat="1" applyFont="1" applyBorder="1"/>
    <xf numFmtId="0" fontId="10" fillId="0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8" fillId="5" borderId="4" xfId="0" applyFont="1" applyFill="1" applyBorder="1"/>
    <xf numFmtId="0" fontId="8" fillId="5" borderId="4" xfId="0" applyFont="1" applyFill="1" applyBorder="1" applyAlignment="1">
      <alignment horizontal="center"/>
    </xf>
    <xf numFmtId="5" fontId="8" fillId="5" borderId="4" xfId="0" applyNumberFormat="1" applyFont="1" applyFill="1" applyBorder="1"/>
    <xf numFmtId="164" fontId="8" fillId="5" borderId="4" xfId="0" applyNumberFormat="1" applyFont="1" applyFill="1" applyBorder="1" applyAlignment="1">
      <alignment horizontal="center"/>
    </xf>
    <xf numFmtId="0" fontId="7" fillId="2" borderId="5" xfId="0" applyFont="1" applyFill="1" applyBorder="1"/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5" fontId="7" fillId="2" borderId="3" xfId="0" applyNumberFormat="1" applyFont="1" applyFill="1" applyBorder="1"/>
    <xf numFmtId="164" fontId="7" fillId="0" borderId="3" xfId="0" applyNumberFormat="1" applyFont="1" applyFill="1" applyBorder="1" applyAlignment="1">
      <alignment horizontal="center"/>
    </xf>
    <xf numFmtId="164" fontId="2" fillId="5" borderId="4" xfId="0" applyNumberFormat="1" applyFont="1" applyFill="1" applyBorder="1"/>
    <xf numFmtId="164" fontId="3" fillId="0" borderId="0" xfId="0" applyNumberFormat="1" applyFont="1"/>
    <xf numFmtId="164" fontId="5" fillId="0" borderId="0" xfId="0" applyNumberFormat="1" applyFont="1" applyAlignment="1">
      <alignment horizontal="right"/>
    </xf>
    <xf numFmtId="5" fontId="1" fillId="0" borderId="0" xfId="0" applyNumberFormat="1" applyFont="1" applyFill="1"/>
    <xf numFmtId="5" fontId="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14" fontId="8" fillId="0" borderId="0" xfId="0" applyNumberFormat="1" applyFont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5" fontId="2" fillId="6" borderId="4" xfId="0" applyNumberFormat="1" applyFont="1" applyFill="1" applyBorder="1"/>
    <xf numFmtId="164" fontId="2" fillId="6" borderId="4" xfId="0" applyNumberFormat="1" applyFont="1" applyFill="1" applyBorder="1" applyAlignment="1">
      <alignment horizontal="right"/>
    </xf>
    <xf numFmtId="0" fontId="5" fillId="5" borderId="3" xfId="0" applyFont="1" applyFill="1" applyBorder="1" applyAlignment="1">
      <alignment horizontal="center"/>
    </xf>
    <xf numFmtId="5" fontId="5" fillId="5" borderId="3" xfId="0" applyNumberFormat="1" applyFont="1" applyFill="1" applyBorder="1"/>
    <xf numFmtId="5" fontId="5" fillId="5" borderId="4" xfId="0" applyNumberFormat="1" applyFont="1" applyFill="1" applyBorder="1"/>
    <xf numFmtId="0" fontId="5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5" fontId="11" fillId="0" borderId="0" xfId="0" applyNumberFormat="1" applyFont="1" applyFill="1" applyBorder="1"/>
    <xf numFmtId="0" fontId="1" fillId="0" borderId="0" xfId="0" applyFont="1" applyBorder="1"/>
    <xf numFmtId="0" fontId="8" fillId="6" borderId="4" xfId="0" applyFont="1" applyFill="1" applyBorder="1"/>
    <xf numFmtId="0" fontId="8" fillId="6" borderId="4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164" fontId="5" fillId="5" borderId="4" xfId="0" applyNumberFormat="1" applyFont="1" applyFill="1" applyBorder="1" applyAlignment="1">
      <alignment horizontal="center"/>
    </xf>
    <xf numFmtId="5" fontId="2" fillId="5" borderId="4" xfId="0" applyNumberFormat="1" applyFont="1" applyFill="1" applyBorder="1"/>
    <xf numFmtId="164" fontId="5" fillId="5" borderId="4" xfId="0" applyNumberFormat="1" applyFont="1" applyFill="1" applyBorder="1"/>
    <xf numFmtId="164" fontId="5" fillId="7" borderId="0" xfId="0" applyNumberFormat="1" applyFont="1" applyFill="1" applyAlignment="1">
      <alignment horizontal="right"/>
    </xf>
    <xf numFmtId="5" fontId="3" fillId="0" borderId="0" xfId="0" applyNumberFormat="1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6" borderId="4" xfId="0" applyFont="1" applyFill="1" applyBorder="1" applyAlignment="1">
      <alignment horizontal="center"/>
    </xf>
    <xf numFmtId="164" fontId="7" fillId="2" borderId="0" xfId="0" applyNumberFormat="1" applyFont="1" applyFill="1" applyBorder="1"/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5" fontId="16" fillId="0" borderId="0" xfId="0" applyNumberFormat="1" applyFont="1" applyFill="1" applyBorder="1"/>
    <xf numFmtId="164" fontId="16" fillId="0" borderId="0" xfId="0" applyNumberFormat="1" applyFont="1" applyFill="1" applyBorder="1" applyAlignment="1">
      <alignment horizontal="center"/>
    </xf>
    <xf numFmtId="17" fontId="5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7" fontId="3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3" borderId="0" xfId="0" applyNumberFormat="1" applyFont="1" applyFill="1" applyBorder="1"/>
    <xf numFmtId="164" fontId="8" fillId="4" borderId="0" xfId="0" applyNumberFormat="1" applyFont="1" applyFill="1" applyBorder="1"/>
    <xf numFmtId="164" fontId="8" fillId="0" borderId="0" xfId="0" applyNumberFormat="1" applyFont="1" applyFill="1" applyBorder="1"/>
    <xf numFmtId="164" fontId="1" fillId="0" borderId="3" xfId="0" applyNumberFormat="1" applyFont="1" applyBorder="1"/>
    <xf numFmtId="164" fontId="7" fillId="2" borderId="0" xfId="0" applyNumberFormat="1" applyFont="1" applyFill="1"/>
    <xf numFmtId="164" fontId="3" fillId="3" borderId="0" xfId="0" applyNumberFormat="1" applyFont="1" applyFill="1"/>
    <xf numFmtId="164" fontId="8" fillId="4" borderId="0" xfId="0" applyNumberFormat="1" applyFont="1" applyFill="1"/>
    <xf numFmtId="164" fontId="2" fillId="6" borderId="4" xfId="0" applyNumberFormat="1" applyFont="1" applyFill="1" applyBorder="1"/>
    <xf numFmtId="164" fontId="7" fillId="2" borderId="2" xfId="0" applyNumberFormat="1" applyFont="1" applyFill="1" applyBorder="1"/>
    <xf numFmtId="164" fontId="16" fillId="0" borderId="0" xfId="0" applyNumberFormat="1" applyFont="1" applyFill="1" applyBorder="1"/>
    <xf numFmtId="164" fontId="11" fillId="0" borderId="0" xfId="0" applyNumberFormat="1" applyFont="1" applyFill="1" applyBorder="1"/>
    <xf numFmtId="164" fontId="12" fillId="5" borderId="4" xfId="0" applyNumberFormat="1" applyFont="1" applyFill="1" applyBorder="1"/>
    <xf numFmtId="164" fontId="8" fillId="5" borderId="4" xfId="0" applyNumberFormat="1" applyFont="1" applyFill="1" applyBorder="1"/>
    <xf numFmtId="164" fontId="1" fillId="0" borderId="0" xfId="0" applyNumberFormat="1" applyFont="1" applyBorder="1"/>
    <xf numFmtId="164" fontId="3" fillId="0" borderId="0" xfId="0" applyNumberFormat="1" applyFont="1" applyBorder="1"/>
    <xf numFmtId="164" fontId="5" fillId="8" borderId="0" xfId="0" applyNumberFormat="1" applyFont="1" applyFill="1" applyBorder="1"/>
    <xf numFmtId="164" fontId="7" fillId="2" borderId="3" xfId="0" applyNumberFormat="1" applyFont="1" applyFill="1" applyBorder="1"/>
    <xf numFmtId="164" fontId="1" fillId="0" borderId="0" xfId="0" applyNumberFormat="1" applyFont="1"/>
    <xf numFmtId="164" fontId="5" fillId="3" borderId="0" xfId="0" applyNumberFormat="1" applyFont="1" applyFill="1" applyAlignment="1">
      <alignment horizontal="right"/>
    </xf>
    <xf numFmtId="164" fontId="8" fillId="4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2" fillId="0" borderId="3" xfId="0" applyNumberFormat="1" applyFont="1" applyBorder="1"/>
    <xf numFmtId="164" fontId="2" fillId="0" borderId="0" xfId="0" applyNumberFormat="1" applyFont="1" applyFill="1"/>
    <xf numFmtId="0" fontId="2" fillId="5" borderId="2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center"/>
    </xf>
    <xf numFmtId="164" fontId="2" fillId="6" borderId="8" xfId="0" applyNumberFormat="1" applyFont="1" applyFill="1" applyBorder="1"/>
    <xf numFmtId="5" fontId="2" fillId="6" borderId="8" xfId="0" applyNumberFormat="1" applyFont="1" applyFill="1" applyBorder="1"/>
    <xf numFmtId="0" fontId="5" fillId="6" borderId="3" xfId="0" applyFont="1" applyFill="1" applyBorder="1" applyAlignment="1">
      <alignment horizontal="right" wrapText="1"/>
    </xf>
    <xf numFmtId="0" fontId="5" fillId="6" borderId="4" xfId="0" applyFont="1" applyFill="1" applyBorder="1"/>
    <xf numFmtId="0" fontId="5" fillId="6" borderId="4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right"/>
    </xf>
    <xf numFmtId="0" fontId="8" fillId="0" borderId="4" xfId="0" applyFont="1" applyFill="1" applyBorder="1"/>
    <xf numFmtId="0" fontId="5" fillId="0" borderId="4" xfId="0" applyFont="1" applyFill="1" applyBorder="1"/>
    <xf numFmtId="164" fontId="8" fillId="0" borderId="4" xfId="0" applyNumberFormat="1" applyFont="1" applyFill="1" applyBorder="1"/>
    <xf numFmtId="5" fontId="8" fillId="0" borderId="4" xfId="0" applyNumberFormat="1" applyFont="1" applyFill="1" applyBorder="1"/>
    <xf numFmtId="164" fontId="8" fillId="0" borderId="4" xfId="0" applyNumberFormat="1" applyFont="1" applyFill="1" applyBorder="1" applyAlignment="1">
      <alignment horizontal="center"/>
    </xf>
    <xf numFmtId="0" fontId="5" fillId="0" borderId="4" xfId="0" quotePrefix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6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right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5" fillId="3" borderId="4" xfId="0" applyNumberFormat="1" applyFont="1" applyFill="1" applyBorder="1"/>
    <xf numFmtId="164" fontId="3" fillId="0" borderId="4" xfId="0" applyNumberFormat="1" applyFont="1" applyFill="1" applyBorder="1" applyAlignment="1">
      <alignment horizontal="center"/>
    </xf>
    <xf numFmtId="0" fontId="8" fillId="4" borderId="4" xfId="0" applyFont="1" applyFill="1" applyBorder="1"/>
    <xf numFmtId="0" fontId="8" fillId="4" borderId="4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center"/>
    </xf>
    <xf numFmtId="164" fontId="8" fillId="4" borderId="4" xfId="0" applyNumberFormat="1" applyFont="1" applyFill="1" applyBorder="1"/>
    <xf numFmtId="5" fontId="8" fillId="4" borderId="4" xfId="0" applyNumberFormat="1" applyFont="1" applyFill="1" applyBorder="1"/>
    <xf numFmtId="0" fontId="3" fillId="0" borderId="4" xfId="0" applyFont="1" applyBorder="1"/>
    <xf numFmtId="0" fontId="5" fillId="0" borderId="4" xfId="0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164" fontId="1" fillId="0" borderId="4" xfId="0" applyNumberFormat="1" applyFont="1" applyBorder="1"/>
    <xf numFmtId="5" fontId="1" fillId="0" borderId="4" xfId="0" applyNumberFormat="1" applyFont="1" applyBorder="1"/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4" fontId="5" fillId="0" borderId="4" xfId="0" applyNumberFormat="1" applyFont="1" applyFill="1" applyBorder="1"/>
    <xf numFmtId="5" fontId="5" fillId="0" borderId="4" xfId="0" applyNumberFormat="1" applyFont="1" applyFill="1" applyBorder="1"/>
    <xf numFmtId="164" fontId="5" fillId="0" borderId="4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left"/>
    </xf>
    <xf numFmtId="164" fontId="2" fillId="0" borderId="4" xfId="0" applyNumberFormat="1" applyFont="1" applyFill="1" applyBorder="1"/>
    <xf numFmtId="5" fontId="2" fillId="0" borderId="4" xfId="0" applyNumberFormat="1" applyFont="1" applyFill="1" applyBorder="1"/>
    <xf numFmtId="164" fontId="2" fillId="0" borderId="4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left"/>
    </xf>
    <xf numFmtId="5" fontId="2" fillId="0" borderId="4" xfId="0" applyNumberFormat="1" applyFont="1" applyFill="1" applyBorder="1" applyAlignment="1">
      <alignment horizontal="left"/>
    </xf>
    <xf numFmtId="0" fontId="19" fillId="0" borderId="0" xfId="0" applyFont="1"/>
    <xf numFmtId="0" fontId="19" fillId="0" borderId="0" xfId="0" applyFont="1" applyFill="1"/>
    <xf numFmtId="0" fontId="13" fillId="0" borderId="0" xfId="0" applyFont="1"/>
    <xf numFmtId="0" fontId="13" fillId="0" borderId="0" xfId="0" applyFont="1" applyFill="1"/>
    <xf numFmtId="0" fontId="20" fillId="0" borderId="0" xfId="0" applyFont="1"/>
    <xf numFmtId="0" fontId="19" fillId="6" borderId="4" xfId="0" applyFont="1" applyFill="1" applyBorder="1"/>
    <xf numFmtId="0" fontId="19" fillId="6" borderId="0" xfId="0" applyFont="1" applyFill="1" applyBorder="1"/>
    <xf numFmtId="0" fontId="19" fillId="0" borderId="4" xfId="0" applyFont="1" applyFill="1" applyBorder="1"/>
    <xf numFmtId="0" fontId="19" fillId="6" borderId="2" xfId="0" applyFont="1" applyFill="1" applyBorder="1"/>
    <xf numFmtId="0" fontId="1" fillId="0" borderId="3" xfId="0" applyFont="1" applyFill="1" applyBorder="1" applyAlignment="1">
      <alignment horizontal="center"/>
    </xf>
    <xf numFmtId="0" fontId="20" fillId="0" borderId="0" xfId="0" applyFont="1" applyFill="1"/>
    <xf numFmtId="0" fontId="19" fillId="5" borderId="4" xfId="0" applyFont="1" applyFill="1" applyBorder="1"/>
    <xf numFmtId="0" fontId="13" fillId="5" borderId="4" xfId="0" applyFont="1" applyFill="1" applyBorder="1"/>
    <xf numFmtId="0" fontId="19" fillId="5" borderId="2" xfId="0" applyFont="1" applyFill="1" applyBorder="1"/>
    <xf numFmtId="0" fontId="19" fillId="5" borderId="3" xfId="0" applyFont="1" applyFill="1" applyBorder="1"/>
    <xf numFmtId="0" fontId="13" fillId="0" borderId="4" xfId="0" applyFont="1" applyBorder="1"/>
    <xf numFmtId="0" fontId="13" fillId="0" borderId="4" xfId="0" applyFont="1" applyFill="1" applyBorder="1"/>
    <xf numFmtId="0" fontId="19" fillId="0" borderId="4" xfId="0" applyFont="1" applyFill="1" applyBorder="1" applyAlignment="1">
      <alignment horizontal="left"/>
    </xf>
    <xf numFmtId="0" fontId="19" fillId="0" borderId="4" xfId="0" applyFont="1" applyBorder="1"/>
    <xf numFmtId="42" fontId="13" fillId="0" borderId="0" xfId="1" applyNumberFormat="1" applyFont="1"/>
    <xf numFmtId="164" fontId="13" fillId="0" borderId="0" xfId="0" applyNumberFormat="1" applyFont="1"/>
    <xf numFmtId="42" fontId="13" fillId="0" borderId="0" xfId="0" applyNumberFormat="1" applyFont="1"/>
    <xf numFmtId="164" fontId="19" fillId="0" borderId="0" xfId="0" applyNumberFormat="1" applyFont="1"/>
    <xf numFmtId="5" fontId="19" fillId="0" borderId="0" xfId="0" applyNumberFormat="1" applyFont="1"/>
    <xf numFmtId="5" fontId="19" fillId="0" borderId="0" xfId="0" applyNumberFormat="1" applyFont="1" applyAlignment="1">
      <alignment horizontal="right"/>
    </xf>
    <xf numFmtId="164" fontId="19" fillId="0" borderId="0" xfId="0" applyNumberFormat="1" applyFont="1" applyFill="1" applyAlignment="1">
      <alignment horizontal="center"/>
    </xf>
    <xf numFmtId="164" fontId="19" fillId="0" borderId="0" xfId="0" applyNumberFormat="1" applyFont="1" applyAlignment="1">
      <alignment horizontal="center"/>
    </xf>
    <xf numFmtId="0" fontId="5" fillId="6" borderId="8" xfId="0" applyFont="1" applyFill="1" applyBorder="1"/>
    <xf numFmtId="0" fontId="5" fillId="6" borderId="8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19" fillId="6" borderId="8" xfId="0" applyFont="1" applyFill="1" applyBorder="1"/>
    <xf numFmtId="164" fontId="5" fillId="6" borderId="8" xfId="0" applyNumberFormat="1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164" fontId="11" fillId="6" borderId="4" xfId="0" applyNumberFormat="1" applyFont="1" applyFill="1" applyBorder="1"/>
    <xf numFmtId="5" fontId="11" fillId="6" borderId="4" xfId="0" applyNumberFormat="1" applyFont="1" applyFill="1" applyBorder="1"/>
    <xf numFmtId="0" fontId="2" fillId="5" borderId="6" xfId="0" applyFont="1" applyFill="1" applyBorder="1" applyAlignment="1">
      <alignment horizontal="center"/>
    </xf>
    <xf numFmtId="0" fontId="7" fillId="2" borderId="4" xfId="0" applyFont="1" applyFill="1" applyBorder="1"/>
    <xf numFmtId="0" fontId="3" fillId="0" borderId="8" xfId="0" applyFont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5" fontId="5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9" fillId="0" borderId="10" xfId="0" applyFont="1" applyBorder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7" fontId="5" fillId="0" borderId="0" xfId="0" quotePrefix="1" applyNumberFormat="1" applyFont="1" applyFill="1" applyBorder="1" applyAlignment="1">
      <alignment horizontal="center"/>
    </xf>
    <xf numFmtId="0" fontId="5" fillId="0" borderId="0" xfId="0" applyFont="1" applyBorder="1"/>
    <xf numFmtId="0" fontId="9" fillId="0" borderId="0" xfId="0" quotePrefix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2" fillId="0" borderId="3" xfId="0" applyNumberFormat="1" applyFont="1" applyFill="1" applyBorder="1"/>
    <xf numFmtId="5" fontId="2" fillId="0" borderId="3" xfId="0" applyNumberFormat="1" applyFont="1" applyFill="1" applyBorder="1"/>
    <xf numFmtId="164" fontId="2" fillId="0" borderId="3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</cellXfs>
  <cellStyles count="20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6"/>
  <sheetViews>
    <sheetView tabSelected="1" defaultGridColor="0" view="pageLayout" topLeftCell="A73" colorId="16" zoomScaleNormal="120" workbookViewId="0">
      <selection activeCell="E43" sqref="E43"/>
    </sheetView>
  </sheetViews>
  <sheetFormatPr defaultColWidth="11.42578125" defaultRowHeight="12.75"/>
  <cols>
    <col min="1" max="1" width="1.85546875" style="238" customWidth="1"/>
    <col min="2" max="2" width="43.85546875" style="238" customWidth="1"/>
    <col min="3" max="3" width="10.7109375" style="184" customWidth="1"/>
    <col min="4" max="4" width="10.42578125" style="184" customWidth="1"/>
    <col min="5" max="5" width="12.42578125" style="184" customWidth="1"/>
    <col min="6" max="6" width="5.85546875" style="184" customWidth="1"/>
    <col min="7" max="7" width="8.7109375" style="184" customWidth="1"/>
    <col min="8" max="8" width="10.28515625" style="260" customWidth="1"/>
    <col min="9" max="9" width="13.7109375" style="261" customWidth="1"/>
    <col min="10" max="10" width="10.7109375" style="261" customWidth="1"/>
    <col min="11" max="11" width="11.5703125" style="262" customWidth="1"/>
    <col min="12" max="12" width="10.7109375" style="260" customWidth="1"/>
    <col min="13" max="13" width="17" style="238" customWidth="1"/>
    <col min="14" max="15" width="11.42578125" style="238"/>
    <col min="16" max="16" width="10.5703125" style="264" customWidth="1"/>
    <col min="17" max="16384" width="11.42578125" style="238"/>
  </cols>
  <sheetData>
    <row r="1" spans="1:23" ht="15.75">
      <c r="A1" s="14"/>
      <c r="B1" s="146"/>
      <c r="C1" s="15"/>
      <c r="D1" s="15" t="s">
        <v>12</v>
      </c>
      <c r="E1" s="131"/>
      <c r="F1" s="140"/>
      <c r="G1" s="140" t="s">
        <v>54</v>
      </c>
      <c r="H1" s="81"/>
      <c r="I1" s="16"/>
      <c r="J1" s="16" t="s">
        <v>9</v>
      </c>
      <c r="K1" s="3"/>
      <c r="L1" s="179"/>
      <c r="M1" s="6"/>
      <c r="P1" s="81"/>
    </row>
    <row r="2" spans="1:23" ht="15.75">
      <c r="A2" s="2"/>
      <c r="B2" s="117"/>
      <c r="C2" s="15"/>
      <c r="D2" s="15" t="s">
        <v>10</v>
      </c>
      <c r="E2" s="131" t="s">
        <v>29</v>
      </c>
      <c r="F2" s="140" t="s">
        <v>11</v>
      </c>
      <c r="G2" s="140" t="s">
        <v>12</v>
      </c>
      <c r="H2" s="81" t="s">
        <v>0</v>
      </c>
      <c r="I2" s="16" t="s">
        <v>1</v>
      </c>
      <c r="J2" s="16" t="s">
        <v>2</v>
      </c>
      <c r="K2" s="45" t="s">
        <v>27</v>
      </c>
      <c r="L2" s="180" t="s">
        <v>33</v>
      </c>
      <c r="M2" s="28" t="s">
        <v>34</v>
      </c>
      <c r="P2" s="81"/>
    </row>
    <row r="3" spans="1:23" s="288" customFormat="1" ht="16.5" thickBot="1">
      <c r="A3" s="279"/>
      <c r="B3" s="280" t="s">
        <v>3</v>
      </c>
      <c r="C3" s="280" t="s">
        <v>4</v>
      </c>
      <c r="D3" s="280" t="s">
        <v>17</v>
      </c>
      <c r="E3" s="281" t="s">
        <v>10</v>
      </c>
      <c r="F3" s="282" t="s">
        <v>5</v>
      </c>
      <c r="G3" s="282" t="s">
        <v>23</v>
      </c>
      <c r="H3" s="283" t="s">
        <v>10</v>
      </c>
      <c r="I3" s="284" t="s">
        <v>6</v>
      </c>
      <c r="J3" s="284" t="s">
        <v>7</v>
      </c>
      <c r="K3" s="285" t="s">
        <v>28</v>
      </c>
      <c r="L3" s="286"/>
      <c r="M3" s="287"/>
      <c r="P3" s="283"/>
    </row>
    <row r="4" spans="1:23" ht="16.5" thickTop="1">
      <c r="A4" s="2"/>
      <c r="B4" s="275"/>
      <c r="C4" s="275"/>
      <c r="D4" s="275"/>
      <c r="E4" s="276"/>
      <c r="F4" s="277"/>
      <c r="G4" s="277"/>
      <c r="H4" s="278"/>
      <c r="I4" s="187"/>
      <c r="J4" s="187"/>
      <c r="K4" s="45"/>
      <c r="L4" s="179"/>
      <c r="M4" s="6"/>
      <c r="P4" s="186"/>
    </row>
    <row r="5" spans="1:23" ht="15.75">
      <c r="A5" s="44"/>
      <c r="B5" s="197" t="s">
        <v>59</v>
      </c>
      <c r="C5" s="202" t="s">
        <v>55</v>
      </c>
      <c r="D5" s="202">
        <v>4</v>
      </c>
      <c r="E5" s="202">
        <v>3</v>
      </c>
      <c r="F5" s="202">
        <v>3</v>
      </c>
      <c r="G5" s="202">
        <v>4</v>
      </c>
      <c r="H5" s="233">
        <f>276*D5*F5+300*F5</f>
        <v>4212</v>
      </c>
      <c r="I5" s="9">
        <f>M5</f>
        <v>13728</v>
      </c>
      <c r="J5" s="9">
        <f>I5+H5</f>
        <v>17940</v>
      </c>
      <c r="K5" s="33">
        <v>2500</v>
      </c>
      <c r="L5" s="157">
        <f>276*D5*7+500*7</f>
        <v>11228</v>
      </c>
      <c r="M5" s="9">
        <f>L5+K5</f>
        <v>13728</v>
      </c>
      <c r="P5" s="290"/>
      <c r="Q5" s="239"/>
      <c r="R5" s="239"/>
      <c r="S5" s="239"/>
      <c r="T5" s="239"/>
      <c r="U5" s="239"/>
      <c r="V5" s="239"/>
      <c r="W5" s="239"/>
    </row>
    <row r="6" spans="1:23" ht="15.75">
      <c r="A6" s="44"/>
      <c r="B6" s="147" t="s">
        <v>63</v>
      </c>
      <c r="C6" s="291"/>
      <c r="D6" s="52"/>
      <c r="E6" s="52"/>
      <c r="F6" s="52"/>
      <c r="G6" s="52"/>
      <c r="H6" s="157"/>
      <c r="I6" s="9"/>
      <c r="J6" s="9"/>
      <c r="K6" s="33"/>
      <c r="L6" s="157"/>
      <c r="M6" s="9"/>
      <c r="P6" s="290"/>
      <c r="Q6" s="239"/>
      <c r="R6" s="239"/>
      <c r="S6" s="239"/>
      <c r="T6" s="239"/>
      <c r="U6" s="239"/>
      <c r="V6" s="239"/>
      <c r="W6" s="239"/>
    </row>
    <row r="7" spans="1:23" s="240" customFormat="1" ht="15.75">
      <c r="A7" s="44"/>
      <c r="B7" s="138" t="s">
        <v>20</v>
      </c>
      <c r="C7" s="116"/>
      <c r="D7" s="116"/>
      <c r="G7" s="185"/>
      <c r="H7" s="158"/>
      <c r="I7" s="64"/>
      <c r="J7" s="64"/>
      <c r="K7" s="65"/>
      <c r="L7" s="158"/>
      <c r="M7" s="64"/>
      <c r="P7" s="88"/>
      <c r="Q7" s="241"/>
      <c r="R7" s="241"/>
      <c r="S7" s="241"/>
      <c r="T7" s="241"/>
      <c r="U7" s="241"/>
      <c r="V7" s="241"/>
      <c r="W7" s="241"/>
    </row>
    <row r="8" spans="1:23" s="240" customFormat="1" ht="15.75">
      <c r="A8" s="292"/>
      <c r="B8" s="242"/>
      <c r="C8" s="293"/>
      <c r="D8" s="294"/>
      <c r="E8" s="294"/>
      <c r="F8" s="294"/>
      <c r="G8" s="294"/>
      <c r="H8" s="158"/>
      <c r="I8" s="64"/>
      <c r="J8" s="61"/>
      <c r="K8" s="60"/>
      <c r="L8" s="98"/>
      <c r="M8" s="61"/>
      <c r="P8" s="88"/>
      <c r="Q8" s="241"/>
      <c r="R8" s="241"/>
      <c r="S8" s="241"/>
      <c r="T8" s="241"/>
      <c r="U8" s="241"/>
      <c r="V8" s="241"/>
      <c r="W8" s="241"/>
    </row>
    <row r="9" spans="1:23" ht="15.75">
      <c r="A9" s="17"/>
      <c r="B9" s="68" t="s">
        <v>8</v>
      </c>
      <c r="C9" s="67"/>
      <c r="D9" s="67"/>
      <c r="E9" s="67"/>
      <c r="F9" s="67"/>
      <c r="G9" s="67"/>
      <c r="H9" s="141">
        <f t="shared" ref="H9:M9" si="0">H5</f>
        <v>4212</v>
      </c>
      <c r="I9" s="18">
        <f t="shared" si="0"/>
        <v>13728</v>
      </c>
      <c r="J9" s="18">
        <f t="shared" si="0"/>
        <v>17940</v>
      </c>
      <c r="K9" s="80">
        <f t="shared" si="0"/>
        <v>2500</v>
      </c>
      <c r="L9" s="141">
        <f t="shared" si="0"/>
        <v>11228</v>
      </c>
      <c r="M9" s="18">
        <f t="shared" si="0"/>
        <v>13728</v>
      </c>
      <c r="P9" s="86"/>
      <c r="Q9" s="239"/>
      <c r="R9" s="239"/>
      <c r="S9" s="239"/>
      <c r="T9" s="239"/>
      <c r="U9" s="239"/>
      <c r="V9" s="239"/>
      <c r="W9" s="239"/>
    </row>
    <row r="10" spans="1:23" s="240" customFormat="1" ht="15.75">
      <c r="A10" s="66"/>
      <c r="B10" s="70" t="s">
        <v>30</v>
      </c>
      <c r="C10" s="91"/>
      <c r="D10" s="91"/>
      <c r="E10" s="35"/>
      <c r="F10" s="35"/>
      <c r="G10" s="35"/>
      <c r="H10" s="159">
        <f>H7</f>
        <v>0</v>
      </c>
      <c r="I10" s="159">
        <f t="shared" ref="I10:M10" si="1">I7</f>
        <v>0</v>
      </c>
      <c r="J10" s="159">
        <f t="shared" si="1"/>
        <v>0</v>
      </c>
      <c r="K10" s="159">
        <f t="shared" si="1"/>
        <v>0</v>
      </c>
      <c r="L10" s="159">
        <f t="shared" si="1"/>
        <v>0</v>
      </c>
      <c r="M10" s="159">
        <f t="shared" si="1"/>
        <v>0</v>
      </c>
      <c r="P10" s="87"/>
      <c r="Q10" s="241"/>
      <c r="R10" s="241"/>
      <c r="S10" s="241"/>
      <c r="T10" s="241"/>
      <c r="U10" s="241"/>
      <c r="V10" s="241"/>
      <c r="W10" s="241"/>
    </row>
    <row r="11" spans="1:23" s="240" customFormat="1" ht="15.75">
      <c r="A11" s="36"/>
      <c r="B11" s="69" t="s">
        <v>19</v>
      </c>
      <c r="C11" s="37"/>
      <c r="D11" s="37"/>
      <c r="E11" s="37"/>
      <c r="F11" s="37"/>
      <c r="G11" s="37"/>
      <c r="H11" s="160">
        <f>H7</f>
        <v>0</v>
      </c>
      <c r="I11" s="160">
        <f t="shared" ref="I11:M11" si="2">I7</f>
        <v>0</v>
      </c>
      <c r="J11" s="160">
        <f t="shared" si="2"/>
        <v>0</v>
      </c>
      <c r="K11" s="160">
        <f t="shared" si="2"/>
        <v>0</v>
      </c>
      <c r="L11" s="160">
        <f t="shared" si="2"/>
        <v>0</v>
      </c>
      <c r="M11" s="160">
        <f t="shared" si="2"/>
        <v>0</v>
      </c>
      <c r="P11" s="85"/>
      <c r="Q11" s="241"/>
      <c r="R11" s="241"/>
      <c r="S11" s="241"/>
      <c r="T11" s="241"/>
      <c r="U11" s="241"/>
      <c r="V11" s="241"/>
      <c r="W11" s="241"/>
    </row>
    <row r="12" spans="1:23" s="240" customFormat="1" ht="15.75">
      <c r="A12" s="22"/>
      <c r="B12" s="153"/>
      <c r="C12" s="23"/>
      <c r="D12" s="23"/>
      <c r="E12" s="23"/>
      <c r="F12" s="23"/>
      <c r="G12" s="23"/>
      <c r="H12" s="161"/>
      <c r="I12" s="24"/>
      <c r="J12" s="24"/>
      <c r="K12" s="24"/>
      <c r="L12" s="161"/>
      <c r="M12" s="24"/>
      <c r="P12" s="85"/>
      <c r="Q12" s="241"/>
      <c r="R12" s="241"/>
      <c r="S12" s="241"/>
      <c r="T12" s="241"/>
      <c r="U12" s="241"/>
      <c r="V12" s="241"/>
      <c r="W12" s="241"/>
    </row>
    <row r="13" spans="1:23" s="240" customFormat="1" ht="15.75">
      <c r="A13" s="19"/>
      <c r="B13" s="19" t="s">
        <v>79</v>
      </c>
      <c r="C13" s="20" t="s">
        <v>57</v>
      </c>
      <c r="D13" s="20">
        <v>5</v>
      </c>
      <c r="E13" s="20">
        <v>3</v>
      </c>
      <c r="F13" s="20">
        <v>3</v>
      </c>
      <c r="G13" s="20">
        <v>5</v>
      </c>
      <c r="H13" s="157">
        <v>100</v>
      </c>
      <c r="I13" s="9">
        <f>M13</f>
        <v>11905</v>
      </c>
      <c r="J13" s="9">
        <f>I13+H13</f>
        <v>12005</v>
      </c>
      <c r="K13" s="33">
        <v>3000</v>
      </c>
      <c r="L13" s="157">
        <f>163*D13*7+400*8</f>
        <v>8905</v>
      </c>
      <c r="M13" s="9">
        <f>L13+K13</f>
        <v>11905</v>
      </c>
      <c r="P13" s="85"/>
      <c r="Q13" s="241"/>
      <c r="R13" s="241"/>
      <c r="S13" s="241"/>
      <c r="T13" s="241"/>
      <c r="U13" s="241"/>
      <c r="V13" s="241"/>
      <c r="W13" s="241"/>
    </row>
    <row r="14" spans="1:23" s="240" customFormat="1" ht="15.75">
      <c r="A14" s="19"/>
      <c r="B14" s="19" t="s">
        <v>64</v>
      </c>
      <c r="C14" s="154"/>
      <c r="D14" s="20"/>
      <c r="E14" s="20"/>
      <c r="F14" s="20"/>
      <c r="G14" s="20"/>
      <c r="H14" s="157"/>
      <c r="I14" s="9"/>
      <c r="J14" s="9"/>
      <c r="K14" s="33"/>
      <c r="L14" s="157"/>
      <c r="M14" s="9"/>
      <c r="P14" s="85"/>
      <c r="Q14" s="241"/>
      <c r="R14" s="241"/>
      <c r="S14" s="241"/>
      <c r="T14" s="241"/>
      <c r="U14" s="241"/>
      <c r="V14" s="241"/>
      <c r="W14" s="241"/>
    </row>
    <row r="15" spans="1:23" s="240" customFormat="1" ht="15.75">
      <c r="A15" s="19"/>
      <c r="B15" s="53" t="s">
        <v>20</v>
      </c>
      <c r="C15" s="154"/>
      <c r="D15" s="20"/>
      <c r="E15" s="20"/>
      <c r="F15" s="20"/>
      <c r="G15" s="20"/>
      <c r="H15" s="157"/>
      <c r="I15" s="9"/>
      <c r="J15" s="9"/>
      <c r="K15" s="33"/>
      <c r="L15" s="157"/>
      <c r="M15" s="9"/>
      <c r="P15" s="85"/>
      <c r="Q15" s="241"/>
      <c r="R15" s="241"/>
      <c r="S15" s="241"/>
      <c r="T15" s="241"/>
      <c r="U15" s="241"/>
      <c r="V15" s="241"/>
      <c r="W15" s="241"/>
    </row>
    <row r="16" spans="1:23" s="240" customFormat="1" ht="15.75">
      <c r="A16" s="71"/>
      <c r="B16" s="19"/>
      <c r="C16" s="155"/>
      <c r="D16" s="72"/>
      <c r="E16" s="72"/>
      <c r="F16" s="72"/>
      <c r="G16" s="72"/>
      <c r="H16" s="162"/>
      <c r="I16" s="73"/>
      <c r="J16" s="73"/>
      <c r="K16" s="74"/>
      <c r="L16" s="181"/>
      <c r="M16" s="181"/>
      <c r="P16" s="85"/>
      <c r="Q16" s="241"/>
      <c r="R16" s="241"/>
      <c r="S16" s="241"/>
      <c r="T16" s="241"/>
      <c r="U16" s="241"/>
      <c r="V16" s="241"/>
      <c r="W16" s="241"/>
    </row>
    <row r="17" spans="1:23" s="240" customFormat="1" ht="15.75">
      <c r="A17" s="75"/>
      <c r="B17" s="68" t="s">
        <v>8</v>
      </c>
      <c r="C17" s="27"/>
      <c r="D17" s="27"/>
      <c r="E17" s="27"/>
      <c r="F17" s="27"/>
      <c r="G17" s="27"/>
      <c r="H17" s="163">
        <f t="shared" ref="H17:M17" si="3">H13</f>
        <v>100</v>
      </c>
      <c r="I17" s="26">
        <f t="shared" si="3"/>
        <v>11905</v>
      </c>
      <c r="J17" s="26">
        <f t="shared" si="3"/>
        <v>12005</v>
      </c>
      <c r="K17" s="26">
        <f t="shared" si="3"/>
        <v>3000</v>
      </c>
      <c r="L17" s="163">
        <f t="shared" si="3"/>
        <v>8905</v>
      </c>
      <c r="M17" s="26">
        <f t="shared" si="3"/>
        <v>11905</v>
      </c>
      <c r="P17" s="85"/>
      <c r="Q17" s="241"/>
      <c r="R17" s="241"/>
      <c r="S17" s="241"/>
      <c r="T17" s="241"/>
      <c r="U17" s="241"/>
      <c r="V17" s="241"/>
      <c r="W17" s="241"/>
    </row>
    <row r="18" spans="1:23" s="240" customFormat="1" ht="15.75">
      <c r="A18" s="76"/>
      <c r="B18" s="70" t="s">
        <v>31</v>
      </c>
      <c r="C18" s="77"/>
      <c r="D18" s="77"/>
      <c r="E18" s="77"/>
      <c r="F18" s="77"/>
      <c r="G18" s="77"/>
      <c r="H18" s="164">
        <f t="shared" ref="H18:M18" si="4">H14+H16</f>
        <v>0</v>
      </c>
      <c r="I18" s="164">
        <f t="shared" si="4"/>
        <v>0</v>
      </c>
      <c r="J18" s="164">
        <f t="shared" si="4"/>
        <v>0</v>
      </c>
      <c r="K18" s="164">
        <f t="shared" si="4"/>
        <v>0</v>
      </c>
      <c r="L18" s="164">
        <f t="shared" si="4"/>
        <v>0</v>
      </c>
      <c r="M18" s="164">
        <f t="shared" si="4"/>
        <v>0</v>
      </c>
      <c r="P18" s="85"/>
      <c r="Q18" s="241"/>
      <c r="R18" s="241"/>
      <c r="S18" s="241"/>
      <c r="T18" s="241"/>
      <c r="U18" s="241"/>
      <c r="V18" s="241"/>
      <c r="W18" s="241"/>
    </row>
    <row r="19" spans="1:23" s="240" customFormat="1" ht="15.75">
      <c r="A19" s="39"/>
      <c r="B19" s="69" t="s">
        <v>19</v>
      </c>
      <c r="C19" s="46"/>
      <c r="D19" s="46"/>
      <c r="E19" s="46"/>
      <c r="F19" s="46"/>
      <c r="G19" s="46"/>
      <c r="H19" s="165">
        <v>0</v>
      </c>
      <c r="I19" s="78">
        <v>0</v>
      </c>
      <c r="J19" s="78">
        <v>0</v>
      </c>
      <c r="K19" s="78">
        <v>0</v>
      </c>
      <c r="L19" s="165">
        <v>0</v>
      </c>
      <c r="M19" s="78">
        <v>0</v>
      </c>
      <c r="P19" s="85"/>
      <c r="Q19" s="241"/>
      <c r="R19" s="241"/>
      <c r="S19" s="241"/>
      <c r="T19" s="241"/>
      <c r="U19" s="241"/>
      <c r="V19" s="241"/>
      <c r="W19" s="241"/>
    </row>
    <row r="20" spans="1:23" s="240" customFormat="1" ht="15.75">
      <c r="A20" s="22"/>
      <c r="B20" s="153"/>
      <c r="C20" s="23"/>
      <c r="D20" s="23"/>
      <c r="E20" s="23"/>
      <c r="F20" s="23"/>
      <c r="G20" s="23"/>
      <c r="H20" s="161"/>
      <c r="I20" s="24"/>
      <c r="J20" s="24"/>
      <c r="K20" s="24"/>
      <c r="L20" s="161"/>
      <c r="M20" s="24"/>
      <c r="P20" s="85"/>
      <c r="Q20" s="241"/>
      <c r="R20" s="241"/>
      <c r="S20" s="241"/>
      <c r="T20" s="241"/>
      <c r="U20" s="241"/>
      <c r="V20" s="241"/>
      <c r="W20" s="241"/>
    </row>
    <row r="21" spans="1:23" s="239" customFormat="1" ht="15.75">
      <c r="A21" s="44"/>
      <c r="B21" s="44" t="s">
        <v>60</v>
      </c>
      <c r="C21" s="289" t="s">
        <v>58</v>
      </c>
      <c r="D21" s="289">
        <v>5</v>
      </c>
      <c r="E21" s="289">
        <v>4</v>
      </c>
      <c r="F21" s="289">
        <v>3</v>
      </c>
      <c r="G21" s="289">
        <v>6</v>
      </c>
      <c r="H21" s="157">
        <f>160*F21*D21+350*4</f>
        <v>3800</v>
      </c>
      <c r="I21" s="9">
        <f>M21</f>
        <v>13400</v>
      </c>
      <c r="J21" s="9">
        <f>I21+H21</f>
        <v>17200</v>
      </c>
      <c r="K21" s="9">
        <v>2000</v>
      </c>
      <c r="L21" s="9">
        <f>160*E21*10+500*10</f>
        <v>11400</v>
      </c>
      <c r="M21" s="9">
        <f>L21+K21</f>
        <v>13400</v>
      </c>
      <c r="P21" s="88"/>
    </row>
    <row r="22" spans="1:23" s="239" customFormat="1" ht="15.75">
      <c r="A22" s="44"/>
      <c r="B22" s="44" t="s">
        <v>65</v>
      </c>
      <c r="C22" s="152"/>
      <c r="D22" s="52"/>
      <c r="E22" s="52"/>
      <c r="F22" s="52"/>
      <c r="G22" s="52"/>
      <c r="H22" s="157"/>
      <c r="I22" s="9"/>
      <c r="J22" s="9"/>
      <c r="K22" s="9"/>
      <c r="L22" s="157"/>
      <c r="M22" s="9"/>
      <c r="P22" s="88"/>
    </row>
    <row r="23" spans="1:23" s="239" customFormat="1" ht="15.75">
      <c r="A23" s="44"/>
      <c r="B23" s="44"/>
      <c r="C23" s="52"/>
      <c r="D23" s="52"/>
      <c r="E23" s="52"/>
      <c r="F23" s="52"/>
      <c r="G23" s="52"/>
      <c r="H23" s="157"/>
      <c r="I23" s="9"/>
      <c r="J23" s="9"/>
      <c r="K23" s="9"/>
      <c r="L23" s="157"/>
      <c r="M23" s="9"/>
      <c r="P23" s="88"/>
    </row>
    <row r="24" spans="1:23" s="239" customFormat="1" ht="15.75">
      <c r="A24" s="44"/>
      <c r="B24" s="63" t="s">
        <v>20</v>
      </c>
      <c r="C24" s="116"/>
      <c r="D24" s="116"/>
      <c r="E24" s="116"/>
      <c r="F24" s="116"/>
      <c r="G24" s="116"/>
      <c r="H24" s="157"/>
      <c r="I24" s="9"/>
      <c r="J24" s="9"/>
      <c r="K24" s="9"/>
      <c r="L24" s="157"/>
      <c r="M24" s="9"/>
      <c r="P24" s="88"/>
    </row>
    <row r="25" spans="1:23" s="239" customFormat="1" ht="15.75">
      <c r="A25" s="44"/>
      <c r="B25" s="63"/>
      <c r="C25" s="116"/>
      <c r="D25" s="116"/>
      <c r="E25" s="116"/>
      <c r="F25" s="116"/>
      <c r="G25" s="116"/>
      <c r="H25" s="158"/>
      <c r="I25" s="64"/>
      <c r="J25" s="64"/>
      <c r="K25" s="64"/>
      <c r="L25" s="158"/>
      <c r="M25" s="64"/>
      <c r="P25" s="88"/>
    </row>
    <row r="26" spans="1:23" ht="15.75">
      <c r="A26" s="75"/>
      <c r="B26" s="68" t="s">
        <v>8</v>
      </c>
      <c r="C26" s="27"/>
      <c r="D26" s="27"/>
      <c r="E26" s="27"/>
      <c r="F26" s="27"/>
      <c r="G26" s="27"/>
      <c r="H26" s="163">
        <f>H21</f>
        <v>3800</v>
      </c>
      <c r="I26" s="26">
        <f>I21</f>
        <v>13400</v>
      </c>
      <c r="J26" s="26">
        <f>J21</f>
        <v>17200</v>
      </c>
      <c r="K26" s="26">
        <f>K21</f>
        <v>2000</v>
      </c>
      <c r="L26" s="163">
        <f>L21</f>
        <v>11400</v>
      </c>
      <c r="M26" s="26">
        <f t="shared" ref="M26" si="5">M22</f>
        <v>0</v>
      </c>
      <c r="P26" s="97"/>
      <c r="Q26" s="239"/>
      <c r="R26" s="239"/>
      <c r="S26" s="239"/>
      <c r="T26" s="239"/>
      <c r="U26" s="239"/>
      <c r="V26" s="239"/>
      <c r="W26" s="239"/>
    </row>
    <row r="27" spans="1:23" ht="15.75" customHeight="1">
      <c r="A27" s="76"/>
      <c r="B27" s="70" t="s">
        <v>31</v>
      </c>
      <c r="C27" s="77"/>
      <c r="D27" s="77"/>
      <c r="E27" s="77"/>
      <c r="F27" s="77"/>
      <c r="G27" s="77"/>
      <c r="H27" s="164">
        <f t="shared" ref="H27:M27" si="6">H24</f>
        <v>0</v>
      </c>
      <c r="I27" s="164">
        <f t="shared" si="6"/>
        <v>0</v>
      </c>
      <c r="J27" s="164">
        <f t="shared" si="6"/>
        <v>0</v>
      </c>
      <c r="K27" s="164">
        <f t="shared" si="6"/>
        <v>0</v>
      </c>
      <c r="L27" s="164">
        <f t="shared" si="6"/>
        <v>0</v>
      </c>
      <c r="M27" s="164">
        <f t="shared" si="6"/>
        <v>0</v>
      </c>
      <c r="P27" s="84"/>
      <c r="Q27" s="239"/>
      <c r="R27" s="239"/>
      <c r="S27" s="239"/>
      <c r="T27" s="239"/>
      <c r="U27" s="239"/>
      <c r="V27" s="239"/>
      <c r="W27" s="239"/>
    </row>
    <row r="28" spans="1:23" ht="15.75">
      <c r="A28" s="39"/>
      <c r="B28" s="69" t="s">
        <v>19</v>
      </c>
      <c r="C28" s="46"/>
      <c r="D28" s="46"/>
      <c r="E28" s="46"/>
      <c r="F28" s="46"/>
      <c r="G28" s="46"/>
      <c r="H28" s="165">
        <f t="shared" ref="H28:M28" si="7">H24</f>
        <v>0</v>
      </c>
      <c r="I28" s="165">
        <f t="shared" si="7"/>
        <v>0</v>
      </c>
      <c r="J28" s="165">
        <f t="shared" si="7"/>
        <v>0</v>
      </c>
      <c r="K28" s="165">
        <f t="shared" si="7"/>
        <v>0</v>
      </c>
      <c r="L28" s="165">
        <f t="shared" si="7"/>
        <v>0</v>
      </c>
      <c r="M28" s="165">
        <f t="shared" si="7"/>
        <v>0</v>
      </c>
      <c r="P28" s="95"/>
      <c r="Q28" s="239"/>
      <c r="R28" s="239"/>
      <c r="S28" s="239"/>
      <c r="T28" s="239"/>
      <c r="U28" s="239"/>
      <c r="V28" s="239"/>
      <c r="W28" s="239"/>
    </row>
    <row r="29" spans="1:23" s="243" customFormat="1" ht="15.75">
      <c r="A29" s="129"/>
      <c r="B29" s="130"/>
      <c r="C29" s="131"/>
      <c r="D29" s="270"/>
      <c r="E29" s="270"/>
      <c r="F29" s="270"/>
      <c r="G29" s="270"/>
      <c r="H29" s="271"/>
      <c r="I29" s="272"/>
      <c r="J29" s="272"/>
      <c r="K29" s="272"/>
      <c r="L29" s="271"/>
      <c r="M29" s="272"/>
      <c r="P29" s="132"/>
    </row>
    <row r="30" spans="1:23" s="244" customFormat="1" ht="15.75">
      <c r="A30" s="265"/>
      <c r="B30" s="266" t="s">
        <v>69</v>
      </c>
      <c r="C30" s="267" t="s">
        <v>58</v>
      </c>
      <c r="D30" s="267">
        <v>5</v>
      </c>
      <c r="E30" s="267">
        <v>5</v>
      </c>
      <c r="F30" s="267">
        <v>2</v>
      </c>
      <c r="G30" s="267">
        <v>15</v>
      </c>
      <c r="H30" s="188">
        <f>160*D30*F30+350*3</f>
        <v>2650</v>
      </c>
      <c r="I30" s="189">
        <f>M30:M34</f>
        <v>25400</v>
      </c>
      <c r="J30" s="189">
        <f>I30:I34+H30:H34</f>
        <v>28050</v>
      </c>
      <c r="K30" s="189">
        <v>3000</v>
      </c>
      <c r="L30" s="188">
        <f>160*D30*18+400*20</f>
        <v>22400</v>
      </c>
      <c r="M30" s="189">
        <f>L30+K30</f>
        <v>25400</v>
      </c>
      <c r="N30" s="268"/>
      <c r="O30" s="268"/>
      <c r="P30" s="269"/>
      <c r="Q30" s="268"/>
    </row>
    <row r="31" spans="1:23" s="244" customFormat="1" ht="15.75">
      <c r="A31" s="191"/>
      <c r="B31" s="192" t="s">
        <v>70</v>
      </c>
      <c r="C31" s="193"/>
      <c r="D31" s="193"/>
      <c r="E31" s="193"/>
      <c r="F31" s="193"/>
      <c r="G31" s="193"/>
      <c r="H31" s="166"/>
      <c r="I31" s="120"/>
      <c r="J31" s="120"/>
      <c r="K31" s="120"/>
      <c r="L31" s="166"/>
      <c r="M31" s="120"/>
      <c r="N31" s="243"/>
      <c r="O31" s="243"/>
      <c r="P31" s="194"/>
      <c r="Q31" s="243"/>
    </row>
    <row r="32" spans="1:23" s="244" customFormat="1" ht="15.75">
      <c r="A32" s="191"/>
      <c r="B32" s="192"/>
      <c r="C32" s="193"/>
      <c r="D32" s="193"/>
      <c r="E32" s="193"/>
      <c r="F32" s="193"/>
      <c r="G32" s="193"/>
      <c r="H32" s="166"/>
      <c r="I32" s="120"/>
      <c r="J32" s="120"/>
      <c r="K32" s="120"/>
      <c r="L32" s="166"/>
      <c r="M32" s="120"/>
      <c r="N32" s="243"/>
      <c r="O32" s="243"/>
      <c r="P32" s="194"/>
      <c r="Q32" s="243"/>
    </row>
    <row r="33" spans="1:23" s="244" customFormat="1" ht="15.75">
      <c r="A33" s="191"/>
      <c r="B33" s="195" t="s">
        <v>20</v>
      </c>
      <c r="C33" s="193"/>
      <c r="D33" s="193"/>
      <c r="E33" s="193"/>
      <c r="F33" s="193"/>
      <c r="G33" s="193"/>
      <c r="H33" s="166"/>
      <c r="I33" s="120"/>
      <c r="J33" s="120"/>
      <c r="K33" s="120"/>
      <c r="L33" s="166"/>
      <c r="M33" s="120"/>
      <c r="N33" s="243"/>
      <c r="O33" s="243"/>
      <c r="P33" s="194"/>
      <c r="Q33" s="243"/>
    </row>
    <row r="34" spans="1:23" ht="15.75">
      <c r="A34" s="196"/>
      <c r="B34" s="197" t="s">
        <v>61</v>
      </c>
      <c r="C34" s="144" t="s">
        <v>56</v>
      </c>
      <c r="D34" s="144">
        <v>4</v>
      </c>
      <c r="E34" s="144">
        <v>3</v>
      </c>
      <c r="F34" s="144">
        <v>2</v>
      </c>
      <c r="G34" s="144">
        <v>4</v>
      </c>
      <c r="H34" s="233">
        <f>160*D34*F34+900</f>
        <v>2180</v>
      </c>
      <c r="I34" s="234">
        <f>M34</f>
        <v>9280</v>
      </c>
      <c r="J34" s="234">
        <f>I34+H34</f>
        <v>11460</v>
      </c>
      <c r="K34" s="234">
        <v>2000</v>
      </c>
      <c r="L34" s="233">
        <f>160*D34*7+400*7</f>
        <v>7280</v>
      </c>
      <c r="M34" s="234">
        <f>L34+K34</f>
        <v>9280</v>
      </c>
      <c r="N34" s="245"/>
      <c r="O34" s="245"/>
      <c r="P34" s="200"/>
      <c r="Q34" s="245"/>
      <c r="R34" s="239"/>
      <c r="S34" s="239"/>
      <c r="T34" s="239"/>
      <c r="U34" s="239"/>
      <c r="V34" s="239"/>
      <c r="W34" s="239"/>
    </row>
    <row r="35" spans="1:23" s="246" customFormat="1" ht="15.75">
      <c r="A35" s="191"/>
      <c r="B35" s="191"/>
      <c r="C35" s="201"/>
      <c r="D35" s="202"/>
      <c r="E35" s="202"/>
      <c r="F35" s="202"/>
      <c r="G35" s="202"/>
      <c r="H35" s="166"/>
      <c r="I35" s="120"/>
      <c r="J35" s="120"/>
      <c r="K35" s="121"/>
      <c r="L35" s="121"/>
      <c r="M35" s="121"/>
      <c r="N35" s="243"/>
      <c r="O35" s="243"/>
      <c r="P35" s="203"/>
      <c r="Q35" s="243"/>
    </row>
    <row r="36" spans="1:23" ht="15.75">
      <c r="A36" s="19"/>
      <c r="B36" s="190" t="s">
        <v>20</v>
      </c>
      <c r="C36" s="118"/>
      <c r="D36" s="247"/>
      <c r="G36" s="247"/>
      <c r="H36" s="295"/>
      <c r="I36" s="296"/>
      <c r="J36" s="296"/>
      <c r="K36" s="297"/>
      <c r="L36" s="297"/>
      <c r="M36" s="298"/>
      <c r="N36" s="239"/>
      <c r="O36" s="239"/>
      <c r="P36" s="82"/>
      <c r="Q36" s="239"/>
      <c r="R36" s="239"/>
      <c r="S36" s="239"/>
      <c r="T36" s="239"/>
      <c r="U36" s="239"/>
      <c r="V36" s="239"/>
      <c r="W36" s="239"/>
    </row>
    <row r="37" spans="1:23" ht="15.75">
      <c r="A37" s="19"/>
      <c r="B37" s="19"/>
      <c r="C37" s="99"/>
      <c r="D37" s="20"/>
      <c r="E37" s="20"/>
      <c r="F37" s="20"/>
      <c r="G37" s="20"/>
      <c r="H37" s="96"/>
      <c r="I37" s="114"/>
      <c r="J37" s="114"/>
      <c r="K37" s="115"/>
      <c r="L37" s="182"/>
      <c r="M37" s="79"/>
      <c r="N37" s="239"/>
      <c r="O37" s="239"/>
      <c r="P37" s="82"/>
      <c r="Q37" s="239"/>
      <c r="R37" s="239"/>
      <c r="S37" s="239"/>
      <c r="T37" s="239"/>
      <c r="U37" s="239"/>
      <c r="V37" s="239"/>
      <c r="W37" s="239"/>
    </row>
    <row r="38" spans="1:23" ht="15.75">
      <c r="A38" s="54" t="s">
        <v>8</v>
      </c>
      <c r="B38" s="55"/>
      <c r="C38" s="56"/>
      <c r="D38" s="56"/>
      <c r="E38" s="56"/>
      <c r="F38" s="56"/>
      <c r="G38" s="56"/>
      <c r="H38" s="167">
        <f>H30+H34</f>
        <v>4830</v>
      </c>
      <c r="I38" s="57">
        <f>I30+I34</f>
        <v>34680</v>
      </c>
      <c r="J38" s="57">
        <f>J30+J34</f>
        <v>39510</v>
      </c>
      <c r="K38" s="57">
        <f>K30+K34</f>
        <v>5000</v>
      </c>
      <c r="L38" s="167">
        <f>L30+L34</f>
        <v>29680</v>
      </c>
      <c r="M38" s="57">
        <f>M34+M30</f>
        <v>34680</v>
      </c>
      <c r="N38" s="239"/>
      <c r="O38" s="239"/>
      <c r="P38" s="92"/>
      <c r="Q38" s="239"/>
      <c r="R38" s="239"/>
      <c r="S38" s="239"/>
      <c r="T38" s="239"/>
      <c r="U38" s="239"/>
      <c r="V38" s="239"/>
      <c r="W38" s="239"/>
    </row>
    <row r="39" spans="1:23" ht="15.75">
      <c r="A39" s="34" t="s">
        <v>18</v>
      </c>
      <c r="B39" s="34"/>
      <c r="C39" s="35"/>
      <c r="D39" s="35"/>
      <c r="E39" s="35"/>
      <c r="F39" s="35"/>
      <c r="G39" s="35"/>
      <c r="H39" s="159">
        <f t="shared" ref="H39:M39" si="8">H35</f>
        <v>0</v>
      </c>
      <c r="I39" s="159">
        <f t="shared" si="8"/>
        <v>0</v>
      </c>
      <c r="J39" s="159">
        <f t="shared" si="8"/>
        <v>0</v>
      </c>
      <c r="K39" s="159">
        <f t="shared" si="8"/>
        <v>0</v>
      </c>
      <c r="L39" s="159">
        <f t="shared" si="8"/>
        <v>0</v>
      </c>
      <c r="M39" s="159">
        <f t="shared" si="8"/>
        <v>0</v>
      </c>
      <c r="N39" s="239"/>
      <c r="O39" s="239"/>
      <c r="P39" s="88"/>
      <c r="Q39" s="239"/>
      <c r="R39" s="239"/>
      <c r="S39" s="239"/>
      <c r="T39" s="239"/>
      <c r="U39" s="239"/>
      <c r="V39" s="239"/>
      <c r="W39" s="239"/>
    </row>
    <row r="40" spans="1:23" ht="15.75">
      <c r="A40" s="36" t="s">
        <v>19</v>
      </c>
      <c r="B40" s="36"/>
      <c r="C40" s="37"/>
      <c r="D40" s="37"/>
      <c r="E40" s="37"/>
      <c r="F40" s="37"/>
      <c r="G40" s="37"/>
      <c r="H40" s="160">
        <v>0</v>
      </c>
      <c r="I40" s="38">
        <v>0</v>
      </c>
      <c r="J40" s="38">
        <v>0</v>
      </c>
      <c r="K40" s="38">
        <v>0</v>
      </c>
      <c r="L40" s="160">
        <v>0</v>
      </c>
      <c r="M40" s="38">
        <v>0</v>
      </c>
      <c r="N40" s="239"/>
      <c r="O40" s="239"/>
      <c r="P40" s="85"/>
      <c r="Q40" s="239"/>
      <c r="R40" s="239"/>
      <c r="S40" s="239"/>
      <c r="T40" s="239"/>
      <c r="U40" s="239"/>
      <c r="V40" s="239"/>
      <c r="W40" s="239"/>
    </row>
    <row r="41" spans="1:23" ht="15.75">
      <c r="A41" s="22"/>
      <c r="B41" s="22"/>
      <c r="C41" s="23"/>
      <c r="D41" s="23"/>
      <c r="E41" s="23"/>
      <c r="F41" s="23"/>
      <c r="G41" s="23"/>
      <c r="H41" s="161"/>
      <c r="I41" s="24"/>
      <c r="J41" s="24"/>
      <c r="K41" s="24"/>
      <c r="L41" s="161"/>
      <c r="M41" s="24"/>
      <c r="N41" s="239"/>
      <c r="O41" s="239"/>
      <c r="P41" s="85"/>
      <c r="Q41" s="239"/>
      <c r="R41" s="239"/>
      <c r="S41" s="239"/>
      <c r="T41" s="239"/>
      <c r="U41" s="239"/>
      <c r="V41" s="239"/>
      <c r="W41" s="239"/>
    </row>
    <row r="42" spans="1:23" ht="15.75">
      <c r="A42" s="44"/>
      <c r="B42" s="44" t="s">
        <v>66</v>
      </c>
      <c r="C42" s="52" t="s">
        <v>32</v>
      </c>
      <c r="D42" s="52">
        <v>5</v>
      </c>
      <c r="E42" s="52">
        <v>4</v>
      </c>
      <c r="F42" s="52">
        <v>2</v>
      </c>
      <c r="G42" s="52">
        <v>6</v>
      </c>
      <c r="H42" s="157">
        <f>160*D42*F42+350*4</f>
        <v>3000</v>
      </c>
      <c r="I42" s="9">
        <f>M42</f>
        <v>14000</v>
      </c>
      <c r="J42" s="9">
        <f>I42+H42</f>
        <v>17000</v>
      </c>
      <c r="K42" s="9">
        <v>2000</v>
      </c>
      <c r="L42" s="157">
        <f>160*D42*10+400*10</f>
        <v>12000</v>
      </c>
      <c r="M42" s="9">
        <f>L42+K42</f>
        <v>14000</v>
      </c>
      <c r="N42" s="239"/>
      <c r="O42" s="239"/>
      <c r="P42" s="88"/>
      <c r="Q42" s="239"/>
      <c r="R42" s="239"/>
      <c r="S42" s="239"/>
      <c r="T42" s="239"/>
      <c r="U42" s="239"/>
      <c r="V42" s="239"/>
      <c r="W42" s="239"/>
    </row>
    <row r="43" spans="1:23" ht="15.75">
      <c r="A43" s="44"/>
      <c r="B43" s="44" t="s">
        <v>67</v>
      </c>
      <c r="C43" s="152"/>
      <c r="D43" s="52"/>
      <c r="E43" s="52"/>
      <c r="F43" s="52"/>
      <c r="G43" s="52"/>
      <c r="H43" s="157"/>
      <c r="I43" s="9"/>
      <c r="J43" s="9"/>
      <c r="K43" s="9"/>
      <c r="L43" s="157"/>
      <c r="M43" s="9"/>
      <c r="N43" s="239"/>
      <c r="O43" s="239"/>
      <c r="P43" s="88"/>
      <c r="Q43" s="239"/>
      <c r="R43" s="239"/>
      <c r="S43" s="239"/>
      <c r="T43" s="239"/>
      <c r="U43" s="239"/>
      <c r="V43" s="239"/>
      <c r="W43" s="239"/>
    </row>
    <row r="44" spans="1:23" ht="15.75">
      <c r="A44" s="44"/>
      <c r="B44" s="44"/>
      <c r="C44" s="52"/>
      <c r="D44" s="52"/>
      <c r="E44" s="52"/>
      <c r="F44" s="52"/>
      <c r="G44" s="52"/>
      <c r="H44" s="157"/>
      <c r="I44" s="9"/>
      <c r="J44" s="9"/>
      <c r="K44" s="9"/>
      <c r="L44" s="157"/>
      <c r="M44" s="9"/>
      <c r="N44" s="239"/>
      <c r="O44" s="239"/>
      <c r="P44" s="88"/>
      <c r="Q44" s="239"/>
      <c r="R44" s="239"/>
      <c r="S44" s="239"/>
      <c r="T44" s="239"/>
      <c r="U44" s="239"/>
      <c r="V44" s="239"/>
      <c r="W44" s="239"/>
    </row>
    <row r="45" spans="1:23" s="242" customFormat="1" ht="15.75">
      <c r="A45" s="148"/>
      <c r="B45" s="63" t="s">
        <v>50</v>
      </c>
      <c r="C45" s="149"/>
      <c r="D45" s="149"/>
      <c r="E45" s="149"/>
      <c r="F45" s="149"/>
      <c r="G45" s="149"/>
      <c r="H45" s="168"/>
      <c r="I45" s="150"/>
      <c r="J45" s="150"/>
      <c r="K45" s="150"/>
      <c r="L45" s="168"/>
      <c r="M45" s="150"/>
      <c r="N45" s="248"/>
      <c r="O45" s="248"/>
      <c r="P45" s="151"/>
      <c r="Q45" s="248"/>
      <c r="R45" s="248"/>
      <c r="S45" s="248"/>
      <c r="T45" s="248"/>
      <c r="U45" s="248"/>
      <c r="V45" s="248"/>
      <c r="W45" s="248"/>
    </row>
    <row r="46" spans="1:23" s="240" customFormat="1" ht="15.75">
      <c r="A46" s="44"/>
      <c r="B46" s="125"/>
      <c r="C46" s="116"/>
      <c r="D46" s="116"/>
      <c r="E46" s="116"/>
      <c r="F46" s="116"/>
      <c r="G46" s="116"/>
      <c r="H46" s="158"/>
      <c r="I46" s="64"/>
      <c r="J46" s="64"/>
      <c r="K46" s="64"/>
      <c r="L46" s="158"/>
      <c r="M46" s="64"/>
      <c r="N46" s="241"/>
      <c r="O46" s="241"/>
      <c r="P46" s="88"/>
      <c r="Q46" s="241"/>
      <c r="R46" s="241"/>
      <c r="S46" s="241"/>
      <c r="T46" s="241"/>
      <c r="U46" s="241"/>
      <c r="V46" s="241"/>
      <c r="W46" s="241"/>
    </row>
    <row r="47" spans="1:23" ht="15.75">
      <c r="A47" s="54" t="s">
        <v>8</v>
      </c>
      <c r="B47" s="55"/>
      <c r="C47" s="56"/>
      <c r="D47" s="56"/>
      <c r="E47" s="56"/>
      <c r="F47" s="56"/>
      <c r="G47" s="56"/>
      <c r="H47" s="167">
        <f t="shared" ref="H47:M47" si="9">H42</f>
        <v>3000</v>
      </c>
      <c r="I47" s="57">
        <f t="shared" si="9"/>
        <v>14000</v>
      </c>
      <c r="J47" s="57">
        <f t="shared" si="9"/>
        <v>17000</v>
      </c>
      <c r="K47" s="57">
        <f t="shared" si="9"/>
        <v>2000</v>
      </c>
      <c r="L47" s="167">
        <f t="shared" si="9"/>
        <v>12000</v>
      </c>
      <c r="M47" s="57">
        <f t="shared" si="9"/>
        <v>14000</v>
      </c>
      <c r="N47" s="239"/>
      <c r="O47" s="239"/>
      <c r="P47" s="92"/>
      <c r="Q47" s="239"/>
      <c r="R47" s="239"/>
      <c r="S47" s="239"/>
      <c r="T47" s="239"/>
      <c r="U47" s="239"/>
      <c r="V47" s="239"/>
      <c r="W47" s="239"/>
    </row>
    <row r="48" spans="1:23" ht="15.75">
      <c r="A48" s="34" t="s">
        <v>18</v>
      </c>
      <c r="B48" s="34"/>
      <c r="C48" s="35"/>
      <c r="D48" s="35"/>
      <c r="E48" s="35"/>
      <c r="F48" s="35"/>
      <c r="G48" s="35"/>
      <c r="H48" s="159">
        <f>H43</f>
        <v>0</v>
      </c>
      <c r="I48" s="159">
        <f t="shared" ref="I48:M48" si="10">I43</f>
        <v>0</v>
      </c>
      <c r="J48" s="159">
        <f t="shared" si="10"/>
        <v>0</v>
      </c>
      <c r="K48" s="159">
        <f t="shared" si="10"/>
        <v>0</v>
      </c>
      <c r="L48" s="159">
        <f t="shared" si="10"/>
        <v>0</v>
      </c>
      <c r="M48" s="159">
        <f t="shared" si="10"/>
        <v>0</v>
      </c>
      <c r="N48" s="239"/>
      <c r="O48" s="239"/>
      <c r="P48" s="88"/>
      <c r="Q48" s="239"/>
      <c r="R48" s="239"/>
      <c r="S48" s="239"/>
      <c r="T48" s="239"/>
      <c r="U48" s="239"/>
      <c r="V48" s="239"/>
      <c r="W48" s="239"/>
    </row>
    <row r="49" spans="1:23" ht="15.75">
      <c r="A49" s="36" t="s">
        <v>19</v>
      </c>
      <c r="B49" s="36"/>
      <c r="C49" s="37"/>
      <c r="D49" s="37"/>
      <c r="E49" s="37"/>
      <c r="F49" s="37"/>
      <c r="G49" s="37"/>
      <c r="H49" s="160">
        <v>0</v>
      </c>
      <c r="I49" s="38">
        <v>0</v>
      </c>
      <c r="J49" s="38">
        <v>0</v>
      </c>
      <c r="K49" s="38">
        <v>0</v>
      </c>
      <c r="L49" s="160">
        <v>0</v>
      </c>
      <c r="M49" s="38">
        <v>0</v>
      </c>
      <c r="N49" s="239"/>
      <c r="O49" s="239"/>
      <c r="P49" s="85"/>
      <c r="Q49" s="239"/>
      <c r="R49" s="239"/>
      <c r="S49" s="239"/>
      <c r="T49" s="239"/>
      <c r="U49" s="239"/>
      <c r="V49" s="239"/>
      <c r="W49" s="239"/>
    </row>
    <row r="50" spans="1:23" ht="15.75">
      <c r="A50" s="22"/>
      <c r="B50" s="22"/>
      <c r="C50" s="126"/>
      <c r="D50" s="126"/>
      <c r="E50" s="126"/>
      <c r="F50" s="126"/>
      <c r="G50" s="126"/>
      <c r="H50" s="169"/>
      <c r="I50" s="127"/>
      <c r="J50" s="127"/>
      <c r="K50" s="127"/>
      <c r="L50" s="169"/>
      <c r="M50" s="127"/>
      <c r="N50" s="239"/>
      <c r="O50" s="239"/>
      <c r="P50" s="85"/>
      <c r="Q50" s="239"/>
      <c r="R50" s="239"/>
      <c r="S50" s="239"/>
      <c r="T50" s="239"/>
      <c r="U50" s="239"/>
      <c r="V50" s="239"/>
      <c r="W50" s="239"/>
    </row>
    <row r="51" spans="1:23" ht="15.75">
      <c r="A51" s="44"/>
      <c r="B51" s="44" t="s">
        <v>76</v>
      </c>
      <c r="C51" s="52"/>
      <c r="D51" s="52"/>
      <c r="E51" s="52"/>
      <c r="F51" s="52"/>
      <c r="G51" s="52"/>
      <c r="H51" s="157"/>
      <c r="I51" s="9"/>
      <c r="J51" s="9"/>
      <c r="K51" s="9"/>
      <c r="L51" s="157"/>
      <c r="M51" s="9"/>
      <c r="N51" s="239"/>
      <c r="O51" s="239"/>
      <c r="P51" s="88"/>
      <c r="Q51" s="239"/>
      <c r="R51" s="239"/>
      <c r="S51" s="239"/>
      <c r="T51" s="239"/>
      <c r="U51" s="239"/>
      <c r="V51" s="239"/>
      <c r="W51" s="239"/>
    </row>
    <row r="52" spans="1:23" ht="15.75">
      <c r="A52" s="44"/>
      <c r="B52" s="44" t="s">
        <v>77</v>
      </c>
      <c r="C52" s="52" t="s">
        <v>78</v>
      </c>
      <c r="D52" s="52">
        <v>4</v>
      </c>
      <c r="E52" s="52">
        <v>3</v>
      </c>
      <c r="F52" s="52">
        <v>5</v>
      </c>
      <c r="G52" s="52">
        <v>12</v>
      </c>
      <c r="H52" s="157">
        <f>163*F52*D52+350</f>
        <v>3610</v>
      </c>
      <c r="I52" s="9">
        <f>M52</f>
        <v>15924</v>
      </c>
      <c r="J52" s="9">
        <f>I52+H52</f>
        <v>19534</v>
      </c>
      <c r="K52" s="9">
        <v>3000</v>
      </c>
      <c r="L52" s="157">
        <f>163*D52*G52+6*350+6*500</f>
        <v>12924</v>
      </c>
      <c r="M52" s="9">
        <f>L52+K52</f>
        <v>15924</v>
      </c>
      <c r="N52" s="239"/>
      <c r="O52" s="239"/>
      <c r="P52" s="88"/>
      <c r="Q52" s="239"/>
      <c r="R52" s="239"/>
      <c r="S52" s="239"/>
      <c r="T52" s="239"/>
      <c r="U52" s="239"/>
      <c r="V52" s="239"/>
      <c r="W52" s="239"/>
    </row>
    <row r="53" spans="1:23" ht="15.75">
      <c r="A53" s="44"/>
      <c r="B53" s="63" t="s">
        <v>20</v>
      </c>
      <c r="C53" s="52"/>
      <c r="D53" s="52"/>
      <c r="E53" s="52"/>
      <c r="F53" s="52"/>
      <c r="G53" s="52"/>
      <c r="H53" s="157"/>
      <c r="I53" s="9"/>
      <c r="J53" s="9"/>
      <c r="K53" s="9"/>
      <c r="L53" s="157"/>
      <c r="M53" s="9"/>
      <c r="N53" s="239"/>
      <c r="O53" s="239"/>
      <c r="P53" s="88"/>
      <c r="Q53" s="239"/>
      <c r="R53" s="239"/>
      <c r="S53" s="239"/>
      <c r="T53" s="239"/>
      <c r="U53" s="239"/>
      <c r="V53" s="239"/>
      <c r="W53" s="239"/>
    </row>
    <row r="54" spans="1:23" ht="15.75">
      <c r="A54" s="22"/>
      <c r="B54" s="22"/>
      <c r="C54" s="126"/>
      <c r="D54" s="126"/>
      <c r="E54" s="126"/>
      <c r="F54" s="126"/>
      <c r="G54" s="126"/>
      <c r="H54" s="169"/>
      <c r="I54" s="127"/>
      <c r="J54" s="127"/>
      <c r="K54" s="127"/>
      <c r="L54" s="169"/>
      <c r="M54" s="127"/>
      <c r="N54" s="239"/>
      <c r="O54" s="239"/>
      <c r="P54" s="85"/>
      <c r="Q54" s="239"/>
      <c r="R54" s="239"/>
      <c r="S54" s="239"/>
      <c r="T54" s="239"/>
      <c r="U54" s="239"/>
      <c r="V54" s="239"/>
      <c r="W54" s="239"/>
    </row>
    <row r="55" spans="1:23" ht="15.75">
      <c r="A55" s="19"/>
      <c r="B55" s="44" t="s">
        <v>80</v>
      </c>
      <c r="C55" s="20" t="s">
        <v>68</v>
      </c>
      <c r="D55" s="20">
        <v>5</v>
      </c>
      <c r="E55" s="20">
        <v>3</v>
      </c>
      <c r="F55" s="20">
        <v>3</v>
      </c>
      <c r="G55" s="20">
        <v>18</v>
      </c>
      <c r="H55" s="157">
        <f>250+H52</f>
        <v>3860</v>
      </c>
      <c r="I55" s="9">
        <f>M55</f>
        <v>36480</v>
      </c>
      <c r="J55" s="9">
        <f>I55+H55</f>
        <v>40340</v>
      </c>
      <c r="K55" s="33">
        <v>3000</v>
      </c>
      <c r="L55" s="157">
        <f>272*D55*18+500*18</f>
        <v>33480</v>
      </c>
      <c r="M55" s="9">
        <f>L55+K55</f>
        <v>36480</v>
      </c>
      <c r="P55" s="82"/>
      <c r="Q55" s="239"/>
      <c r="R55" s="239"/>
      <c r="S55" s="239"/>
      <c r="T55" s="239"/>
      <c r="U55" s="239"/>
      <c r="V55" s="239"/>
      <c r="W55" s="239"/>
    </row>
    <row r="56" spans="1:23" ht="15.75">
      <c r="A56" s="19"/>
      <c r="B56" s="44" t="s">
        <v>42</v>
      </c>
      <c r="C56" s="156"/>
      <c r="D56" s="20"/>
      <c r="E56" s="20"/>
      <c r="F56" s="20"/>
      <c r="G56" s="20"/>
      <c r="H56" s="157"/>
      <c r="I56" s="9"/>
      <c r="J56" s="9"/>
      <c r="K56" s="33"/>
      <c r="L56" s="157"/>
      <c r="M56" s="9"/>
      <c r="P56" s="82"/>
      <c r="Q56" s="239"/>
      <c r="R56" s="239"/>
      <c r="S56" s="239"/>
      <c r="T56" s="239"/>
      <c r="U56" s="239"/>
      <c r="V56" s="239"/>
      <c r="W56" s="239"/>
    </row>
    <row r="57" spans="1:23" s="240" customFormat="1" ht="15.75">
      <c r="A57" s="19"/>
      <c r="B57" s="53" t="s">
        <v>20</v>
      </c>
      <c r="C57" s="62"/>
      <c r="D57" s="62"/>
      <c r="E57" s="62"/>
      <c r="F57" s="62"/>
      <c r="G57" s="62"/>
      <c r="H57" s="158"/>
      <c r="I57" s="64"/>
      <c r="J57" s="64"/>
      <c r="K57" s="65"/>
      <c r="L57" s="158"/>
      <c r="M57" s="64"/>
      <c r="P57" s="87"/>
      <c r="Q57" s="241"/>
      <c r="R57" s="241"/>
      <c r="S57" s="241"/>
      <c r="T57" s="241"/>
      <c r="U57" s="241"/>
      <c r="V57" s="241"/>
      <c r="W57" s="241"/>
    </row>
    <row r="58" spans="1:23" ht="15.75">
      <c r="A58" s="19"/>
      <c r="B58" s="19"/>
      <c r="C58" s="20"/>
      <c r="D58" s="20"/>
      <c r="E58" s="20"/>
      <c r="F58" s="20"/>
      <c r="G58" s="20"/>
      <c r="H58" s="157"/>
      <c r="I58" s="9"/>
      <c r="J58" s="9"/>
      <c r="K58" s="33"/>
      <c r="L58" s="157"/>
      <c r="M58" s="9"/>
      <c r="P58" s="82"/>
      <c r="Q58" s="239"/>
      <c r="R58" s="239"/>
      <c r="S58" s="239"/>
      <c r="T58" s="239"/>
      <c r="U58" s="239"/>
      <c r="V58" s="239"/>
      <c r="W58" s="239"/>
    </row>
    <row r="59" spans="1:23" ht="15.75">
      <c r="A59" s="17"/>
      <c r="B59" s="68" t="s">
        <v>8</v>
      </c>
      <c r="C59" s="67"/>
      <c r="D59" s="67"/>
      <c r="E59" s="67"/>
      <c r="F59" s="67"/>
      <c r="G59" s="67"/>
      <c r="H59" s="141">
        <f t="shared" ref="H59:M59" si="11">H55</f>
        <v>3860</v>
      </c>
      <c r="I59" s="18">
        <f>I55+I52</f>
        <v>52404</v>
      </c>
      <c r="J59" s="18">
        <f>J55+J52</f>
        <v>59874</v>
      </c>
      <c r="K59" s="80">
        <f>K55+K52</f>
        <v>6000</v>
      </c>
      <c r="L59" s="141">
        <f>L55+L52</f>
        <v>46404</v>
      </c>
      <c r="M59" s="18">
        <f>M55+M52</f>
        <v>52404</v>
      </c>
      <c r="P59" s="86"/>
      <c r="Q59" s="239"/>
      <c r="R59" s="239"/>
      <c r="S59" s="239"/>
      <c r="T59" s="239"/>
      <c r="U59" s="239"/>
      <c r="V59" s="239"/>
      <c r="W59" s="239"/>
    </row>
    <row r="60" spans="1:23" s="240" customFormat="1" ht="15.75">
      <c r="A60" s="66"/>
      <c r="B60" s="70" t="s">
        <v>30</v>
      </c>
      <c r="C60" s="91"/>
      <c r="D60" s="91"/>
      <c r="E60" s="35"/>
      <c r="F60" s="35"/>
      <c r="G60" s="35"/>
      <c r="H60" s="159">
        <f t="shared" ref="H60:M60" si="12">H56</f>
        <v>0</v>
      </c>
      <c r="I60" s="159">
        <f t="shared" si="12"/>
        <v>0</v>
      </c>
      <c r="J60" s="159">
        <f t="shared" si="12"/>
        <v>0</v>
      </c>
      <c r="K60" s="159">
        <f t="shared" si="12"/>
        <v>0</v>
      </c>
      <c r="L60" s="159">
        <f t="shared" si="12"/>
        <v>0</v>
      </c>
      <c r="M60" s="159">
        <f t="shared" si="12"/>
        <v>0</v>
      </c>
      <c r="P60" s="87"/>
      <c r="Q60" s="241"/>
      <c r="R60" s="241"/>
      <c r="S60" s="241"/>
      <c r="T60" s="241"/>
      <c r="U60" s="241"/>
      <c r="V60" s="241"/>
      <c r="W60" s="241"/>
    </row>
    <row r="61" spans="1:23" s="240" customFormat="1" ht="15.75">
      <c r="A61" s="36"/>
      <c r="B61" s="69" t="s">
        <v>19</v>
      </c>
      <c r="C61" s="37"/>
      <c r="D61" s="37"/>
      <c r="E61" s="37"/>
      <c r="F61" s="37"/>
      <c r="G61" s="37"/>
      <c r="H61" s="160">
        <f>H57</f>
        <v>0</v>
      </c>
      <c r="I61" s="38">
        <f t="shared" ref="I61:M61" si="13">I57</f>
        <v>0</v>
      </c>
      <c r="J61" s="38">
        <f t="shared" si="13"/>
        <v>0</v>
      </c>
      <c r="K61" s="38">
        <f t="shared" si="13"/>
        <v>0</v>
      </c>
      <c r="L61" s="160">
        <f t="shared" si="13"/>
        <v>0</v>
      </c>
      <c r="M61" s="38">
        <f t="shared" si="13"/>
        <v>0</v>
      </c>
      <c r="P61" s="85"/>
      <c r="Q61" s="241"/>
      <c r="R61" s="241"/>
      <c r="S61" s="241"/>
      <c r="T61" s="241"/>
      <c r="U61" s="241"/>
      <c r="V61" s="241"/>
      <c r="W61" s="241"/>
    </row>
    <row r="62" spans="1:23" s="249" customFormat="1" ht="15.75">
      <c r="A62" s="102"/>
      <c r="B62" s="102"/>
      <c r="C62" s="103"/>
      <c r="D62" s="103"/>
      <c r="E62" s="103"/>
      <c r="F62" s="103"/>
      <c r="G62" s="103"/>
      <c r="H62" s="170"/>
      <c r="I62" s="104"/>
      <c r="J62" s="104"/>
      <c r="K62" s="104"/>
      <c r="L62" s="171"/>
      <c r="M62" s="104"/>
      <c r="P62" s="105"/>
    </row>
    <row r="63" spans="1:23" s="250" customFormat="1" ht="15.75">
      <c r="A63" s="205"/>
      <c r="B63" s="206" t="s">
        <v>72</v>
      </c>
      <c r="C63" s="100" t="s">
        <v>75</v>
      </c>
      <c r="D63" s="100">
        <v>5</v>
      </c>
      <c r="E63" s="100">
        <v>12</v>
      </c>
      <c r="F63" s="100">
        <v>6</v>
      </c>
      <c r="G63" s="100">
        <v>15</v>
      </c>
      <c r="H63" s="111">
        <f>250</f>
        <v>250</v>
      </c>
      <c r="I63" s="134">
        <f>M63</f>
        <v>53220</v>
      </c>
      <c r="J63" s="134">
        <f>I63+H63</f>
        <v>53470</v>
      </c>
      <c r="K63" s="134">
        <v>3000</v>
      </c>
      <c r="L63" s="111">
        <f>272*D63*27+500*27</f>
        <v>50220</v>
      </c>
      <c r="M63" s="134">
        <f>L63+K63</f>
        <v>53220</v>
      </c>
      <c r="P63" s="133"/>
    </row>
    <row r="64" spans="1:23" s="250" customFormat="1" ht="15.75">
      <c r="A64" s="205"/>
      <c r="B64" s="206" t="s">
        <v>71</v>
      </c>
      <c r="C64" s="101"/>
      <c r="D64" s="100"/>
      <c r="E64" s="100"/>
      <c r="F64" s="100"/>
      <c r="G64" s="100"/>
      <c r="H64" s="111"/>
      <c r="I64" s="134"/>
      <c r="J64" s="134"/>
      <c r="K64" s="134"/>
      <c r="L64" s="111"/>
      <c r="M64" s="134"/>
      <c r="P64" s="133"/>
    </row>
    <row r="65" spans="1:23" s="250" customFormat="1" ht="15.75">
      <c r="A65" s="205"/>
      <c r="B65" s="206"/>
      <c r="C65" s="101"/>
      <c r="D65" s="100"/>
      <c r="E65" s="100"/>
      <c r="F65" s="100"/>
      <c r="G65" s="100"/>
      <c r="H65" s="111"/>
      <c r="I65" s="134"/>
      <c r="J65" s="134"/>
      <c r="K65" s="134"/>
      <c r="L65" s="111"/>
      <c r="M65" s="134"/>
      <c r="P65" s="133"/>
    </row>
    <row r="66" spans="1:23" s="250" customFormat="1" ht="15.75">
      <c r="A66" s="205"/>
      <c r="B66" s="204" t="s">
        <v>20</v>
      </c>
      <c r="C66" s="101"/>
      <c r="D66" s="100"/>
      <c r="E66" s="100"/>
      <c r="F66" s="100"/>
      <c r="G66" s="100"/>
      <c r="H66" s="111"/>
      <c r="I66" s="111"/>
      <c r="J66" s="111"/>
      <c r="K66" s="111"/>
      <c r="L66" s="111"/>
      <c r="M66" s="111"/>
      <c r="P66" s="133"/>
    </row>
    <row r="67" spans="1:23" ht="15.75">
      <c r="A67" s="17"/>
      <c r="B67" s="68" t="s">
        <v>8</v>
      </c>
      <c r="C67" s="67"/>
      <c r="D67" s="67"/>
      <c r="E67" s="67"/>
      <c r="F67" s="67"/>
      <c r="G67" s="67"/>
      <c r="H67" s="141">
        <f t="shared" ref="H67:M67" si="14">H63</f>
        <v>250</v>
      </c>
      <c r="I67" s="18">
        <f t="shared" si="14"/>
        <v>53220</v>
      </c>
      <c r="J67" s="18">
        <f t="shared" si="14"/>
        <v>53470</v>
      </c>
      <c r="K67" s="80">
        <f t="shared" si="14"/>
        <v>3000</v>
      </c>
      <c r="L67" s="141">
        <f t="shared" si="14"/>
        <v>50220</v>
      </c>
      <c r="M67" s="18">
        <f t="shared" si="14"/>
        <v>53220</v>
      </c>
      <c r="P67" s="86"/>
      <c r="Q67" s="239"/>
      <c r="R67" s="239"/>
      <c r="S67" s="239"/>
      <c r="T67" s="239"/>
      <c r="U67" s="239"/>
      <c r="V67" s="239"/>
      <c r="W67" s="239"/>
    </row>
    <row r="68" spans="1:23" s="240" customFormat="1" ht="15.75">
      <c r="A68" s="66"/>
      <c r="B68" s="70" t="s">
        <v>30</v>
      </c>
      <c r="C68" s="91"/>
      <c r="D68" s="91"/>
      <c r="E68" s="35"/>
      <c r="F68" s="35"/>
      <c r="G68" s="35"/>
      <c r="H68" s="159">
        <f>H62</f>
        <v>0</v>
      </c>
      <c r="I68" s="159">
        <f t="shared" ref="I68:M68" si="15">I62</f>
        <v>0</v>
      </c>
      <c r="J68" s="159">
        <f t="shared" si="15"/>
        <v>0</v>
      </c>
      <c r="K68" s="159">
        <f t="shared" si="15"/>
        <v>0</v>
      </c>
      <c r="L68" s="159">
        <f t="shared" si="15"/>
        <v>0</v>
      </c>
      <c r="M68" s="159">
        <f t="shared" si="15"/>
        <v>0</v>
      </c>
      <c r="P68" s="87"/>
      <c r="Q68" s="241"/>
      <c r="R68" s="241"/>
      <c r="S68" s="241"/>
      <c r="T68" s="241"/>
      <c r="U68" s="241"/>
      <c r="V68" s="241"/>
      <c r="W68" s="241"/>
    </row>
    <row r="69" spans="1:23" s="240" customFormat="1" ht="15.75">
      <c r="A69" s="36"/>
      <c r="B69" s="69" t="s">
        <v>19</v>
      </c>
      <c r="C69" s="37"/>
      <c r="D69" s="37"/>
      <c r="E69" s="37"/>
      <c r="F69" s="37"/>
      <c r="G69" s="37"/>
      <c r="H69" s="160">
        <f>H64</f>
        <v>0</v>
      </c>
      <c r="I69" s="38">
        <f t="shared" ref="I69:M69" si="16">I64</f>
        <v>0</v>
      </c>
      <c r="J69" s="38">
        <f t="shared" si="16"/>
        <v>0</v>
      </c>
      <c r="K69" s="38">
        <f t="shared" si="16"/>
        <v>0</v>
      </c>
      <c r="L69" s="160">
        <f t="shared" si="16"/>
        <v>0</v>
      </c>
      <c r="M69" s="38">
        <f t="shared" si="16"/>
        <v>0</v>
      </c>
      <c r="P69" s="85"/>
      <c r="Q69" s="241"/>
      <c r="R69" s="241"/>
      <c r="S69" s="241"/>
      <c r="T69" s="241"/>
      <c r="U69" s="241"/>
      <c r="V69" s="241"/>
      <c r="W69" s="241"/>
    </row>
    <row r="70" spans="1:23" s="241" customFormat="1" ht="15.75">
      <c r="A70" s="22"/>
      <c r="B70" s="153"/>
      <c r="C70" s="23"/>
      <c r="D70" s="23"/>
      <c r="E70" s="23"/>
      <c r="F70" s="23"/>
      <c r="G70" s="23"/>
      <c r="H70" s="161"/>
      <c r="I70" s="24"/>
      <c r="J70" s="24"/>
      <c r="K70" s="24"/>
      <c r="L70" s="161"/>
      <c r="M70" s="24"/>
      <c r="P70" s="85"/>
    </row>
    <row r="71" spans="1:23" s="251" customFormat="1" ht="15.75">
      <c r="A71" s="205"/>
      <c r="B71" s="206" t="s">
        <v>73</v>
      </c>
      <c r="C71" s="100" t="s">
        <v>32</v>
      </c>
      <c r="D71" s="100">
        <v>3</v>
      </c>
      <c r="E71" s="100">
        <v>3</v>
      </c>
      <c r="F71" s="100">
        <v>4</v>
      </c>
      <c r="G71" s="100">
        <v>4</v>
      </c>
      <c r="H71" s="111">
        <f>250</f>
        <v>250</v>
      </c>
      <c r="I71" s="134">
        <f>M71</f>
        <v>10712</v>
      </c>
      <c r="J71" s="134">
        <f>I71+H71</f>
        <v>10962</v>
      </c>
      <c r="K71" s="134">
        <v>1500</v>
      </c>
      <c r="L71" s="111">
        <f>272*D71:D75*7+500*7</f>
        <v>9212</v>
      </c>
      <c r="M71" s="134">
        <f>L71+K71</f>
        <v>10712</v>
      </c>
      <c r="N71" s="249"/>
      <c r="O71" s="249"/>
      <c r="P71" s="133"/>
      <c r="Q71" s="249"/>
      <c r="R71" s="249"/>
    </row>
    <row r="72" spans="1:23" s="252" customFormat="1" ht="15.75">
      <c r="A72" s="205"/>
      <c r="B72" s="206"/>
      <c r="C72" s="100"/>
      <c r="D72" s="101"/>
      <c r="E72" s="101"/>
      <c r="F72" s="101"/>
      <c r="G72" s="101"/>
      <c r="H72" s="111"/>
      <c r="I72" s="134"/>
      <c r="J72" s="134"/>
      <c r="K72" s="134"/>
      <c r="L72" s="111"/>
      <c r="M72" s="134"/>
      <c r="N72" s="249"/>
      <c r="O72" s="249"/>
      <c r="P72" s="133"/>
      <c r="Q72" s="249"/>
      <c r="R72" s="249"/>
    </row>
    <row r="73" spans="1:23" s="252" customFormat="1" ht="15.75">
      <c r="A73" s="205"/>
      <c r="B73" s="204" t="s">
        <v>20</v>
      </c>
      <c r="C73" s="100"/>
      <c r="D73" s="101"/>
      <c r="E73" s="101"/>
      <c r="F73" s="101"/>
      <c r="G73" s="101"/>
      <c r="H73" s="111"/>
      <c r="I73" s="134"/>
      <c r="J73" s="134"/>
      <c r="K73" s="134"/>
      <c r="L73" s="111"/>
      <c r="M73" s="134"/>
      <c r="N73" s="249"/>
      <c r="O73" s="249"/>
      <c r="P73" s="133"/>
      <c r="Q73" s="249"/>
      <c r="R73" s="249"/>
    </row>
    <row r="74" spans="1:23" s="252" customFormat="1" ht="15.75">
      <c r="A74" s="205"/>
      <c r="B74" s="204"/>
      <c r="C74" s="273"/>
      <c r="D74" s="101"/>
      <c r="E74" s="101"/>
      <c r="F74" s="101"/>
      <c r="G74" s="122"/>
      <c r="H74" s="111"/>
      <c r="I74" s="123"/>
      <c r="J74" s="124"/>
      <c r="K74" s="123"/>
      <c r="L74" s="135"/>
      <c r="M74" s="124"/>
      <c r="N74" s="249"/>
      <c r="O74" s="249"/>
      <c r="P74" s="133"/>
      <c r="Q74" s="249"/>
      <c r="R74" s="249"/>
    </row>
    <row r="75" spans="1:23" ht="15.75">
      <c r="A75" s="274"/>
      <c r="B75" s="207" t="s">
        <v>8</v>
      </c>
      <c r="C75" s="67"/>
      <c r="D75" s="67"/>
      <c r="E75" s="67"/>
      <c r="F75" s="67"/>
      <c r="G75" s="67"/>
      <c r="H75" s="141">
        <f t="shared" ref="H75:M75" si="17">H71</f>
        <v>250</v>
      </c>
      <c r="I75" s="18">
        <f t="shared" si="17"/>
        <v>10712</v>
      </c>
      <c r="J75" s="18">
        <f t="shared" si="17"/>
        <v>10962</v>
      </c>
      <c r="K75" s="80">
        <f t="shared" si="17"/>
        <v>1500</v>
      </c>
      <c r="L75" s="141">
        <f t="shared" si="17"/>
        <v>9212</v>
      </c>
      <c r="M75" s="18">
        <f t="shared" si="17"/>
        <v>10712</v>
      </c>
      <c r="P75" s="86"/>
      <c r="Q75" s="239"/>
      <c r="R75" s="239"/>
      <c r="S75" s="239"/>
      <c r="T75" s="239"/>
      <c r="U75" s="239"/>
      <c r="V75" s="239"/>
      <c r="W75" s="239"/>
    </row>
    <row r="76" spans="1:23" s="240" customFormat="1" ht="15.75">
      <c r="A76" s="209"/>
      <c r="B76" s="210" t="s">
        <v>30</v>
      </c>
      <c r="C76" s="91"/>
      <c r="D76" s="91"/>
      <c r="E76" s="35"/>
      <c r="F76" s="35"/>
      <c r="G76" s="35"/>
      <c r="H76" s="159">
        <f t="shared" ref="H76:M76" si="18">H68</f>
        <v>0</v>
      </c>
      <c r="I76" s="159">
        <f t="shared" si="18"/>
        <v>0</v>
      </c>
      <c r="J76" s="159">
        <f t="shared" si="18"/>
        <v>0</v>
      </c>
      <c r="K76" s="159">
        <f t="shared" si="18"/>
        <v>0</v>
      </c>
      <c r="L76" s="159">
        <f t="shared" si="18"/>
        <v>0</v>
      </c>
      <c r="M76" s="159">
        <f t="shared" si="18"/>
        <v>0</v>
      </c>
      <c r="P76" s="87"/>
      <c r="Q76" s="241"/>
      <c r="R76" s="241"/>
      <c r="S76" s="241"/>
      <c r="T76" s="241"/>
      <c r="U76" s="241"/>
      <c r="V76" s="241"/>
      <c r="W76" s="241"/>
    </row>
    <row r="77" spans="1:23" s="240" customFormat="1" ht="15.75">
      <c r="A77" s="215"/>
      <c r="B77" s="216" t="s">
        <v>19</v>
      </c>
      <c r="C77" s="37"/>
      <c r="D77" s="37"/>
      <c r="E77" s="37"/>
      <c r="F77" s="37"/>
      <c r="G77" s="37"/>
      <c r="H77" s="160">
        <v>0</v>
      </c>
      <c r="I77" s="38">
        <v>0</v>
      </c>
      <c r="J77" s="38">
        <v>0</v>
      </c>
      <c r="K77" s="38">
        <v>0</v>
      </c>
      <c r="L77" s="160">
        <v>0</v>
      </c>
      <c r="M77" s="38">
        <v>0</v>
      </c>
      <c r="P77" s="85"/>
      <c r="Q77" s="241"/>
      <c r="R77" s="241"/>
      <c r="S77" s="241"/>
      <c r="T77" s="241"/>
      <c r="U77" s="241"/>
      <c r="V77" s="241"/>
      <c r="W77" s="241"/>
    </row>
    <row r="78" spans="1:23" s="241" customFormat="1" ht="15.75">
      <c r="A78" s="196"/>
      <c r="B78" s="225"/>
      <c r="C78" s="23"/>
      <c r="D78" s="23"/>
      <c r="E78" s="23"/>
      <c r="F78" s="23"/>
      <c r="G78" s="23"/>
      <c r="H78" s="161"/>
      <c r="I78" s="24"/>
      <c r="J78" s="24"/>
      <c r="K78" s="24"/>
      <c r="L78" s="161"/>
      <c r="M78" s="24"/>
      <c r="P78" s="85"/>
    </row>
    <row r="79" spans="1:23" s="241" customFormat="1" ht="15.75">
      <c r="A79" s="196"/>
      <c r="B79" s="225"/>
      <c r="C79" s="23"/>
      <c r="D79" s="23"/>
      <c r="E79" s="23"/>
      <c r="F79" s="23"/>
      <c r="G79" s="23"/>
      <c r="H79" s="161"/>
      <c r="I79" s="24"/>
      <c r="J79" s="24"/>
      <c r="K79" s="24"/>
      <c r="L79" s="161"/>
      <c r="M79" s="24"/>
      <c r="P79" s="85"/>
    </row>
    <row r="80" spans="1:23" s="241" customFormat="1" ht="15.75">
      <c r="A80" s="196"/>
      <c r="B80" s="225"/>
      <c r="C80" s="23"/>
      <c r="D80" s="23"/>
      <c r="E80" s="23"/>
      <c r="F80" s="23"/>
      <c r="G80" s="23"/>
      <c r="H80" s="161"/>
      <c r="I80" s="24"/>
      <c r="J80" s="24"/>
      <c r="K80" s="24"/>
      <c r="L80" s="161"/>
      <c r="M80" s="24"/>
      <c r="P80" s="85"/>
    </row>
    <row r="81" spans="1:23" s="241" customFormat="1" ht="15.75">
      <c r="A81" s="196"/>
      <c r="B81" s="225"/>
      <c r="C81" s="23"/>
      <c r="D81" s="23"/>
      <c r="E81" s="23"/>
      <c r="F81" s="23"/>
      <c r="G81" s="23"/>
      <c r="H81" s="161"/>
      <c r="I81" s="24"/>
      <c r="J81" s="24"/>
      <c r="K81" s="24"/>
      <c r="L81" s="161"/>
      <c r="M81" s="24"/>
      <c r="P81" s="85"/>
    </row>
    <row r="82" spans="1:23" s="251" customFormat="1" ht="15.75">
      <c r="A82" s="205"/>
      <c r="B82" s="206" t="s">
        <v>74</v>
      </c>
      <c r="C82" s="183" t="s">
        <v>58</v>
      </c>
      <c r="D82" s="100">
        <v>3</v>
      </c>
      <c r="E82" s="100">
        <v>0</v>
      </c>
      <c r="F82" s="100">
        <v>4</v>
      </c>
      <c r="G82" s="100">
        <v>8</v>
      </c>
      <c r="H82" s="111">
        <f>250</f>
        <v>250</v>
      </c>
      <c r="I82" s="134">
        <f>M82</f>
        <v>12028</v>
      </c>
      <c r="J82" s="134">
        <f>I82+H82</f>
        <v>12278</v>
      </c>
      <c r="K82" s="134">
        <v>1500</v>
      </c>
      <c r="L82" s="111">
        <f>272*D82*G82+500*8</f>
        <v>10528</v>
      </c>
      <c r="M82" s="134">
        <f>L82+K82</f>
        <v>12028</v>
      </c>
      <c r="N82" s="249"/>
      <c r="O82" s="249"/>
      <c r="P82" s="133"/>
      <c r="Q82" s="249"/>
      <c r="R82" s="249"/>
    </row>
    <row r="83" spans="1:23" s="252" customFormat="1" ht="15.75">
      <c r="A83" s="205"/>
      <c r="B83" s="206" t="s">
        <v>42</v>
      </c>
      <c r="C83" s="183"/>
      <c r="D83" s="100"/>
      <c r="E83" s="100"/>
      <c r="F83" s="100"/>
      <c r="G83" s="100"/>
      <c r="H83" s="111"/>
      <c r="I83" s="134"/>
      <c r="J83" s="134"/>
      <c r="K83" s="134"/>
      <c r="L83" s="111"/>
      <c r="M83" s="134"/>
      <c r="N83" s="249"/>
      <c r="O83" s="249"/>
      <c r="P83" s="133"/>
      <c r="Q83" s="249"/>
      <c r="R83" s="249"/>
    </row>
    <row r="84" spans="1:23" s="252" customFormat="1" ht="15.75">
      <c r="A84" s="205"/>
      <c r="B84" s="204" t="s">
        <v>20</v>
      </c>
      <c r="C84" s="183"/>
      <c r="D84" s="100"/>
      <c r="E84" s="100"/>
      <c r="F84" s="100"/>
      <c r="G84" s="100"/>
      <c r="H84" s="111"/>
      <c r="I84" s="134"/>
      <c r="J84" s="134"/>
      <c r="K84" s="134"/>
      <c r="L84" s="111"/>
      <c r="M84" s="134"/>
      <c r="N84" s="249"/>
      <c r="O84" s="249"/>
      <c r="P84" s="133"/>
      <c r="Q84" s="249"/>
      <c r="R84" s="249"/>
    </row>
    <row r="85" spans="1:23" s="252" customFormat="1" ht="15.75">
      <c r="A85" s="205"/>
      <c r="B85" s="204"/>
      <c r="C85" s="183"/>
      <c r="D85" s="100"/>
      <c r="E85" s="100"/>
      <c r="F85" s="100"/>
      <c r="G85" s="100"/>
      <c r="H85" s="111"/>
      <c r="I85" s="134"/>
      <c r="J85" s="134"/>
      <c r="K85" s="134"/>
      <c r="L85" s="111"/>
      <c r="M85" s="134"/>
      <c r="N85" s="249"/>
      <c r="O85" s="249"/>
      <c r="P85" s="133"/>
      <c r="Q85" s="249"/>
      <c r="R85" s="249"/>
    </row>
    <row r="86" spans="1:23" s="251" customFormat="1" ht="15.75">
      <c r="A86" s="205"/>
      <c r="B86" s="206" t="s">
        <v>74</v>
      </c>
      <c r="C86" s="183" t="s">
        <v>32</v>
      </c>
      <c r="D86" s="100">
        <v>3</v>
      </c>
      <c r="E86" s="100">
        <v>0</v>
      </c>
      <c r="F86" s="100">
        <v>4</v>
      </c>
      <c r="G86" s="100">
        <v>8</v>
      </c>
      <c r="H86" s="111">
        <v>250</v>
      </c>
      <c r="I86" s="134">
        <f>M86</f>
        <v>12028</v>
      </c>
      <c r="J86" s="134">
        <f>I86+H86</f>
        <v>12278</v>
      </c>
      <c r="K86" s="134">
        <v>1500</v>
      </c>
      <c r="L86" s="111">
        <f>272*D86*G86+500*8</f>
        <v>10528</v>
      </c>
      <c r="M86" s="134">
        <f>L86+K86</f>
        <v>12028</v>
      </c>
      <c r="N86" s="249"/>
      <c r="O86" s="249"/>
      <c r="P86" s="133"/>
      <c r="Q86" s="249"/>
      <c r="R86" s="249"/>
    </row>
    <row r="87" spans="1:23" s="252" customFormat="1" ht="15.75">
      <c r="A87" s="205"/>
      <c r="B87" s="206" t="s">
        <v>42</v>
      </c>
      <c r="C87" s="183"/>
      <c r="D87" s="101"/>
      <c r="E87" s="101"/>
      <c r="F87" s="101"/>
      <c r="G87" s="101"/>
      <c r="H87" s="111"/>
      <c r="I87" s="134"/>
      <c r="J87" s="134"/>
      <c r="K87" s="134"/>
      <c r="L87" s="111"/>
      <c r="M87" s="134"/>
      <c r="N87" s="249"/>
      <c r="O87" s="249"/>
      <c r="P87" s="133"/>
      <c r="Q87" s="249"/>
      <c r="R87" s="249"/>
    </row>
    <row r="88" spans="1:23" s="249" customFormat="1" ht="15.75">
      <c r="A88" s="205"/>
      <c r="B88" s="204" t="s">
        <v>20</v>
      </c>
      <c r="C88" s="100"/>
      <c r="D88" s="101"/>
      <c r="E88" s="101"/>
      <c r="F88" s="101"/>
      <c r="G88" s="101"/>
      <c r="H88" s="111"/>
      <c r="I88" s="134"/>
      <c r="J88" s="134"/>
      <c r="K88" s="134"/>
      <c r="L88" s="111"/>
      <c r="M88" s="134"/>
      <c r="P88" s="133"/>
    </row>
    <row r="89" spans="1:23" s="249" customFormat="1" ht="15.75">
      <c r="A89" s="205"/>
      <c r="B89" s="204"/>
      <c r="C89" s="100"/>
      <c r="D89" s="101"/>
      <c r="E89" s="101"/>
      <c r="F89" s="101"/>
      <c r="G89" s="101"/>
      <c r="H89" s="135"/>
      <c r="I89" s="124"/>
      <c r="J89" s="124"/>
      <c r="K89" s="124"/>
      <c r="L89" s="135"/>
      <c r="M89" s="124"/>
      <c r="P89" s="133"/>
    </row>
    <row r="90" spans="1:23" ht="15.75">
      <c r="A90" s="17"/>
      <c r="B90" s="208" t="s">
        <v>8</v>
      </c>
      <c r="C90" s="67"/>
      <c r="D90" s="67"/>
      <c r="E90" s="67"/>
      <c r="F90" s="67"/>
      <c r="G90" s="67"/>
      <c r="H90" s="141">
        <f>H86+H82</f>
        <v>500</v>
      </c>
      <c r="I90" s="18">
        <f>I82+I86</f>
        <v>24056</v>
      </c>
      <c r="J90" s="18">
        <f>J86+J82</f>
        <v>24556</v>
      </c>
      <c r="K90" s="80">
        <f>K86+K82</f>
        <v>3000</v>
      </c>
      <c r="L90" s="141">
        <f>L86+L82</f>
        <v>21056</v>
      </c>
      <c r="M90" s="18">
        <f>I90</f>
        <v>24056</v>
      </c>
      <c r="P90" s="86"/>
      <c r="Q90" s="239"/>
      <c r="R90" s="239"/>
      <c r="S90" s="239"/>
      <c r="T90" s="239"/>
      <c r="U90" s="239"/>
      <c r="V90" s="239"/>
      <c r="W90" s="239"/>
    </row>
    <row r="91" spans="1:23" s="253" customFormat="1" ht="15.75">
      <c r="A91" s="209"/>
      <c r="B91" s="210" t="s">
        <v>30</v>
      </c>
      <c r="C91" s="211"/>
      <c r="D91" s="211"/>
      <c r="E91" s="212"/>
      <c r="F91" s="212"/>
      <c r="G91" s="212"/>
      <c r="H91" s="213">
        <f t="shared" ref="H91:M91" si="19">H77</f>
        <v>0</v>
      </c>
      <c r="I91" s="213">
        <f t="shared" si="19"/>
        <v>0</v>
      </c>
      <c r="J91" s="213">
        <f t="shared" si="19"/>
        <v>0</v>
      </c>
      <c r="K91" s="213">
        <f t="shared" si="19"/>
        <v>0</v>
      </c>
      <c r="L91" s="213">
        <f t="shared" si="19"/>
        <v>0</v>
      </c>
      <c r="M91" s="213">
        <f t="shared" si="19"/>
        <v>0</v>
      </c>
      <c r="P91" s="214"/>
      <c r="Q91" s="254"/>
      <c r="R91" s="254"/>
      <c r="S91" s="254"/>
      <c r="T91" s="254"/>
      <c r="U91" s="254"/>
      <c r="V91" s="254"/>
      <c r="W91" s="254"/>
    </row>
    <row r="92" spans="1:23" s="253" customFormat="1" ht="15.75">
      <c r="A92" s="215"/>
      <c r="B92" s="216" t="s">
        <v>19</v>
      </c>
      <c r="C92" s="217"/>
      <c r="D92" s="217"/>
      <c r="E92" s="217"/>
      <c r="F92" s="217"/>
      <c r="G92" s="217"/>
      <c r="H92" s="218">
        <v>0</v>
      </c>
      <c r="I92" s="219">
        <v>0</v>
      </c>
      <c r="J92" s="219">
        <v>0</v>
      </c>
      <c r="K92" s="219">
        <v>0</v>
      </c>
      <c r="L92" s="218">
        <v>0</v>
      </c>
      <c r="M92" s="219">
        <v>0</v>
      </c>
      <c r="P92" s="200"/>
      <c r="Q92" s="254"/>
      <c r="R92" s="254"/>
      <c r="S92" s="254"/>
      <c r="T92" s="254"/>
      <c r="U92" s="254"/>
      <c r="V92" s="254"/>
      <c r="W92" s="254"/>
    </row>
    <row r="93" spans="1:23" s="254" customFormat="1" ht="15.75">
      <c r="A93" s="196"/>
      <c r="B93" s="225"/>
      <c r="C93" s="226"/>
      <c r="D93" s="226"/>
      <c r="E93" s="226"/>
      <c r="F93" s="226"/>
      <c r="G93" s="226"/>
      <c r="H93" s="198"/>
      <c r="I93" s="199"/>
      <c r="J93" s="199"/>
      <c r="K93" s="199"/>
      <c r="L93" s="198"/>
      <c r="M93" s="199"/>
      <c r="P93" s="200"/>
    </row>
    <row r="94" spans="1:23" s="245" customFormat="1" ht="15.75">
      <c r="A94" s="231"/>
      <c r="B94" s="232" t="s">
        <v>35</v>
      </c>
      <c r="C94" s="202" t="s">
        <v>36</v>
      </c>
      <c r="D94" s="202">
        <v>12</v>
      </c>
      <c r="E94" s="202">
        <v>0</v>
      </c>
      <c r="F94" s="202">
        <v>1</v>
      </c>
      <c r="G94" s="202">
        <v>0</v>
      </c>
      <c r="H94" s="233"/>
      <c r="I94" s="234"/>
      <c r="J94" s="234"/>
      <c r="K94" s="234"/>
      <c r="L94" s="233"/>
      <c r="M94" s="234"/>
      <c r="P94" s="235"/>
    </row>
    <row r="95" spans="1:23" s="254" customFormat="1" ht="15.75">
      <c r="A95" s="197"/>
      <c r="B95" s="221" t="s">
        <v>20</v>
      </c>
      <c r="C95" s="227"/>
      <c r="D95" s="227"/>
      <c r="E95" s="227"/>
      <c r="F95" s="227"/>
      <c r="G95" s="227"/>
      <c r="H95" s="228"/>
      <c r="I95" s="229"/>
      <c r="J95" s="229"/>
      <c r="K95" s="229"/>
      <c r="L95" s="228"/>
      <c r="M95" s="229"/>
      <c r="P95" s="230"/>
    </row>
    <row r="96" spans="1:23" s="254" customFormat="1" ht="15.75">
      <c r="A96" s="197"/>
      <c r="B96" s="221"/>
      <c r="C96" s="227"/>
      <c r="D96" s="227"/>
      <c r="E96" s="227"/>
      <c r="F96" s="227"/>
      <c r="G96" s="227"/>
      <c r="H96" s="228"/>
      <c r="I96" s="229"/>
      <c r="J96" s="229"/>
      <c r="K96" s="229"/>
      <c r="L96" s="228"/>
      <c r="M96" s="229"/>
      <c r="P96" s="230"/>
    </row>
    <row r="97" spans="1:17" s="255" customFormat="1" ht="15.75">
      <c r="A97" s="232"/>
      <c r="B97" s="232" t="s">
        <v>38</v>
      </c>
      <c r="C97" s="202" t="s">
        <v>32</v>
      </c>
      <c r="D97" s="202">
        <v>5</v>
      </c>
      <c r="E97" s="202">
        <v>0</v>
      </c>
      <c r="F97" s="202">
        <v>3</v>
      </c>
      <c r="G97" s="202">
        <v>0</v>
      </c>
      <c r="H97" s="236"/>
      <c r="I97" s="237"/>
      <c r="J97" s="237"/>
      <c r="K97" s="237"/>
      <c r="L97" s="236"/>
      <c r="M97" s="237"/>
      <c r="P97" s="236"/>
    </row>
    <row r="98" spans="1:17" s="256" customFormat="1" ht="15.75">
      <c r="A98" s="220"/>
      <c r="B98" s="221"/>
      <c r="C98" s="202"/>
      <c r="D98" s="222"/>
      <c r="E98" s="222"/>
      <c r="F98" s="222"/>
      <c r="G98" s="222"/>
      <c r="H98" s="223"/>
      <c r="I98" s="224"/>
      <c r="J98" s="224"/>
      <c r="K98" s="224"/>
      <c r="L98" s="223"/>
      <c r="M98" s="224"/>
      <c r="N98" s="245"/>
      <c r="O98" s="245"/>
      <c r="P98" s="214"/>
      <c r="Q98" s="245"/>
    </row>
    <row r="99" spans="1:17" s="240" customFormat="1" ht="15.75">
      <c r="A99" s="7"/>
      <c r="B99" s="90" t="s">
        <v>39</v>
      </c>
      <c r="C99" s="52" t="s">
        <v>36</v>
      </c>
      <c r="D99" s="8">
        <v>7</v>
      </c>
      <c r="E99" s="8">
        <v>0</v>
      </c>
      <c r="F99" s="8">
        <v>3</v>
      </c>
      <c r="G99" s="8">
        <v>0</v>
      </c>
      <c r="H99" s="172"/>
      <c r="I99" s="10"/>
      <c r="J99" s="10"/>
      <c r="K99" s="10"/>
      <c r="L99" s="172"/>
      <c r="M99" s="10"/>
      <c r="N99" s="241"/>
      <c r="O99" s="241"/>
      <c r="P99" s="87"/>
      <c r="Q99" s="241"/>
    </row>
    <row r="100" spans="1:17" s="240" customFormat="1" ht="15.75">
      <c r="A100" s="7"/>
      <c r="B100" s="63" t="s">
        <v>20</v>
      </c>
      <c r="C100" s="116"/>
      <c r="D100" s="13"/>
      <c r="E100" s="13"/>
      <c r="F100" s="13"/>
      <c r="G100" s="13"/>
      <c r="H100" s="173"/>
      <c r="I100" s="137"/>
      <c r="J100" s="137"/>
      <c r="K100" s="137"/>
      <c r="L100" s="173"/>
      <c r="M100" s="137"/>
      <c r="N100" s="241"/>
      <c r="O100" s="241"/>
      <c r="P100" s="87"/>
      <c r="Q100" s="241"/>
    </row>
    <row r="101" spans="1:17" s="240" customFormat="1" ht="15.75">
      <c r="A101" s="7"/>
      <c r="B101" s="63"/>
      <c r="C101" s="116"/>
      <c r="D101" s="13"/>
      <c r="E101" s="13"/>
      <c r="F101" s="13"/>
      <c r="G101" s="13"/>
      <c r="H101" s="173"/>
      <c r="I101" s="137"/>
      <c r="J101" s="137"/>
      <c r="K101" s="137"/>
      <c r="L101" s="173"/>
      <c r="M101" s="137"/>
      <c r="N101" s="241"/>
      <c r="O101" s="241"/>
      <c r="P101" s="87"/>
      <c r="Q101" s="241"/>
    </row>
    <row r="102" spans="1:17" ht="15.75">
      <c r="A102" s="128"/>
      <c r="B102" s="90" t="s">
        <v>40</v>
      </c>
      <c r="C102" s="52" t="s">
        <v>36</v>
      </c>
      <c r="D102" s="8">
        <v>4</v>
      </c>
      <c r="E102" s="8">
        <v>0</v>
      </c>
      <c r="F102" s="8">
        <v>3</v>
      </c>
      <c r="G102" s="8">
        <v>0</v>
      </c>
      <c r="H102" s="172"/>
      <c r="I102" s="10"/>
      <c r="J102" s="10"/>
      <c r="K102" s="10"/>
      <c r="L102" s="172"/>
      <c r="M102" s="10"/>
      <c r="N102" s="239"/>
      <c r="O102" s="239"/>
      <c r="P102" s="82"/>
      <c r="Q102" s="239"/>
    </row>
    <row r="103" spans="1:17" ht="15.75">
      <c r="A103" s="128"/>
      <c r="B103" s="90"/>
      <c r="C103" s="52"/>
      <c r="D103" s="8"/>
      <c r="E103" s="8"/>
      <c r="F103" s="8"/>
      <c r="G103" s="8"/>
      <c r="H103" s="172"/>
      <c r="I103" s="10"/>
      <c r="J103" s="10"/>
      <c r="K103" s="10"/>
      <c r="L103" s="172"/>
      <c r="M103" s="10"/>
      <c r="N103" s="239"/>
      <c r="O103" s="239"/>
      <c r="P103" s="82"/>
      <c r="Q103" s="239"/>
    </row>
    <row r="104" spans="1:17" ht="15.75">
      <c r="A104" s="128"/>
      <c r="B104" s="90" t="s">
        <v>43</v>
      </c>
      <c r="C104" s="52">
        <v>2</v>
      </c>
      <c r="D104" s="8">
        <v>3</v>
      </c>
      <c r="E104" s="8">
        <v>0</v>
      </c>
      <c r="F104" s="8">
        <v>3</v>
      </c>
      <c r="G104" s="8">
        <v>0</v>
      </c>
      <c r="H104" s="172"/>
      <c r="I104" s="10"/>
      <c r="J104" s="10"/>
      <c r="K104" s="10"/>
      <c r="L104" s="172"/>
      <c r="M104" s="10"/>
      <c r="N104" s="239"/>
      <c r="O104" s="239"/>
      <c r="P104" s="82"/>
      <c r="Q104" s="239"/>
    </row>
    <row r="105" spans="1:17" ht="15.75">
      <c r="A105" s="128"/>
      <c r="B105" s="63" t="s">
        <v>20</v>
      </c>
      <c r="C105" s="116"/>
      <c r="D105" s="13"/>
      <c r="E105" s="13"/>
      <c r="F105" s="13"/>
      <c r="G105" s="13"/>
      <c r="H105" s="173"/>
      <c r="I105" s="137"/>
      <c r="J105" s="137"/>
      <c r="K105" s="10"/>
      <c r="L105" s="172"/>
      <c r="M105" s="10"/>
      <c r="N105" s="239"/>
      <c r="O105" s="239"/>
      <c r="P105" s="82"/>
      <c r="Q105" s="239"/>
    </row>
    <row r="106" spans="1:17" ht="15.75">
      <c r="A106" s="128"/>
      <c r="B106" s="90"/>
      <c r="C106" s="52"/>
      <c r="D106" s="8"/>
      <c r="E106" s="8"/>
      <c r="F106" s="8"/>
      <c r="G106" s="8"/>
      <c r="H106" s="172"/>
      <c r="I106" s="10"/>
      <c r="J106" s="10"/>
      <c r="K106" s="10"/>
      <c r="L106" s="172"/>
      <c r="M106" s="10"/>
      <c r="N106" s="239"/>
      <c r="O106" s="239"/>
      <c r="P106" s="82"/>
      <c r="Q106" s="239"/>
    </row>
    <row r="107" spans="1:17" ht="15.75">
      <c r="A107" s="128"/>
      <c r="B107" s="90" t="s">
        <v>51</v>
      </c>
      <c r="C107" s="52" t="s">
        <v>52</v>
      </c>
      <c r="D107" s="8">
        <v>10</v>
      </c>
      <c r="E107" s="8">
        <v>0</v>
      </c>
      <c r="F107" s="8">
        <v>1</v>
      </c>
      <c r="G107" s="8">
        <v>0</v>
      </c>
      <c r="H107" s="172"/>
      <c r="I107" s="10"/>
      <c r="J107" s="10"/>
      <c r="K107" s="10"/>
      <c r="L107" s="172"/>
      <c r="M107" s="10"/>
      <c r="N107" s="239"/>
      <c r="O107" s="239"/>
      <c r="P107" s="82"/>
      <c r="Q107" s="239"/>
    </row>
    <row r="108" spans="1:17" s="240" customFormat="1" ht="15.75">
      <c r="A108" s="7"/>
      <c r="B108" s="63" t="s">
        <v>20</v>
      </c>
      <c r="C108" s="185"/>
      <c r="D108" s="28"/>
      <c r="E108" s="28"/>
      <c r="F108" s="28"/>
      <c r="G108" s="185"/>
      <c r="H108" s="145"/>
      <c r="I108" s="113"/>
      <c r="J108" s="113"/>
      <c r="K108" s="137"/>
      <c r="L108" s="173"/>
      <c r="M108" s="137"/>
      <c r="N108" s="241"/>
      <c r="O108" s="241"/>
      <c r="P108" s="87"/>
      <c r="Q108" s="241"/>
    </row>
    <row r="109" spans="1:17" s="240" customFormat="1" ht="15.75">
      <c r="A109" s="7"/>
      <c r="B109" s="138"/>
      <c r="C109" s="185"/>
      <c r="D109" s="6"/>
      <c r="E109" s="6"/>
      <c r="F109" s="6"/>
      <c r="G109" s="185"/>
      <c r="H109" s="173"/>
      <c r="J109" s="40"/>
      <c r="K109" s="137"/>
      <c r="L109" s="173"/>
      <c r="M109" s="137"/>
      <c r="N109" s="241"/>
      <c r="O109" s="241"/>
      <c r="P109" s="87"/>
      <c r="Q109" s="241"/>
    </row>
    <row r="110" spans="1:17" s="240" customFormat="1" ht="15.75">
      <c r="A110" s="7"/>
      <c r="B110" s="139" t="s">
        <v>44</v>
      </c>
      <c r="C110" s="184" t="s">
        <v>62</v>
      </c>
      <c r="D110" s="6">
        <v>12</v>
      </c>
      <c r="E110" s="6">
        <v>0</v>
      </c>
      <c r="F110" s="6">
        <v>1</v>
      </c>
      <c r="G110" s="184">
        <v>0</v>
      </c>
      <c r="H110" s="143"/>
      <c r="I110" s="142"/>
      <c r="J110" s="142"/>
      <c r="K110" s="143"/>
      <c r="L110" s="143"/>
      <c r="M110" s="143"/>
      <c r="N110" s="241"/>
      <c r="O110" s="241"/>
      <c r="P110" s="87"/>
      <c r="Q110" s="241"/>
    </row>
    <row r="111" spans="1:17" s="240" customFormat="1" ht="15.75">
      <c r="A111" s="7"/>
      <c r="B111" s="138" t="s">
        <v>20</v>
      </c>
      <c r="C111" s="184"/>
      <c r="D111" s="28"/>
      <c r="E111" s="28"/>
      <c r="F111" s="28"/>
      <c r="G111" s="185"/>
      <c r="H111" s="145"/>
      <c r="I111" s="113"/>
      <c r="J111" s="113"/>
      <c r="K111" s="145"/>
      <c r="L111" s="145"/>
      <c r="M111" s="145"/>
      <c r="N111" s="241"/>
      <c r="O111" s="241"/>
      <c r="P111" s="87"/>
      <c r="Q111" s="241"/>
    </row>
    <row r="112" spans="1:17" s="240" customFormat="1" ht="15.75">
      <c r="A112" s="7"/>
      <c r="B112" s="138"/>
      <c r="C112" s="184"/>
      <c r="D112" s="28"/>
      <c r="E112" s="28"/>
      <c r="F112" s="28"/>
      <c r="G112" s="185"/>
      <c r="H112" s="145"/>
      <c r="I112" s="113"/>
      <c r="J112" s="113"/>
      <c r="K112" s="145"/>
      <c r="L112" s="145"/>
      <c r="M112" s="145"/>
      <c r="N112" s="241"/>
      <c r="O112" s="241"/>
      <c r="P112" s="87"/>
      <c r="Q112" s="241"/>
    </row>
    <row r="113" spans="1:17" s="240" customFormat="1" ht="15.75">
      <c r="A113" s="7"/>
      <c r="B113" s="138"/>
      <c r="C113" s="184"/>
      <c r="D113" s="6"/>
      <c r="E113" s="6"/>
      <c r="F113" s="6"/>
      <c r="G113" s="185"/>
      <c r="H113" s="143"/>
      <c r="I113" s="142"/>
      <c r="J113" s="142"/>
      <c r="K113" s="143"/>
      <c r="L113" s="143"/>
      <c r="M113" s="143"/>
      <c r="N113" s="241"/>
      <c r="O113" s="241"/>
      <c r="P113" s="87"/>
      <c r="Q113" s="241"/>
    </row>
    <row r="114" spans="1:17" s="240" customFormat="1" ht="15.75">
      <c r="A114" s="7"/>
      <c r="B114" s="139" t="s">
        <v>41</v>
      </c>
      <c r="C114" s="184" t="s">
        <v>53</v>
      </c>
      <c r="D114" s="6">
        <v>6</v>
      </c>
      <c r="E114" s="6">
        <v>0</v>
      </c>
      <c r="F114" s="6">
        <v>1</v>
      </c>
      <c r="G114" s="184">
        <v>0</v>
      </c>
      <c r="H114" s="143"/>
      <c r="I114" s="142"/>
      <c r="J114" s="142"/>
      <c r="K114" s="143"/>
      <c r="L114" s="143"/>
      <c r="M114" s="143"/>
      <c r="N114" s="241"/>
      <c r="O114" s="241"/>
      <c r="P114" s="87"/>
      <c r="Q114" s="241"/>
    </row>
    <row r="115" spans="1:17" s="240" customFormat="1" ht="15.75">
      <c r="A115" s="7"/>
      <c r="B115" s="138" t="s">
        <v>20</v>
      </c>
      <c r="C115" s="184"/>
      <c r="D115" s="6"/>
      <c r="E115" s="6"/>
      <c r="F115" s="6"/>
      <c r="G115" s="184"/>
      <c r="H115" s="143"/>
      <c r="I115" s="142"/>
      <c r="J115" s="142"/>
      <c r="K115" s="143"/>
      <c r="L115" s="143"/>
      <c r="M115" s="143"/>
      <c r="N115" s="241"/>
      <c r="O115" s="241"/>
      <c r="P115" s="87"/>
      <c r="Q115" s="241"/>
    </row>
    <row r="116" spans="1:17" s="240" customFormat="1" ht="15.75">
      <c r="A116" s="7"/>
      <c r="B116" s="138"/>
      <c r="C116" s="184"/>
      <c r="D116" s="6"/>
      <c r="E116" s="6"/>
      <c r="F116" s="6"/>
      <c r="G116" s="184"/>
      <c r="H116" s="143"/>
      <c r="I116" s="142"/>
      <c r="J116" s="142"/>
      <c r="K116" s="143"/>
      <c r="L116" s="143"/>
      <c r="M116" s="143"/>
      <c r="N116" s="241"/>
      <c r="O116" s="241"/>
      <c r="P116" s="87"/>
      <c r="Q116" s="241"/>
    </row>
    <row r="117" spans="1:17" s="240" customFormat="1" ht="15.75">
      <c r="A117" s="7"/>
      <c r="B117" s="139" t="s">
        <v>45</v>
      </c>
      <c r="C117" s="184" t="s">
        <v>53</v>
      </c>
      <c r="D117" s="6">
        <v>6</v>
      </c>
      <c r="E117" s="6">
        <v>0</v>
      </c>
      <c r="F117" s="6">
        <v>2</v>
      </c>
      <c r="G117" s="184">
        <v>0</v>
      </c>
      <c r="H117" s="143"/>
      <c r="I117" s="142"/>
      <c r="J117" s="142"/>
      <c r="K117" s="143"/>
      <c r="L117" s="143"/>
      <c r="M117" s="143"/>
      <c r="N117" s="241"/>
      <c r="O117" s="241"/>
      <c r="P117" s="87"/>
      <c r="Q117" s="241"/>
    </row>
    <row r="118" spans="1:17" s="240" customFormat="1" ht="15.75">
      <c r="A118" s="7"/>
      <c r="B118" s="138" t="s">
        <v>20</v>
      </c>
      <c r="C118" s="238"/>
      <c r="H118" s="257"/>
      <c r="I118" s="258"/>
      <c r="J118" s="259"/>
      <c r="O118" s="241"/>
      <c r="P118" s="87"/>
      <c r="Q118" s="241"/>
    </row>
    <row r="119" spans="1:17" s="240" customFormat="1" ht="15.75">
      <c r="A119" s="7"/>
      <c r="B119" s="139"/>
      <c r="C119" s="184"/>
      <c r="D119" s="6"/>
      <c r="E119" s="6"/>
      <c r="F119" s="6"/>
      <c r="G119" s="184"/>
      <c r="H119" s="143"/>
      <c r="I119" s="142"/>
      <c r="J119" s="142"/>
      <c r="K119" s="143"/>
      <c r="L119" s="143"/>
      <c r="M119" s="143"/>
      <c r="N119" s="241"/>
      <c r="O119" s="241"/>
      <c r="P119" s="87"/>
      <c r="Q119" s="241"/>
    </row>
    <row r="120" spans="1:17" s="240" customFormat="1" ht="15.75">
      <c r="A120" s="7"/>
      <c r="B120" s="139" t="s">
        <v>46</v>
      </c>
      <c r="C120" s="184" t="s">
        <v>53</v>
      </c>
      <c r="D120" s="6">
        <v>6</v>
      </c>
      <c r="E120" s="144">
        <v>0</v>
      </c>
      <c r="F120" s="6">
        <v>1</v>
      </c>
      <c r="G120" s="184">
        <v>0</v>
      </c>
      <c r="H120" s="143"/>
      <c r="I120" s="142"/>
      <c r="J120" s="142"/>
      <c r="K120" s="143"/>
      <c r="L120" s="143"/>
      <c r="M120" s="143"/>
      <c r="N120" s="241"/>
      <c r="O120" s="241"/>
      <c r="P120" s="87"/>
      <c r="Q120" s="241"/>
    </row>
    <row r="121" spans="1:17" s="240" customFormat="1" ht="15.75">
      <c r="A121" s="7"/>
      <c r="B121" s="139"/>
      <c r="C121" s="184"/>
      <c r="D121" s="6"/>
      <c r="E121" s="144"/>
      <c r="F121" s="6"/>
      <c r="G121" s="184"/>
      <c r="H121" s="143"/>
      <c r="I121" s="142"/>
      <c r="J121" s="142"/>
      <c r="K121" s="143"/>
      <c r="L121" s="143"/>
      <c r="M121" s="143"/>
      <c r="N121" s="241"/>
      <c r="O121" s="241"/>
      <c r="P121" s="87"/>
      <c r="Q121" s="241"/>
    </row>
    <row r="122" spans="1:17" s="240" customFormat="1" ht="15.75">
      <c r="A122" s="7"/>
      <c r="B122" s="139"/>
      <c r="C122" s="184"/>
      <c r="D122" s="6"/>
      <c r="E122" s="144"/>
      <c r="F122" s="6"/>
      <c r="G122" s="184"/>
      <c r="H122" s="143"/>
      <c r="I122" s="142"/>
      <c r="J122" s="142"/>
      <c r="K122" s="143"/>
      <c r="L122" s="143"/>
      <c r="M122" s="143"/>
      <c r="N122" s="241"/>
      <c r="O122" s="241"/>
      <c r="P122" s="87"/>
      <c r="Q122" s="241"/>
    </row>
    <row r="123" spans="1:17" s="240" customFormat="1" ht="15.75">
      <c r="A123" s="7"/>
      <c r="B123" s="139" t="s">
        <v>47</v>
      </c>
      <c r="C123" s="184" t="s">
        <v>53</v>
      </c>
      <c r="D123" s="6">
        <v>6</v>
      </c>
      <c r="E123" s="119">
        <v>0</v>
      </c>
      <c r="F123" s="6">
        <v>2</v>
      </c>
      <c r="G123" s="184">
        <v>0</v>
      </c>
      <c r="H123" s="143"/>
      <c r="I123" s="142"/>
      <c r="J123" s="142"/>
      <c r="K123" s="143"/>
      <c r="L123" s="143"/>
      <c r="M123" s="143"/>
      <c r="N123" s="241"/>
      <c r="O123" s="241"/>
      <c r="P123" s="87"/>
      <c r="Q123" s="241"/>
    </row>
    <row r="124" spans="1:17" s="240" customFormat="1" ht="15.75">
      <c r="A124" s="7"/>
      <c r="B124" s="139"/>
      <c r="C124" s="184"/>
      <c r="D124" s="6"/>
      <c r="E124" s="119"/>
      <c r="F124" s="6"/>
      <c r="G124" s="184"/>
      <c r="H124" s="143"/>
      <c r="I124" s="142"/>
      <c r="J124" s="142"/>
      <c r="K124" s="143"/>
      <c r="L124" s="143"/>
      <c r="M124" s="143"/>
      <c r="N124" s="241"/>
      <c r="O124" s="241"/>
      <c r="P124" s="87"/>
      <c r="Q124" s="241"/>
    </row>
    <row r="125" spans="1:17" s="240" customFormat="1" ht="15.75">
      <c r="A125" s="7"/>
      <c r="B125" s="139"/>
      <c r="C125" s="184"/>
      <c r="D125" s="6"/>
      <c r="E125" s="144"/>
      <c r="F125" s="6"/>
      <c r="G125" s="184"/>
      <c r="H125" s="143"/>
      <c r="I125" s="142"/>
      <c r="J125" s="142"/>
      <c r="K125" s="143"/>
      <c r="L125" s="143"/>
      <c r="M125" s="143"/>
      <c r="N125" s="241"/>
      <c r="O125" s="241"/>
      <c r="P125" s="87"/>
      <c r="Q125" s="241"/>
    </row>
    <row r="126" spans="1:17" s="240" customFormat="1" ht="15.75">
      <c r="A126" s="7"/>
      <c r="B126" s="139" t="s">
        <v>48</v>
      </c>
      <c r="C126" s="184" t="s">
        <v>53</v>
      </c>
      <c r="D126" s="6">
        <v>6</v>
      </c>
      <c r="E126" s="6">
        <v>0</v>
      </c>
      <c r="F126" s="6">
        <v>2</v>
      </c>
      <c r="G126" s="184">
        <v>0</v>
      </c>
      <c r="H126" s="143"/>
      <c r="I126" s="142"/>
      <c r="J126" s="142"/>
      <c r="K126" s="143"/>
      <c r="L126" s="143"/>
      <c r="M126" s="143"/>
      <c r="N126" s="241"/>
      <c r="O126" s="241"/>
      <c r="P126" s="87"/>
      <c r="Q126" s="241"/>
    </row>
    <row r="127" spans="1:17" s="240" customFormat="1" ht="15.75">
      <c r="A127" s="7"/>
      <c r="B127" s="147" t="s">
        <v>49</v>
      </c>
      <c r="C127" s="185"/>
      <c r="D127" s="28"/>
      <c r="E127" s="28"/>
      <c r="F127" s="28"/>
      <c r="G127" s="185"/>
      <c r="H127" s="145"/>
      <c r="I127" s="113"/>
      <c r="J127" s="113"/>
      <c r="K127" s="145"/>
      <c r="L127" s="145"/>
      <c r="M127" s="145"/>
      <c r="N127" s="241"/>
      <c r="O127" s="241"/>
      <c r="P127" s="87"/>
      <c r="Q127" s="241"/>
    </row>
    <row r="128" spans="1:17" s="240" customFormat="1" ht="15.75">
      <c r="A128" s="7"/>
      <c r="B128" s="147"/>
      <c r="C128" s="185"/>
      <c r="D128" s="28"/>
      <c r="E128" s="28"/>
      <c r="F128" s="28"/>
      <c r="G128" s="185"/>
      <c r="H128" s="145"/>
      <c r="I128" s="113"/>
      <c r="J128" s="113"/>
      <c r="K128" s="145"/>
      <c r="L128" s="145"/>
      <c r="M128" s="145"/>
      <c r="N128" s="241"/>
      <c r="O128" s="241"/>
      <c r="P128" s="87"/>
      <c r="Q128" s="241"/>
    </row>
    <row r="129" spans="1:17" s="240" customFormat="1" ht="15.75">
      <c r="A129" s="7"/>
      <c r="B129" s="139"/>
      <c r="D129" s="28"/>
      <c r="E129" s="28"/>
      <c r="F129" s="28"/>
      <c r="G129" s="185"/>
      <c r="H129" s="145"/>
      <c r="I129" s="113"/>
      <c r="J129" s="113"/>
      <c r="K129" s="145"/>
      <c r="L129" s="145"/>
      <c r="M129" s="145"/>
      <c r="N129" s="241"/>
      <c r="O129" s="241"/>
      <c r="P129" s="87"/>
      <c r="Q129" s="241"/>
    </row>
    <row r="130" spans="1:17" ht="15.75">
      <c r="A130" s="7"/>
      <c r="B130" s="63"/>
      <c r="C130" s="52"/>
      <c r="D130" s="13"/>
      <c r="E130" s="13"/>
      <c r="F130" s="13"/>
      <c r="G130" s="13"/>
      <c r="H130" s="172"/>
      <c r="I130" s="10"/>
      <c r="J130" s="10"/>
      <c r="K130" s="10"/>
      <c r="L130" s="172"/>
      <c r="M130" s="10"/>
      <c r="N130" s="239"/>
      <c r="O130" s="239"/>
      <c r="P130" s="87"/>
      <c r="Q130" s="239"/>
    </row>
    <row r="131" spans="1:17" ht="15.75">
      <c r="A131" s="54" t="s">
        <v>24</v>
      </c>
      <c r="B131" s="55"/>
      <c r="C131" s="56"/>
      <c r="D131" s="56"/>
      <c r="E131" s="56"/>
      <c r="F131" s="56"/>
      <c r="G131" s="56"/>
      <c r="H131" s="167">
        <v>20000</v>
      </c>
      <c r="I131" s="57">
        <f>M131</f>
        <v>10000</v>
      </c>
      <c r="J131" s="57">
        <f>I131+H131</f>
        <v>30000</v>
      </c>
      <c r="K131" s="57">
        <v>5000</v>
      </c>
      <c r="L131" s="167">
        <v>5000</v>
      </c>
      <c r="M131" s="57">
        <f>L131+K131</f>
        <v>10000</v>
      </c>
      <c r="N131" s="239"/>
      <c r="O131" s="239"/>
      <c r="P131" s="92"/>
      <c r="Q131" s="92"/>
    </row>
    <row r="132" spans="1:17" ht="15.75">
      <c r="A132" s="34" t="s">
        <v>25</v>
      </c>
      <c r="B132" s="34"/>
      <c r="C132" s="35"/>
      <c r="D132" s="35"/>
      <c r="E132" s="35"/>
      <c r="F132" s="35"/>
      <c r="G132" s="35"/>
      <c r="H132" s="159">
        <v>0</v>
      </c>
      <c r="I132" s="159">
        <v>0</v>
      </c>
      <c r="J132" s="159">
        <v>0</v>
      </c>
      <c r="K132" s="159">
        <v>0</v>
      </c>
      <c r="L132" s="159">
        <v>0</v>
      </c>
      <c r="M132" s="159">
        <v>0</v>
      </c>
      <c r="N132" s="239"/>
      <c r="O132" s="239"/>
      <c r="P132" s="88"/>
      <c r="Q132" s="239"/>
    </row>
    <row r="133" spans="1:17" ht="15.75">
      <c r="A133" s="36" t="s">
        <v>26</v>
      </c>
      <c r="B133" s="36"/>
      <c r="C133" s="37"/>
      <c r="D133" s="37"/>
      <c r="E133" s="37"/>
      <c r="F133" s="37"/>
      <c r="G133" s="37"/>
      <c r="H133" s="174">
        <v>0</v>
      </c>
      <c r="I133" s="174">
        <v>0</v>
      </c>
      <c r="J133" s="174">
        <v>0</v>
      </c>
      <c r="K133" s="174">
        <v>0</v>
      </c>
      <c r="L133" s="174">
        <v>0</v>
      </c>
      <c r="M133" s="174">
        <v>0</v>
      </c>
      <c r="N133" s="239"/>
      <c r="O133" s="239"/>
      <c r="P133" s="85"/>
      <c r="Q133" s="239"/>
    </row>
    <row r="134" spans="1:17" s="249" customFormat="1" ht="15.75">
      <c r="A134" s="102"/>
      <c r="B134" s="102"/>
      <c r="C134" s="103"/>
      <c r="D134" s="103"/>
      <c r="E134" s="103"/>
      <c r="F134" s="103"/>
      <c r="G134" s="103"/>
      <c r="H134" s="171"/>
      <c r="I134" s="171"/>
      <c r="J134" s="171"/>
      <c r="K134" s="171"/>
      <c r="L134" s="171"/>
      <c r="M134" s="171"/>
      <c r="P134" s="105"/>
    </row>
    <row r="135" spans="1:17" ht="15.75">
      <c r="A135" s="106" t="s">
        <v>13</v>
      </c>
      <c r="B135" s="107"/>
      <c r="C135" s="108"/>
      <c r="D135" s="108"/>
      <c r="E135" s="108"/>
      <c r="F135" s="108"/>
      <c r="G135" s="108"/>
      <c r="H135" s="175">
        <f t="shared" ref="H135:M135" si="20">H131+H90+H75+H67+H59+H47+H38+H26+H17+H9</f>
        <v>40802</v>
      </c>
      <c r="I135" s="109">
        <f t="shared" si="20"/>
        <v>238105</v>
      </c>
      <c r="J135" s="109">
        <f t="shared" si="20"/>
        <v>282517</v>
      </c>
      <c r="K135" s="109">
        <f t="shared" si="20"/>
        <v>33000</v>
      </c>
      <c r="L135" s="175">
        <f t="shared" si="20"/>
        <v>205105</v>
      </c>
      <c r="M135" s="109">
        <f t="shared" si="20"/>
        <v>224705</v>
      </c>
      <c r="N135" s="239"/>
      <c r="O135" s="239"/>
      <c r="P135" s="110"/>
      <c r="Q135" s="239"/>
    </row>
    <row r="136" spans="1:17" ht="15.75">
      <c r="A136" s="34" t="s">
        <v>21</v>
      </c>
      <c r="B136" s="34"/>
      <c r="C136" s="35"/>
      <c r="D136" s="35"/>
      <c r="E136" s="35"/>
      <c r="F136" s="35"/>
      <c r="G136" s="35"/>
      <c r="H136" s="159">
        <v>0</v>
      </c>
      <c r="I136" s="159">
        <v>0</v>
      </c>
      <c r="J136" s="159">
        <v>0</v>
      </c>
      <c r="K136" s="159">
        <v>0</v>
      </c>
      <c r="L136" s="159">
        <v>0</v>
      </c>
      <c r="M136" s="159">
        <v>0</v>
      </c>
      <c r="N136" s="239"/>
      <c r="O136" s="239"/>
      <c r="P136" s="88"/>
      <c r="Q136" s="239"/>
    </row>
    <row r="137" spans="1:17" ht="15.75">
      <c r="A137" s="36" t="s">
        <v>22</v>
      </c>
      <c r="B137" s="36"/>
      <c r="C137" s="37"/>
      <c r="D137" s="37"/>
      <c r="E137" s="37"/>
      <c r="F137" s="37"/>
      <c r="G137" s="37"/>
      <c r="H137" s="160">
        <v>0</v>
      </c>
      <c r="I137" s="160">
        <v>0</v>
      </c>
      <c r="J137" s="160">
        <v>0</v>
      </c>
      <c r="K137" s="160">
        <v>0</v>
      </c>
      <c r="L137" s="160">
        <v>0</v>
      </c>
      <c r="M137" s="160">
        <v>0</v>
      </c>
      <c r="N137" s="239"/>
      <c r="O137" s="239"/>
      <c r="P137" s="85"/>
      <c r="Q137" s="239"/>
    </row>
    <row r="138" spans="1:17" ht="15.75">
      <c r="A138" s="22"/>
      <c r="B138" s="22"/>
      <c r="C138" s="23"/>
      <c r="D138" s="23"/>
      <c r="E138" s="23"/>
      <c r="F138" s="23"/>
      <c r="G138" s="23"/>
      <c r="H138" s="161"/>
      <c r="I138" s="24"/>
      <c r="J138" s="24"/>
      <c r="K138" s="24"/>
      <c r="L138" s="161"/>
      <c r="M138" s="24"/>
      <c r="N138" s="239"/>
      <c r="O138" s="239"/>
      <c r="P138" s="89"/>
      <c r="Q138" s="239"/>
    </row>
    <row r="139" spans="1:17" ht="15.75">
      <c r="A139" s="22"/>
      <c r="B139" s="22"/>
      <c r="C139" s="23"/>
      <c r="D139" s="23"/>
      <c r="E139" s="23"/>
      <c r="F139" s="23"/>
      <c r="G139" s="23"/>
      <c r="H139" s="161"/>
      <c r="I139" s="24"/>
      <c r="J139" s="24"/>
      <c r="K139" s="58"/>
      <c r="L139" s="161"/>
      <c r="M139" s="24"/>
      <c r="P139" s="85"/>
      <c r="Q139" s="239"/>
    </row>
    <row r="140" spans="1:17" ht="15.75">
      <c r="A140" s="5"/>
      <c r="B140" s="1" t="s">
        <v>14</v>
      </c>
      <c r="C140" s="2"/>
      <c r="D140" s="2"/>
      <c r="E140" s="2"/>
      <c r="F140" s="2"/>
      <c r="G140" s="2"/>
      <c r="H140" s="176"/>
      <c r="I140" s="4"/>
      <c r="J140" s="4"/>
      <c r="K140" s="59"/>
      <c r="L140" s="179"/>
      <c r="M140" s="11"/>
      <c r="P140" s="83"/>
      <c r="Q140" s="239"/>
    </row>
    <row r="141" spans="1:17" ht="15.75">
      <c r="A141" s="5"/>
      <c r="B141" s="1" t="s">
        <v>15</v>
      </c>
      <c r="C141" s="2"/>
      <c r="D141" s="2"/>
      <c r="E141" s="2"/>
      <c r="F141" s="2"/>
      <c r="G141" s="2"/>
      <c r="H141" s="176"/>
      <c r="I141" s="4"/>
      <c r="J141" s="4"/>
      <c r="K141" s="59"/>
      <c r="L141" s="179"/>
      <c r="M141" s="11"/>
      <c r="P141" s="83"/>
      <c r="Q141" s="239"/>
    </row>
    <row r="142" spans="1:17" ht="15.75">
      <c r="A142" s="5"/>
      <c r="B142" s="1"/>
      <c r="C142" s="2"/>
      <c r="D142" s="2"/>
      <c r="E142" s="2"/>
      <c r="F142" s="2"/>
      <c r="G142" s="2"/>
      <c r="H142" s="176"/>
      <c r="I142" s="4"/>
      <c r="J142" s="4"/>
      <c r="K142" s="3"/>
      <c r="L142" s="179"/>
      <c r="M142" s="6"/>
      <c r="P142" s="83"/>
      <c r="Q142" s="239"/>
    </row>
    <row r="143" spans="1:17" ht="15.75">
      <c r="A143" s="1"/>
      <c r="B143" s="12" t="s">
        <v>16</v>
      </c>
      <c r="C143" s="2"/>
      <c r="D143" s="31" t="s">
        <v>37</v>
      </c>
      <c r="E143" s="28"/>
      <c r="F143" s="2"/>
      <c r="G143" s="2"/>
      <c r="H143" s="112"/>
      <c r="I143" s="1"/>
      <c r="J143" s="4"/>
      <c r="K143" s="3"/>
      <c r="L143" s="179"/>
      <c r="M143" s="6"/>
      <c r="P143" s="83"/>
      <c r="Q143" s="239"/>
    </row>
    <row r="144" spans="1:17" ht="15.75" customHeight="1">
      <c r="A144" s="1"/>
      <c r="B144" s="29">
        <f>K135</f>
        <v>33000</v>
      </c>
      <c r="C144" s="21"/>
      <c r="D144" s="30">
        <f>L135</f>
        <v>205105</v>
      </c>
      <c r="E144" s="26"/>
      <c r="F144" s="21"/>
      <c r="G144" s="21"/>
      <c r="H144" s="25">
        <f>B144+D144</f>
        <v>238105</v>
      </c>
      <c r="I144" s="6"/>
      <c r="J144" s="4"/>
      <c r="K144" s="3"/>
      <c r="L144" s="25">
        <f>H135+I135</f>
        <v>278907</v>
      </c>
      <c r="M144" s="25">
        <f>M131+M90+M75+M67+M59+M47+M38+M26+M17+M9</f>
        <v>224705</v>
      </c>
      <c r="P144" s="93"/>
      <c r="Q144" s="239"/>
    </row>
    <row r="145" spans="1:17" ht="15.75">
      <c r="A145" s="28"/>
      <c r="B145" s="41">
        <f>K136</f>
        <v>0</v>
      </c>
      <c r="C145" s="42"/>
      <c r="D145" s="50">
        <f>L136</f>
        <v>0</v>
      </c>
      <c r="E145" s="41"/>
      <c r="F145" s="42"/>
      <c r="G145" s="42"/>
      <c r="H145" s="177">
        <f>B145+D145</f>
        <v>0</v>
      </c>
      <c r="I145" s="28"/>
      <c r="J145" s="28"/>
      <c r="K145" s="28"/>
      <c r="L145" s="136">
        <f>H136+I136</f>
        <v>0</v>
      </c>
      <c r="M145" s="136">
        <f>K136+L136</f>
        <v>0</v>
      </c>
      <c r="P145" s="94"/>
      <c r="Q145" s="239"/>
    </row>
    <row r="146" spans="1:17" ht="15.75">
      <c r="A146" s="47"/>
      <c r="B146" s="43">
        <f>K137</f>
        <v>0</v>
      </c>
      <c r="C146" s="46"/>
      <c r="D146" s="43">
        <f>L137</f>
        <v>0</v>
      </c>
      <c r="E146" s="43"/>
      <c r="F146" s="46"/>
      <c r="G146" s="46"/>
      <c r="H146" s="178">
        <f>K137+L137</f>
        <v>0</v>
      </c>
      <c r="I146" s="48"/>
      <c r="J146" s="32"/>
      <c r="K146" s="49"/>
      <c r="L146" s="178">
        <f>H137+I137</f>
        <v>0</v>
      </c>
      <c r="M146" s="51">
        <f>K137+L137</f>
        <v>0</v>
      </c>
      <c r="P146" s="95"/>
      <c r="Q146" s="239"/>
    </row>
    <row r="147" spans="1:17" ht="15.75" customHeight="1">
      <c r="P147" s="263"/>
      <c r="Q147" s="239"/>
    </row>
    <row r="148" spans="1:17">
      <c r="P148" s="263"/>
      <c r="Q148" s="239"/>
    </row>
    <row r="149" spans="1:17">
      <c r="P149" s="263"/>
      <c r="Q149" s="239"/>
    </row>
    <row r="150" spans="1:17">
      <c r="P150" s="263"/>
      <c r="Q150" s="239"/>
    </row>
    <row r="151" spans="1:17">
      <c r="P151" s="263"/>
      <c r="Q151" s="239"/>
    </row>
    <row r="152" spans="1:17">
      <c r="P152" s="263"/>
      <c r="Q152" s="239"/>
    </row>
    <row r="153" spans="1:17">
      <c r="P153" s="263"/>
      <c r="Q153" s="239"/>
    </row>
    <row r="154" spans="1:17">
      <c r="P154" s="263"/>
      <c r="Q154" s="239"/>
    </row>
    <row r="155" spans="1:17">
      <c r="P155" s="263"/>
      <c r="Q155" s="239"/>
    </row>
    <row r="156" spans="1:17">
      <c r="P156" s="263"/>
      <c r="Q156" s="239"/>
    </row>
    <row r="157" spans="1:17">
      <c r="P157" s="263"/>
      <c r="Q157" s="239"/>
    </row>
    <row r="158" spans="1:17">
      <c r="P158" s="263"/>
      <c r="Q158" s="239"/>
    </row>
    <row r="159" spans="1:17">
      <c r="P159" s="263"/>
      <c r="Q159" s="239"/>
    </row>
    <row r="160" spans="1:17">
      <c r="P160" s="263"/>
      <c r="Q160" s="239"/>
    </row>
    <row r="161" spans="16:17">
      <c r="P161" s="263"/>
      <c r="Q161" s="239"/>
    </row>
    <row r="162" spans="16:17">
      <c r="P162" s="263"/>
      <c r="Q162" s="239"/>
    </row>
    <row r="163" spans="16:17">
      <c r="P163" s="263"/>
      <c r="Q163" s="239"/>
    </row>
    <row r="164" spans="16:17">
      <c r="P164" s="263"/>
      <c r="Q164" s="239"/>
    </row>
    <row r="165" spans="16:17">
      <c r="P165" s="263"/>
      <c r="Q165" s="239"/>
    </row>
    <row r="166" spans="16:17">
      <c r="P166" s="263"/>
      <c r="Q166" s="239"/>
    </row>
    <row r="167" spans="16:17">
      <c r="P167" s="263"/>
      <c r="Q167" s="239"/>
    </row>
    <row r="168" spans="16:17">
      <c r="P168" s="263"/>
      <c r="Q168" s="239"/>
    </row>
    <row r="169" spans="16:17">
      <c r="P169" s="263"/>
      <c r="Q169" s="239"/>
    </row>
    <row r="170" spans="16:17">
      <c r="P170" s="263"/>
      <c r="Q170" s="239"/>
    </row>
    <row r="171" spans="16:17">
      <c r="P171" s="263"/>
      <c r="Q171" s="239"/>
    </row>
    <row r="172" spans="16:17">
      <c r="P172" s="263"/>
      <c r="Q172" s="239"/>
    </row>
    <row r="173" spans="16:17">
      <c r="P173" s="263"/>
      <c r="Q173" s="239"/>
    </row>
    <row r="174" spans="16:17">
      <c r="P174" s="263"/>
      <c r="Q174" s="239"/>
    </row>
    <row r="175" spans="16:17">
      <c r="P175" s="263"/>
      <c r="Q175" s="239"/>
    </row>
    <row r="176" spans="16:17">
      <c r="P176" s="263"/>
      <c r="Q176" s="239"/>
    </row>
    <row r="177" spans="16:17">
      <c r="P177" s="263"/>
      <c r="Q177" s="239"/>
    </row>
    <row r="178" spans="16:17">
      <c r="P178" s="263"/>
      <c r="Q178" s="239"/>
    </row>
    <row r="179" spans="16:17">
      <c r="P179" s="263"/>
      <c r="Q179" s="239"/>
    </row>
    <row r="180" spans="16:17">
      <c r="P180" s="263"/>
      <c r="Q180" s="239"/>
    </row>
    <row r="181" spans="16:17">
      <c r="P181" s="263"/>
      <c r="Q181" s="239"/>
    </row>
    <row r="182" spans="16:17">
      <c r="P182" s="263"/>
      <c r="Q182" s="239"/>
    </row>
    <row r="183" spans="16:17">
      <c r="P183" s="263"/>
      <c r="Q183" s="239"/>
    </row>
    <row r="184" spans="16:17">
      <c r="P184" s="263"/>
      <c r="Q184" s="239"/>
    </row>
    <row r="185" spans="16:17">
      <c r="P185" s="263"/>
      <c r="Q185" s="239"/>
    </row>
    <row r="186" spans="16:17">
      <c r="P186" s="263"/>
      <c r="Q186" s="239"/>
    </row>
    <row r="187" spans="16:17">
      <c r="P187" s="263"/>
      <c r="Q187" s="239"/>
    </row>
    <row r="188" spans="16:17">
      <c r="P188" s="263"/>
      <c r="Q188" s="239"/>
    </row>
    <row r="189" spans="16:17">
      <c r="P189" s="263"/>
      <c r="Q189" s="239"/>
    </row>
    <row r="190" spans="16:17">
      <c r="P190" s="263"/>
      <c r="Q190" s="239"/>
    </row>
    <row r="191" spans="16:17">
      <c r="P191" s="263"/>
      <c r="Q191" s="239"/>
    </row>
    <row r="192" spans="16:17">
      <c r="P192" s="263"/>
      <c r="Q192" s="239"/>
    </row>
    <row r="193" spans="16:17">
      <c r="P193" s="263"/>
      <c r="Q193" s="239"/>
    </row>
    <row r="194" spans="16:17">
      <c r="P194" s="263"/>
      <c r="Q194" s="239"/>
    </row>
    <row r="195" spans="16:17">
      <c r="P195" s="263"/>
      <c r="Q195" s="239"/>
    </row>
    <row r="196" spans="16:17">
      <c r="P196" s="263"/>
      <c r="Q196" s="239"/>
    </row>
    <row r="197" spans="16:17">
      <c r="P197" s="263"/>
      <c r="Q197" s="239"/>
    </row>
    <row r="198" spans="16:17">
      <c r="P198" s="263"/>
      <c r="Q198" s="239"/>
    </row>
    <row r="199" spans="16:17">
      <c r="P199" s="263"/>
      <c r="Q199" s="239"/>
    </row>
    <row r="200" spans="16:17">
      <c r="P200" s="263"/>
      <c r="Q200" s="239"/>
    </row>
    <row r="201" spans="16:17">
      <c r="P201" s="263"/>
      <c r="Q201" s="239"/>
    </row>
    <row r="202" spans="16:17">
      <c r="P202" s="263"/>
      <c r="Q202" s="239"/>
    </row>
    <row r="203" spans="16:17">
      <c r="P203" s="263"/>
      <c r="Q203" s="239"/>
    </row>
    <row r="204" spans="16:17">
      <c r="P204" s="263"/>
      <c r="Q204" s="239"/>
    </row>
    <row r="205" spans="16:17">
      <c r="P205" s="263"/>
      <c r="Q205" s="239"/>
    </row>
    <row r="206" spans="16:17">
      <c r="P206" s="263"/>
      <c r="Q206" s="239"/>
    </row>
  </sheetData>
  <phoneticPr fontId="0" type="noConversion"/>
  <printOptions gridLines="1"/>
  <pageMargins left="0.25" right="0.25" top="1" bottom="1" header="0.5" footer="0.5"/>
  <pageSetup scale="75" orientation="landscape" horizontalDpi="300" verticalDpi="300" r:id="rId1"/>
  <headerFooter alignWithMargins="0">
    <oddHeader>&amp;C&amp;"Times New Roman,Bold"&amp;12 2016  SEDAR ACTIVITY SCHEDULE</oddHead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6" sqref="A1:S16"/>
    </sheetView>
  </sheetViews>
  <sheetFormatPr defaultColWidth="8.7109375" defaultRowHeight="12.75"/>
  <sheetData/>
  <phoneticPr fontId="0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CY_98_inc_funding_Activities. 1</vt:lpstr>
      <vt:lpstr>Sheet1</vt:lpstr>
      <vt:lpstr>'CY_98_inc_funding_Activities. 1'!Print_Area</vt:lpstr>
      <vt:lpstr>'CY_98_inc_funding_Activities. 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Mahood</dc:creator>
  <cp:lastModifiedBy>mike.collins</cp:lastModifiedBy>
  <cp:lastPrinted>2016-02-18T16:26:44Z</cp:lastPrinted>
  <dcterms:created xsi:type="dcterms:W3CDTF">2000-08-02T16:06:00Z</dcterms:created>
  <dcterms:modified xsi:type="dcterms:W3CDTF">2016-02-19T20:09:50Z</dcterms:modified>
</cp:coreProperties>
</file>