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585" windowWidth="9525" windowHeight="6660" firstSheet="9" activeTab="11"/>
  </bookViews>
  <sheets>
    <sheet name="commercial size limit" sheetId="1" r:id="rId1"/>
    <sheet name="comm trip limit - FL_Keys" sheetId="15" r:id="rId2"/>
    <sheet name="comm trip limit - GA_NC" sheetId="16" r:id="rId3"/>
    <sheet name="commercial landings" sheetId="2" r:id="rId4"/>
    <sheet name="raw FL landings data" sheetId="3" r:id="rId5"/>
    <sheet name="SARIMA" sheetId="4" r:id="rId6"/>
    <sheet name="SARIMA values" sheetId="5" r:id="rId7"/>
    <sheet name="daily" sheetId="6" r:id="rId8"/>
    <sheet name="landings and season EFL-Keys" sheetId="7" r:id="rId9"/>
    <sheet name="econ effects East FL_FL KEYS" sheetId="8" r:id="rId10"/>
    <sheet name="econ effects GA_NC" sheetId="12" r:id="rId11"/>
    <sheet name="Metadata" sheetId="14" r:id="rId12"/>
  </sheets>
  <calcPr calcId="145621"/>
</workbook>
</file>

<file path=xl/calcChain.xml><?xml version="1.0" encoding="utf-8"?>
<calcChain xmlns="http://schemas.openxmlformats.org/spreadsheetml/2006/main">
  <c r="F24" i="12" l="1"/>
  <c r="E24" i="12"/>
  <c r="D24" i="12"/>
  <c r="C24" i="12"/>
  <c r="B24" i="12"/>
  <c r="B23" i="12"/>
  <c r="C23" i="12"/>
  <c r="D23" i="12"/>
  <c r="E23" i="12"/>
  <c r="F23" i="12"/>
  <c r="B22" i="12"/>
  <c r="C22" i="12"/>
  <c r="D22" i="12"/>
  <c r="E22" i="12"/>
  <c r="F22" i="12"/>
  <c r="B21" i="12"/>
  <c r="C21" i="12"/>
  <c r="D21" i="12"/>
  <c r="E21" i="12"/>
  <c r="F21" i="12"/>
  <c r="B20" i="12"/>
  <c r="C20" i="12"/>
  <c r="D20" i="12"/>
  <c r="E20" i="12"/>
  <c r="F20" i="12"/>
  <c r="C19" i="12"/>
  <c r="D19" i="12"/>
  <c r="E19" i="12"/>
  <c r="F19" i="12"/>
  <c r="B19" i="12"/>
  <c r="C18" i="12"/>
  <c r="D18" i="12"/>
  <c r="E18" i="12"/>
  <c r="F18" i="12"/>
  <c r="B18" i="12"/>
  <c r="A5" i="15" l="1"/>
  <c r="A6" i="15"/>
  <c r="A7" i="15"/>
  <c r="A8" i="15"/>
  <c r="A9" i="15"/>
  <c r="A10" i="15"/>
  <c r="A11" i="15"/>
  <c r="A12" i="15"/>
  <c r="A13" i="15"/>
  <c r="A14" i="15"/>
  <c r="A15" i="15"/>
  <c r="A16" i="15"/>
  <c r="A17" i="15"/>
  <c r="A18" i="15"/>
  <c r="A19" i="15"/>
  <c r="A20" i="15"/>
  <c r="A21" i="15"/>
  <c r="A22" i="15"/>
  <c r="A23" i="15"/>
  <c r="A24" i="15"/>
  <c r="A25" i="15"/>
  <c r="A26" i="15"/>
  <c r="A27" i="15"/>
  <c r="A28" i="15"/>
  <c r="A29" i="15"/>
  <c r="A30" i="15"/>
  <c r="A31" i="15"/>
  <c r="A32" i="15"/>
  <c r="A33" i="15"/>
  <c r="A34" i="15"/>
  <c r="A35" i="15"/>
  <c r="A36" i="15"/>
  <c r="A37" i="15"/>
  <c r="A38" i="15"/>
  <c r="A39" i="15"/>
  <c r="A40" i="15"/>
  <c r="A41" i="15"/>
  <c r="A42" i="15"/>
  <c r="A43" i="15"/>
  <c r="A44" i="15"/>
  <c r="A45" i="15"/>
  <c r="A46" i="15"/>
  <c r="A47" i="15"/>
  <c r="A48" i="15"/>
  <c r="A49" i="15"/>
  <c r="A50" i="15"/>
  <c r="A51" i="15"/>
  <c r="A52" i="15"/>
  <c r="A53" i="15"/>
  <c r="A54" i="15"/>
  <c r="A55" i="15"/>
  <c r="A56" i="15"/>
  <c r="A57" i="15"/>
  <c r="A58" i="15"/>
  <c r="A59" i="15"/>
  <c r="A60" i="15"/>
  <c r="A61" i="15"/>
  <c r="A62" i="15"/>
  <c r="A63" i="15"/>
  <c r="A64" i="15"/>
  <c r="D4" i="2" l="1"/>
  <c r="D5" i="2"/>
  <c r="D6" i="2"/>
  <c r="D7" i="2"/>
  <c r="D8" i="2"/>
  <c r="D9" i="2"/>
  <c r="D10" i="2"/>
  <c r="D11" i="2"/>
  <c r="D12" i="2"/>
  <c r="D13" i="2"/>
  <c r="D14" i="2"/>
  <c r="D15" i="2"/>
  <c r="D16" i="2"/>
  <c r="D17" i="2"/>
  <c r="D18" i="2"/>
  <c r="D19" i="2"/>
  <c r="D20" i="2"/>
  <c r="D21" i="2"/>
  <c r="D22" i="2"/>
  <c r="D23" i="2"/>
  <c r="D24" i="2"/>
  <c r="D25" i="2"/>
  <c r="D26" i="2"/>
  <c r="D27" i="2"/>
  <c r="D28" i="2"/>
  <c r="D29" i="2"/>
  <c r="D30" i="2"/>
  <c r="D31" i="2"/>
  <c r="D3" i="2"/>
  <c r="A6" i="12" l="1"/>
  <c r="C13" i="8"/>
  <c r="C14" i="8"/>
  <c r="C12" i="8"/>
  <c r="B34" i="12" l="1"/>
  <c r="C34" i="12"/>
  <c r="D35" i="12"/>
  <c r="D39" i="12"/>
  <c r="E38" i="12"/>
  <c r="F37" i="12"/>
  <c r="B37" i="12"/>
  <c r="C36" i="12"/>
  <c r="E40" i="12"/>
  <c r="E34" i="12"/>
  <c r="F35" i="12"/>
  <c r="F39" i="12"/>
  <c r="B39" i="12"/>
  <c r="C38" i="12"/>
  <c r="D37" i="12"/>
  <c r="E36" i="12"/>
  <c r="D34" i="12"/>
  <c r="E35" i="12"/>
  <c r="E39" i="12"/>
  <c r="F38" i="12"/>
  <c r="B38" i="12"/>
  <c r="C37" i="12"/>
  <c r="D36" i="12"/>
  <c r="F40" i="12"/>
  <c r="B40" i="12"/>
  <c r="F34" i="12"/>
  <c r="B35" i="12"/>
  <c r="C35" i="12"/>
  <c r="C39" i="12"/>
  <c r="D38" i="12"/>
  <c r="E37" i="12"/>
  <c r="F36" i="12"/>
  <c r="B36" i="12"/>
  <c r="D40" i="12"/>
  <c r="C40" i="12"/>
  <c r="C278" i="6" l="1"/>
  <c r="C342" i="6"/>
  <c r="B8" i="6"/>
  <c r="C8" i="6" s="1"/>
  <c r="B9" i="6"/>
  <c r="C9" i="6" s="1"/>
  <c r="B10" i="6"/>
  <c r="C10" i="6" s="1"/>
  <c r="B11" i="6"/>
  <c r="C11" i="6" s="1"/>
  <c r="B12" i="6"/>
  <c r="C12" i="6" s="1"/>
  <c r="B13" i="6"/>
  <c r="C13" i="6" s="1"/>
  <c r="B14" i="6"/>
  <c r="C14" i="6" s="1"/>
  <c r="B15" i="6"/>
  <c r="C15" i="6" s="1"/>
  <c r="B16" i="6"/>
  <c r="C16" i="6" s="1"/>
  <c r="B17" i="6"/>
  <c r="C17" i="6" s="1"/>
  <c r="B18" i="6"/>
  <c r="C18" i="6" s="1"/>
  <c r="B19" i="6"/>
  <c r="C19" i="6" s="1"/>
  <c r="B20" i="6"/>
  <c r="C20" i="6" s="1"/>
  <c r="B21" i="6"/>
  <c r="C21" i="6" s="1"/>
  <c r="B22" i="6"/>
  <c r="C22" i="6" s="1"/>
  <c r="B23" i="6"/>
  <c r="C23" i="6" s="1"/>
  <c r="B24" i="6"/>
  <c r="C24" i="6" s="1"/>
  <c r="B25" i="6"/>
  <c r="C25" i="6" s="1"/>
  <c r="B26" i="6"/>
  <c r="C26" i="6" s="1"/>
  <c r="B27" i="6"/>
  <c r="C27" i="6" s="1"/>
  <c r="B28" i="6"/>
  <c r="C28" i="6" s="1"/>
  <c r="B29" i="6"/>
  <c r="C29" i="6" s="1"/>
  <c r="B30" i="6"/>
  <c r="C30" i="6" s="1"/>
  <c r="B31" i="6"/>
  <c r="C31" i="6" s="1"/>
  <c r="B32" i="6"/>
  <c r="C32" i="6" s="1"/>
  <c r="B33" i="6"/>
  <c r="C33" i="6" s="1"/>
  <c r="B34" i="6"/>
  <c r="C34" i="6" s="1"/>
  <c r="B35" i="6"/>
  <c r="C35" i="6" s="1"/>
  <c r="B36" i="6"/>
  <c r="C36" i="6" s="1"/>
  <c r="B37" i="6"/>
  <c r="C37" i="6" s="1"/>
  <c r="B38" i="6"/>
  <c r="C38" i="6" s="1"/>
  <c r="B39" i="6"/>
  <c r="C39" i="6" s="1"/>
  <c r="B40" i="6"/>
  <c r="C40" i="6" s="1"/>
  <c r="B41" i="6"/>
  <c r="C41" i="6" s="1"/>
  <c r="B42" i="6"/>
  <c r="C42" i="6" s="1"/>
  <c r="B43" i="6"/>
  <c r="C43" i="6" s="1"/>
  <c r="B44" i="6"/>
  <c r="C44" i="6" s="1"/>
  <c r="B45" i="6"/>
  <c r="C45" i="6" s="1"/>
  <c r="B46" i="6"/>
  <c r="C46" i="6" s="1"/>
  <c r="B47" i="6"/>
  <c r="C47" i="6" s="1"/>
  <c r="B48" i="6"/>
  <c r="C48" i="6" s="1"/>
  <c r="B49" i="6"/>
  <c r="C49" i="6" s="1"/>
  <c r="B50" i="6"/>
  <c r="C50" i="6" s="1"/>
  <c r="B51" i="6"/>
  <c r="C51" i="6" s="1"/>
  <c r="B52" i="6"/>
  <c r="C52" i="6" s="1"/>
  <c r="B53" i="6"/>
  <c r="C53" i="6" s="1"/>
  <c r="B54" i="6"/>
  <c r="C54" i="6" s="1"/>
  <c r="B55" i="6"/>
  <c r="C55" i="6" s="1"/>
  <c r="B56" i="6"/>
  <c r="C56" i="6" s="1"/>
  <c r="B57" i="6"/>
  <c r="C57" i="6" s="1"/>
  <c r="B58" i="6"/>
  <c r="C58" i="6" s="1"/>
  <c r="B59" i="6"/>
  <c r="C59" i="6" s="1"/>
  <c r="B60" i="6"/>
  <c r="C60" i="6" s="1"/>
  <c r="B61" i="6"/>
  <c r="C61" i="6" s="1"/>
  <c r="B62" i="6"/>
  <c r="C62" i="6" s="1"/>
  <c r="B63" i="6"/>
  <c r="C63" i="6" s="1"/>
  <c r="B64" i="6"/>
  <c r="C64" i="6" s="1"/>
  <c r="B65" i="6"/>
  <c r="C65" i="6" s="1"/>
  <c r="B66" i="6"/>
  <c r="C66" i="6" s="1"/>
  <c r="B67" i="6"/>
  <c r="C67" i="6" s="1"/>
  <c r="B68" i="6"/>
  <c r="C68" i="6" s="1"/>
  <c r="B69" i="6"/>
  <c r="C69" i="6" s="1"/>
  <c r="B70" i="6"/>
  <c r="C70" i="6" s="1"/>
  <c r="B71" i="6"/>
  <c r="C71" i="6" s="1"/>
  <c r="B72" i="6"/>
  <c r="C72" i="6" s="1"/>
  <c r="B73" i="6"/>
  <c r="C73" i="6" s="1"/>
  <c r="B74" i="6"/>
  <c r="C74" i="6" s="1"/>
  <c r="B75" i="6"/>
  <c r="C75" i="6" s="1"/>
  <c r="B76" i="6"/>
  <c r="C76" i="6" s="1"/>
  <c r="B77" i="6"/>
  <c r="C77" i="6" s="1"/>
  <c r="B78" i="6"/>
  <c r="C78" i="6" s="1"/>
  <c r="B79" i="6"/>
  <c r="C79" i="6" s="1"/>
  <c r="B80" i="6"/>
  <c r="C80" i="6" s="1"/>
  <c r="B81" i="6"/>
  <c r="C81" i="6" s="1"/>
  <c r="B82" i="6"/>
  <c r="C82" i="6" s="1"/>
  <c r="B83" i="6"/>
  <c r="C83" i="6" s="1"/>
  <c r="B84" i="6"/>
  <c r="C84" i="6" s="1"/>
  <c r="B85" i="6"/>
  <c r="C85" i="6" s="1"/>
  <c r="B86" i="6"/>
  <c r="C86" i="6" s="1"/>
  <c r="B87" i="6"/>
  <c r="C87" i="6" s="1"/>
  <c r="B88" i="6"/>
  <c r="C88" i="6" s="1"/>
  <c r="B89" i="6"/>
  <c r="C89" i="6" s="1"/>
  <c r="B90" i="6"/>
  <c r="C90" i="6" s="1"/>
  <c r="B91" i="6"/>
  <c r="C91" i="6" s="1"/>
  <c r="B92" i="6"/>
  <c r="C92" i="6" s="1"/>
  <c r="B93" i="6"/>
  <c r="C93" i="6" s="1"/>
  <c r="B94" i="6"/>
  <c r="C94" i="6" s="1"/>
  <c r="B95" i="6"/>
  <c r="C95" i="6" s="1"/>
  <c r="B96" i="6"/>
  <c r="C96" i="6" s="1"/>
  <c r="B97" i="6"/>
  <c r="C97" i="6" s="1"/>
  <c r="B98" i="6"/>
  <c r="C98" i="6" s="1"/>
  <c r="B99" i="6"/>
  <c r="C99" i="6" s="1"/>
  <c r="B100" i="6"/>
  <c r="C100" i="6" s="1"/>
  <c r="B101" i="6"/>
  <c r="C101" i="6" s="1"/>
  <c r="B102" i="6"/>
  <c r="C102" i="6" s="1"/>
  <c r="B103" i="6"/>
  <c r="C103" i="6" s="1"/>
  <c r="B104" i="6"/>
  <c r="C104" i="6" s="1"/>
  <c r="B105" i="6"/>
  <c r="C105" i="6" s="1"/>
  <c r="B106" i="6"/>
  <c r="C106" i="6" s="1"/>
  <c r="B107" i="6"/>
  <c r="C107" i="6" s="1"/>
  <c r="B108" i="6"/>
  <c r="C108" i="6" s="1"/>
  <c r="B109" i="6"/>
  <c r="C109" i="6" s="1"/>
  <c r="B110" i="6"/>
  <c r="C110" i="6" s="1"/>
  <c r="B111" i="6"/>
  <c r="C111" i="6" s="1"/>
  <c r="B112" i="6"/>
  <c r="C112" i="6" s="1"/>
  <c r="B113" i="6"/>
  <c r="C113" i="6" s="1"/>
  <c r="B114" i="6"/>
  <c r="C114" i="6" s="1"/>
  <c r="B115" i="6"/>
  <c r="C115" i="6" s="1"/>
  <c r="B116" i="6"/>
  <c r="C116" i="6" s="1"/>
  <c r="B117" i="6"/>
  <c r="C117" i="6" s="1"/>
  <c r="B118" i="6"/>
  <c r="C118" i="6" s="1"/>
  <c r="B119" i="6"/>
  <c r="C119" i="6" s="1"/>
  <c r="B120" i="6"/>
  <c r="C120" i="6" s="1"/>
  <c r="B121" i="6"/>
  <c r="C121" i="6" s="1"/>
  <c r="B122" i="6"/>
  <c r="C122" i="6" s="1"/>
  <c r="B123" i="6"/>
  <c r="C123" i="6" s="1"/>
  <c r="B124" i="6"/>
  <c r="C124" i="6" s="1"/>
  <c r="B125" i="6"/>
  <c r="C125" i="6" s="1"/>
  <c r="B126" i="6"/>
  <c r="C126" i="6" s="1"/>
  <c r="B127" i="6"/>
  <c r="C127" i="6" s="1"/>
  <c r="B128" i="6"/>
  <c r="C128" i="6" s="1"/>
  <c r="B129" i="6"/>
  <c r="C129" i="6" s="1"/>
  <c r="B130" i="6"/>
  <c r="C130" i="6" s="1"/>
  <c r="B131" i="6"/>
  <c r="C131" i="6" s="1"/>
  <c r="B132" i="6"/>
  <c r="C132" i="6" s="1"/>
  <c r="B133" i="6"/>
  <c r="C133" i="6" s="1"/>
  <c r="B134" i="6"/>
  <c r="C134" i="6" s="1"/>
  <c r="B135" i="6"/>
  <c r="C135" i="6" s="1"/>
  <c r="B136" i="6"/>
  <c r="C136" i="6" s="1"/>
  <c r="B137" i="6"/>
  <c r="C137" i="6" s="1"/>
  <c r="B138" i="6"/>
  <c r="C138" i="6" s="1"/>
  <c r="B139" i="6"/>
  <c r="C139" i="6" s="1"/>
  <c r="B140" i="6"/>
  <c r="C140" i="6" s="1"/>
  <c r="B141" i="6"/>
  <c r="C141" i="6" s="1"/>
  <c r="B142" i="6"/>
  <c r="C142" i="6" s="1"/>
  <c r="B143" i="6"/>
  <c r="C143" i="6" s="1"/>
  <c r="B144" i="6"/>
  <c r="C144" i="6" s="1"/>
  <c r="B145" i="6"/>
  <c r="C145" i="6" s="1"/>
  <c r="B146" i="6"/>
  <c r="C146" i="6" s="1"/>
  <c r="B147" i="6"/>
  <c r="C147" i="6" s="1"/>
  <c r="B148" i="6"/>
  <c r="C148" i="6" s="1"/>
  <c r="B149" i="6"/>
  <c r="C149" i="6" s="1"/>
  <c r="B150" i="6"/>
  <c r="C150" i="6" s="1"/>
  <c r="B151" i="6"/>
  <c r="C151" i="6" s="1"/>
  <c r="B152" i="6"/>
  <c r="C152" i="6" s="1"/>
  <c r="B153" i="6"/>
  <c r="C153" i="6" s="1"/>
  <c r="B154" i="6"/>
  <c r="C154" i="6" s="1"/>
  <c r="B155" i="6"/>
  <c r="C155" i="6" s="1"/>
  <c r="B156" i="6"/>
  <c r="C156" i="6" s="1"/>
  <c r="B157" i="6"/>
  <c r="C157" i="6" s="1"/>
  <c r="B158" i="6"/>
  <c r="C158" i="6" s="1"/>
  <c r="B159" i="6"/>
  <c r="C159" i="6" s="1"/>
  <c r="B160" i="6"/>
  <c r="C160" i="6" s="1"/>
  <c r="B161" i="6"/>
  <c r="C161" i="6" s="1"/>
  <c r="B162" i="6"/>
  <c r="C162" i="6" s="1"/>
  <c r="B163" i="6"/>
  <c r="C163" i="6" s="1"/>
  <c r="B164" i="6"/>
  <c r="C164" i="6" s="1"/>
  <c r="B165" i="6"/>
  <c r="C165" i="6" s="1"/>
  <c r="B166" i="6"/>
  <c r="C166" i="6" s="1"/>
  <c r="B167" i="6"/>
  <c r="C167" i="6" s="1"/>
  <c r="B168" i="6"/>
  <c r="C168" i="6" s="1"/>
  <c r="B169" i="6"/>
  <c r="C169" i="6" s="1"/>
  <c r="B170" i="6"/>
  <c r="C170" i="6" s="1"/>
  <c r="B171" i="6"/>
  <c r="C171" i="6" s="1"/>
  <c r="B172" i="6"/>
  <c r="C172" i="6" s="1"/>
  <c r="B173" i="6"/>
  <c r="C173" i="6" s="1"/>
  <c r="B174" i="6"/>
  <c r="C174" i="6" s="1"/>
  <c r="B175" i="6"/>
  <c r="C175" i="6" s="1"/>
  <c r="B176" i="6"/>
  <c r="C176" i="6" s="1"/>
  <c r="B177" i="6"/>
  <c r="C177" i="6" s="1"/>
  <c r="B178" i="6"/>
  <c r="C178" i="6" s="1"/>
  <c r="B179" i="6"/>
  <c r="C179" i="6" s="1"/>
  <c r="B180" i="6"/>
  <c r="C180" i="6" s="1"/>
  <c r="B181" i="6"/>
  <c r="C181" i="6" s="1"/>
  <c r="B182" i="6"/>
  <c r="C182" i="6" s="1"/>
  <c r="B183" i="6"/>
  <c r="C183" i="6" s="1"/>
  <c r="B184" i="6"/>
  <c r="C184" i="6" s="1"/>
  <c r="B185" i="6"/>
  <c r="C185" i="6" s="1"/>
  <c r="B186" i="6"/>
  <c r="C186" i="6" s="1"/>
  <c r="B187" i="6"/>
  <c r="C187" i="6" s="1"/>
  <c r="B188" i="6"/>
  <c r="C188" i="6" s="1"/>
  <c r="B189" i="6"/>
  <c r="C189" i="6" s="1"/>
  <c r="B190" i="6"/>
  <c r="C190" i="6" s="1"/>
  <c r="B191" i="6"/>
  <c r="C191" i="6" s="1"/>
  <c r="B192" i="6"/>
  <c r="C192" i="6" s="1"/>
  <c r="B193" i="6"/>
  <c r="C193" i="6" s="1"/>
  <c r="B194" i="6"/>
  <c r="C194" i="6" s="1"/>
  <c r="B195" i="6"/>
  <c r="C195" i="6" s="1"/>
  <c r="B196" i="6"/>
  <c r="C196" i="6" s="1"/>
  <c r="B197" i="6"/>
  <c r="C197" i="6" s="1"/>
  <c r="B198" i="6"/>
  <c r="C198" i="6" s="1"/>
  <c r="B199" i="6"/>
  <c r="C199" i="6" s="1"/>
  <c r="B200" i="6"/>
  <c r="C200" i="6" s="1"/>
  <c r="B201" i="6"/>
  <c r="C201" i="6" s="1"/>
  <c r="B202" i="6"/>
  <c r="C202" i="6" s="1"/>
  <c r="B203" i="6"/>
  <c r="C203" i="6" s="1"/>
  <c r="B204" i="6"/>
  <c r="C204" i="6" s="1"/>
  <c r="B205" i="6"/>
  <c r="C205" i="6" s="1"/>
  <c r="B206" i="6"/>
  <c r="C206" i="6" s="1"/>
  <c r="B207" i="6"/>
  <c r="C207" i="6" s="1"/>
  <c r="B208" i="6"/>
  <c r="C208" i="6" s="1"/>
  <c r="B209" i="6"/>
  <c r="C209" i="6" s="1"/>
  <c r="B210" i="6"/>
  <c r="C210" i="6" s="1"/>
  <c r="B211" i="6"/>
  <c r="C211" i="6" s="1"/>
  <c r="B212" i="6"/>
  <c r="C212" i="6" s="1"/>
  <c r="B213" i="6"/>
  <c r="C213" i="6" s="1"/>
  <c r="B214" i="6"/>
  <c r="C214" i="6" s="1"/>
  <c r="B215" i="6"/>
  <c r="C215" i="6" s="1"/>
  <c r="B216" i="6"/>
  <c r="C216" i="6" s="1"/>
  <c r="B217" i="6"/>
  <c r="C217" i="6" s="1"/>
  <c r="B218" i="6"/>
  <c r="C218" i="6" s="1"/>
  <c r="B219" i="6"/>
  <c r="C219" i="6" s="1"/>
  <c r="B220" i="6"/>
  <c r="C220" i="6" s="1"/>
  <c r="B221" i="6"/>
  <c r="C221" i="6" s="1"/>
  <c r="B222" i="6"/>
  <c r="C222" i="6" s="1"/>
  <c r="B223" i="6"/>
  <c r="C223" i="6" s="1"/>
  <c r="B224" i="6"/>
  <c r="C224" i="6" s="1"/>
  <c r="B225" i="6"/>
  <c r="C225" i="6" s="1"/>
  <c r="B226" i="6"/>
  <c r="C226" i="6" s="1"/>
  <c r="B227" i="6"/>
  <c r="C227" i="6" s="1"/>
  <c r="B228" i="6"/>
  <c r="C228" i="6" s="1"/>
  <c r="B229" i="6"/>
  <c r="C229" i="6" s="1"/>
  <c r="B230" i="6"/>
  <c r="C230" i="6" s="1"/>
  <c r="B231" i="6"/>
  <c r="C231" i="6" s="1"/>
  <c r="B232" i="6"/>
  <c r="C232" i="6" s="1"/>
  <c r="B233" i="6"/>
  <c r="C233" i="6" s="1"/>
  <c r="B234" i="6"/>
  <c r="C234" i="6" s="1"/>
  <c r="B235" i="6"/>
  <c r="C235" i="6" s="1"/>
  <c r="B236" i="6"/>
  <c r="C236" i="6" s="1"/>
  <c r="B237" i="6"/>
  <c r="C237" i="6" s="1"/>
  <c r="B238" i="6"/>
  <c r="C238" i="6" s="1"/>
  <c r="B239" i="6"/>
  <c r="C239" i="6" s="1"/>
  <c r="B240" i="6"/>
  <c r="C240" i="6" s="1"/>
  <c r="B241" i="6"/>
  <c r="C241" i="6" s="1"/>
  <c r="B242" i="6"/>
  <c r="C242" i="6" s="1"/>
  <c r="B243" i="6"/>
  <c r="C243" i="6" s="1"/>
  <c r="B244" i="6"/>
  <c r="C244" i="6" s="1"/>
  <c r="B245" i="6"/>
  <c r="C245" i="6" s="1"/>
  <c r="B246" i="6"/>
  <c r="C246" i="6" s="1"/>
  <c r="B247" i="6"/>
  <c r="C247" i="6" s="1"/>
  <c r="B248" i="6"/>
  <c r="C248" i="6" s="1"/>
  <c r="B249" i="6"/>
  <c r="C249" i="6" s="1"/>
  <c r="B250" i="6"/>
  <c r="C250" i="6" s="1"/>
  <c r="B251" i="6"/>
  <c r="C251" i="6" s="1"/>
  <c r="B252" i="6"/>
  <c r="C252" i="6" s="1"/>
  <c r="B253" i="6"/>
  <c r="C253" i="6" s="1"/>
  <c r="B254" i="6"/>
  <c r="C254" i="6" s="1"/>
  <c r="B255" i="6"/>
  <c r="C255" i="6" s="1"/>
  <c r="B256" i="6"/>
  <c r="C256" i="6" s="1"/>
  <c r="B257" i="6"/>
  <c r="C257" i="6" s="1"/>
  <c r="B258" i="6"/>
  <c r="C258" i="6" s="1"/>
  <c r="B259" i="6"/>
  <c r="C259" i="6" s="1"/>
  <c r="B260" i="6"/>
  <c r="C260" i="6" s="1"/>
  <c r="B261" i="6"/>
  <c r="C261" i="6" s="1"/>
  <c r="B262" i="6"/>
  <c r="C262" i="6" s="1"/>
  <c r="B263" i="6"/>
  <c r="C263" i="6" s="1"/>
  <c r="B264" i="6"/>
  <c r="C264" i="6" s="1"/>
  <c r="B265" i="6"/>
  <c r="C265" i="6" s="1"/>
  <c r="B266" i="6"/>
  <c r="C266" i="6" s="1"/>
  <c r="B267" i="6"/>
  <c r="C267" i="6" s="1"/>
  <c r="B268" i="6"/>
  <c r="C268" i="6" s="1"/>
  <c r="B269" i="6"/>
  <c r="C269" i="6" s="1"/>
  <c r="B270" i="6"/>
  <c r="C270" i="6" s="1"/>
  <c r="B271" i="6"/>
  <c r="C271" i="6" s="1"/>
  <c r="B272" i="6"/>
  <c r="C272" i="6" s="1"/>
  <c r="B273" i="6"/>
  <c r="C273" i="6" s="1"/>
  <c r="B274" i="6"/>
  <c r="C274" i="6" s="1"/>
  <c r="B275" i="6"/>
  <c r="C275" i="6" s="1"/>
  <c r="B276" i="6"/>
  <c r="C276" i="6" s="1"/>
  <c r="B277" i="6"/>
  <c r="C277" i="6" s="1"/>
  <c r="B278" i="6"/>
  <c r="B279" i="6"/>
  <c r="C279" i="6" s="1"/>
  <c r="B280" i="6"/>
  <c r="C280" i="6" s="1"/>
  <c r="B281" i="6"/>
  <c r="C281" i="6" s="1"/>
  <c r="B282" i="6"/>
  <c r="C282" i="6" s="1"/>
  <c r="B283" i="6"/>
  <c r="C283" i="6" s="1"/>
  <c r="B284" i="6"/>
  <c r="C284" i="6" s="1"/>
  <c r="B285" i="6"/>
  <c r="C285" i="6" s="1"/>
  <c r="B286" i="6"/>
  <c r="C286" i="6" s="1"/>
  <c r="B287" i="6"/>
  <c r="C287" i="6" s="1"/>
  <c r="B288" i="6"/>
  <c r="C288" i="6" s="1"/>
  <c r="B289" i="6"/>
  <c r="C289" i="6" s="1"/>
  <c r="B290" i="6"/>
  <c r="C290" i="6" s="1"/>
  <c r="B291" i="6"/>
  <c r="C291" i="6" s="1"/>
  <c r="B292" i="6"/>
  <c r="C292" i="6" s="1"/>
  <c r="B293" i="6"/>
  <c r="C293" i="6" s="1"/>
  <c r="B294" i="6"/>
  <c r="C294" i="6" s="1"/>
  <c r="B295" i="6"/>
  <c r="C295" i="6" s="1"/>
  <c r="B296" i="6"/>
  <c r="C296" i="6" s="1"/>
  <c r="B297" i="6"/>
  <c r="C297" i="6" s="1"/>
  <c r="B298" i="6"/>
  <c r="C298" i="6" s="1"/>
  <c r="B299" i="6"/>
  <c r="C299" i="6" s="1"/>
  <c r="B300" i="6"/>
  <c r="C300" i="6" s="1"/>
  <c r="B301" i="6"/>
  <c r="C301" i="6" s="1"/>
  <c r="B302" i="6"/>
  <c r="C302" i="6" s="1"/>
  <c r="B303" i="6"/>
  <c r="C303" i="6" s="1"/>
  <c r="B304" i="6"/>
  <c r="C304" i="6" s="1"/>
  <c r="B305" i="6"/>
  <c r="C305" i="6" s="1"/>
  <c r="B306" i="6"/>
  <c r="C306" i="6" s="1"/>
  <c r="B307" i="6"/>
  <c r="C307" i="6" s="1"/>
  <c r="B308" i="6"/>
  <c r="C308" i="6" s="1"/>
  <c r="B309" i="6"/>
  <c r="C309" i="6" s="1"/>
  <c r="B310" i="6"/>
  <c r="C310" i="6" s="1"/>
  <c r="B311" i="6"/>
  <c r="C311" i="6" s="1"/>
  <c r="B312" i="6"/>
  <c r="C312" i="6" s="1"/>
  <c r="B313" i="6"/>
  <c r="C313" i="6" s="1"/>
  <c r="B314" i="6"/>
  <c r="C314" i="6" s="1"/>
  <c r="B315" i="6"/>
  <c r="C315" i="6" s="1"/>
  <c r="B316" i="6"/>
  <c r="C316" i="6" s="1"/>
  <c r="B317" i="6"/>
  <c r="C317" i="6" s="1"/>
  <c r="B318" i="6"/>
  <c r="C318" i="6" s="1"/>
  <c r="B319" i="6"/>
  <c r="C319" i="6" s="1"/>
  <c r="B320" i="6"/>
  <c r="C320" i="6" s="1"/>
  <c r="B321" i="6"/>
  <c r="C321" i="6" s="1"/>
  <c r="B322" i="6"/>
  <c r="C322" i="6" s="1"/>
  <c r="B323" i="6"/>
  <c r="C323" i="6" s="1"/>
  <c r="B324" i="6"/>
  <c r="C324" i="6" s="1"/>
  <c r="B325" i="6"/>
  <c r="C325" i="6" s="1"/>
  <c r="B326" i="6"/>
  <c r="C326" i="6" s="1"/>
  <c r="B327" i="6"/>
  <c r="C327" i="6" s="1"/>
  <c r="B328" i="6"/>
  <c r="C328" i="6" s="1"/>
  <c r="B329" i="6"/>
  <c r="C329" i="6" s="1"/>
  <c r="B330" i="6"/>
  <c r="C330" i="6" s="1"/>
  <c r="B331" i="6"/>
  <c r="C331" i="6" s="1"/>
  <c r="B332" i="6"/>
  <c r="C332" i="6" s="1"/>
  <c r="B333" i="6"/>
  <c r="C333" i="6" s="1"/>
  <c r="B334" i="6"/>
  <c r="C334" i="6" s="1"/>
  <c r="B335" i="6"/>
  <c r="C335" i="6" s="1"/>
  <c r="B336" i="6"/>
  <c r="C336" i="6" s="1"/>
  <c r="B337" i="6"/>
  <c r="C337" i="6" s="1"/>
  <c r="B338" i="6"/>
  <c r="C338" i="6" s="1"/>
  <c r="B339" i="6"/>
  <c r="C339" i="6" s="1"/>
  <c r="B340" i="6"/>
  <c r="C340" i="6" s="1"/>
  <c r="B341" i="6"/>
  <c r="C341" i="6" s="1"/>
  <c r="B342" i="6"/>
  <c r="B343" i="6"/>
  <c r="C343" i="6" s="1"/>
  <c r="B344" i="6"/>
  <c r="C344" i="6" s="1"/>
  <c r="B345" i="6"/>
  <c r="C345" i="6" s="1"/>
  <c r="B346" i="6"/>
  <c r="C346" i="6" s="1"/>
  <c r="B347" i="6"/>
  <c r="C347" i="6" s="1"/>
  <c r="B348" i="6"/>
  <c r="C348" i="6" s="1"/>
  <c r="B349" i="6"/>
  <c r="C349" i="6" s="1"/>
  <c r="B350" i="6"/>
  <c r="C350" i="6" s="1"/>
  <c r="B351" i="6"/>
  <c r="C351" i="6" s="1"/>
  <c r="B352" i="6"/>
  <c r="C352" i="6" s="1"/>
  <c r="B353" i="6"/>
  <c r="C353" i="6" s="1"/>
  <c r="B354" i="6"/>
  <c r="C354" i="6" s="1"/>
  <c r="B355" i="6"/>
  <c r="C355" i="6" s="1"/>
  <c r="B356" i="6"/>
  <c r="C356" i="6" s="1"/>
  <c r="B357" i="6"/>
  <c r="C357" i="6" s="1"/>
  <c r="B358" i="6"/>
  <c r="C358" i="6" s="1"/>
  <c r="B359" i="6"/>
  <c r="C359" i="6" s="1"/>
  <c r="B360" i="6"/>
  <c r="C360" i="6" s="1"/>
  <c r="B361" i="6"/>
  <c r="C361" i="6" s="1"/>
  <c r="B362" i="6"/>
  <c r="C362" i="6" s="1"/>
  <c r="B363" i="6"/>
  <c r="C363" i="6" s="1"/>
  <c r="B364" i="6"/>
  <c r="C364" i="6" s="1"/>
  <c r="B365" i="6"/>
  <c r="C365" i="6" s="1"/>
  <c r="B366" i="6"/>
  <c r="C366" i="6" s="1"/>
  <c r="B367" i="6"/>
  <c r="C367" i="6" s="1"/>
  <c r="B368" i="6"/>
  <c r="C368" i="6" s="1"/>
  <c r="B7" i="6"/>
  <c r="C7" i="6" s="1"/>
  <c r="B6" i="6"/>
  <c r="C6" i="6" s="1"/>
  <c r="B5" i="6"/>
  <c r="C5" i="6" s="1"/>
  <c r="B4" i="6"/>
  <c r="C4" i="6" s="1"/>
  <c r="B3" i="6"/>
  <c r="C3" i="6" s="1"/>
  <c r="AL3" i="6" l="1"/>
  <c r="AL4" i="6" s="1"/>
  <c r="AL5" i="6" s="1"/>
  <c r="AL6" i="6" s="1"/>
  <c r="AL7" i="6" s="1"/>
  <c r="AL8" i="6" s="1"/>
  <c r="AL9" i="6" s="1"/>
  <c r="AL10" i="6" s="1"/>
  <c r="AL11" i="6" s="1"/>
  <c r="AL12" i="6" s="1"/>
  <c r="AL13" i="6" s="1"/>
  <c r="AL14" i="6" s="1"/>
  <c r="AL15" i="6" s="1"/>
  <c r="AL16" i="6" s="1"/>
  <c r="AL17" i="6" s="1"/>
  <c r="AL18" i="6" s="1"/>
  <c r="AL19" i="6" s="1"/>
  <c r="AL20" i="6" s="1"/>
  <c r="AL21" i="6" s="1"/>
  <c r="AL22" i="6" s="1"/>
  <c r="AL23" i="6" s="1"/>
  <c r="AL24" i="6" s="1"/>
  <c r="AL25" i="6" s="1"/>
  <c r="AL26" i="6" s="1"/>
  <c r="AL27" i="6" s="1"/>
  <c r="AL28" i="6" s="1"/>
  <c r="AL29" i="6" s="1"/>
  <c r="AL30" i="6" s="1"/>
  <c r="AL31" i="6" s="1"/>
  <c r="AL32" i="6" s="1"/>
  <c r="AL33" i="6" s="1"/>
  <c r="AL34" i="6" s="1"/>
  <c r="AL35" i="6" s="1"/>
  <c r="AL36" i="6" s="1"/>
  <c r="AL37" i="6" s="1"/>
  <c r="AL38" i="6" s="1"/>
  <c r="AL39" i="6" s="1"/>
  <c r="AL40" i="6" s="1"/>
  <c r="AL41" i="6" s="1"/>
  <c r="AL42" i="6" s="1"/>
  <c r="AL43" i="6" s="1"/>
  <c r="AL44" i="6" s="1"/>
  <c r="AL45" i="6" s="1"/>
  <c r="AL46" i="6" s="1"/>
  <c r="AL47" i="6" s="1"/>
  <c r="AL48" i="6" s="1"/>
  <c r="AL49" i="6" s="1"/>
  <c r="AL50" i="6" s="1"/>
  <c r="AL51" i="6" s="1"/>
  <c r="AL52" i="6" s="1"/>
  <c r="AL53" i="6" s="1"/>
  <c r="AL54" i="6" s="1"/>
  <c r="AL55" i="6" s="1"/>
  <c r="AL56" i="6" s="1"/>
  <c r="AL57" i="6" s="1"/>
  <c r="AL58" i="6" s="1"/>
  <c r="AL59" i="6" s="1"/>
  <c r="AL60" i="6" s="1"/>
  <c r="AL61" i="6" s="1"/>
  <c r="AL62" i="6" s="1"/>
  <c r="AL63" i="6" s="1"/>
  <c r="AL64" i="6" s="1"/>
  <c r="AL65" i="6" s="1"/>
  <c r="AL66" i="6" s="1"/>
  <c r="AL67" i="6" s="1"/>
  <c r="AL68" i="6" s="1"/>
  <c r="AL69" i="6" s="1"/>
  <c r="AL70" i="6" s="1"/>
  <c r="AL71" i="6" s="1"/>
  <c r="AL72" i="6" s="1"/>
  <c r="AL73" i="6" s="1"/>
  <c r="AL74" i="6" s="1"/>
  <c r="AL75" i="6" s="1"/>
  <c r="AL76" i="6" s="1"/>
  <c r="AL77" i="6" s="1"/>
  <c r="AL78" i="6" s="1"/>
  <c r="AL79" i="6" s="1"/>
  <c r="AL80" i="6" s="1"/>
  <c r="AL81" i="6" s="1"/>
  <c r="AL82" i="6" s="1"/>
  <c r="AL83" i="6" s="1"/>
  <c r="AL84" i="6" s="1"/>
  <c r="AL85" i="6" s="1"/>
  <c r="AL86" i="6" s="1"/>
  <c r="AL87" i="6" s="1"/>
  <c r="AL88" i="6" s="1"/>
  <c r="AL89" i="6" s="1"/>
  <c r="AL90" i="6" s="1"/>
  <c r="AL91" i="6" s="1"/>
  <c r="AL92" i="6" s="1"/>
  <c r="AL93" i="6" s="1"/>
  <c r="AL94" i="6" s="1"/>
  <c r="AL95" i="6" s="1"/>
  <c r="AL96" i="6" s="1"/>
  <c r="AL97" i="6" s="1"/>
  <c r="AL98" i="6" s="1"/>
  <c r="AL99" i="6" s="1"/>
  <c r="AL100" i="6" s="1"/>
  <c r="AL101" i="6" s="1"/>
  <c r="AL102" i="6" s="1"/>
  <c r="AL103" i="6" s="1"/>
  <c r="AL104" i="6" s="1"/>
  <c r="AL105" i="6" s="1"/>
  <c r="AL106" i="6" s="1"/>
  <c r="AL107" i="6" s="1"/>
  <c r="AL108" i="6" s="1"/>
  <c r="AL109" i="6" s="1"/>
  <c r="AL110" i="6" s="1"/>
  <c r="AL111" i="6" s="1"/>
  <c r="AL112" i="6" s="1"/>
  <c r="AL113" i="6" s="1"/>
  <c r="AL114" i="6" s="1"/>
  <c r="AL115" i="6" s="1"/>
  <c r="AL116" i="6" s="1"/>
  <c r="AL117" i="6" s="1"/>
  <c r="AL118" i="6" s="1"/>
  <c r="AL119" i="6" s="1"/>
  <c r="AL120" i="6" s="1"/>
  <c r="AL121" i="6" s="1"/>
  <c r="AL122" i="6" s="1"/>
  <c r="AL123" i="6" s="1"/>
  <c r="AL124" i="6" s="1"/>
  <c r="AL125" i="6" s="1"/>
  <c r="AL126" i="6" s="1"/>
  <c r="AL127" i="6" s="1"/>
  <c r="AL128" i="6" s="1"/>
  <c r="AL129" i="6" s="1"/>
  <c r="AL130" i="6" s="1"/>
  <c r="AL131" i="6" s="1"/>
  <c r="AL132" i="6" s="1"/>
  <c r="AL133" i="6" s="1"/>
  <c r="AL134" i="6" s="1"/>
  <c r="AL135" i="6" s="1"/>
  <c r="AL136" i="6" s="1"/>
  <c r="AL137" i="6" s="1"/>
  <c r="AL138" i="6" s="1"/>
  <c r="AL139" i="6" s="1"/>
  <c r="AL140" i="6" s="1"/>
  <c r="AL141" i="6" s="1"/>
  <c r="AL142" i="6" s="1"/>
  <c r="AL143" i="6" s="1"/>
  <c r="AL144" i="6" s="1"/>
  <c r="AL145" i="6" s="1"/>
  <c r="AL146" i="6" s="1"/>
  <c r="AL147" i="6" s="1"/>
  <c r="AL148" i="6" s="1"/>
  <c r="AL149" i="6" s="1"/>
  <c r="AL150" i="6" s="1"/>
  <c r="AL151" i="6" s="1"/>
  <c r="AL152" i="6" s="1"/>
  <c r="AL153" i="6" s="1"/>
  <c r="AL154" i="6" s="1"/>
  <c r="AL155" i="6" s="1"/>
  <c r="AL156" i="6" s="1"/>
  <c r="AL157" i="6" s="1"/>
  <c r="AL158" i="6" s="1"/>
  <c r="AL159" i="6" s="1"/>
  <c r="AL160" i="6" s="1"/>
  <c r="AL161" i="6" s="1"/>
  <c r="AL162" i="6" s="1"/>
  <c r="AL163" i="6" s="1"/>
  <c r="AL164" i="6" s="1"/>
  <c r="AL165" i="6" s="1"/>
  <c r="AL166" i="6" s="1"/>
  <c r="AL167" i="6" s="1"/>
  <c r="AL168" i="6" s="1"/>
  <c r="AL169" i="6" s="1"/>
  <c r="AL170" i="6" s="1"/>
  <c r="AL171" i="6" s="1"/>
  <c r="AL172" i="6" s="1"/>
  <c r="AL173" i="6" s="1"/>
  <c r="AL174" i="6" s="1"/>
  <c r="AL175" i="6" s="1"/>
  <c r="AL176" i="6" s="1"/>
  <c r="AL177" i="6" s="1"/>
  <c r="AL178" i="6" s="1"/>
  <c r="AL179" i="6" s="1"/>
  <c r="AL180" i="6" s="1"/>
  <c r="AL181" i="6" s="1"/>
  <c r="AL182" i="6" s="1"/>
  <c r="AL183" i="6" s="1"/>
  <c r="AL184" i="6" s="1"/>
  <c r="AL185" i="6" s="1"/>
  <c r="AL186" i="6" s="1"/>
  <c r="AL187" i="6" s="1"/>
  <c r="AL188" i="6" s="1"/>
  <c r="AL189" i="6" s="1"/>
  <c r="AL190" i="6" s="1"/>
  <c r="AL191" i="6" s="1"/>
  <c r="AL192" i="6" s="1"/>
  <c r="AL193" i="6" s="1"/>
  <c r="AL194" i="6" s="1"/>
  <c r="AL195" i="6" s="1"/>
  <c r="AL196" i="6" s="1"/>
  <c r="AL197" i="6" s="1"/>
  <c r="AL198" i="6" s="1"/>
  <c r="AL199" i="6" s="1"/>
  <c r="AL200" i="6" s="1"/>
  <c r="AL201" i="6" s="1"/>
  <c r="AL202" i="6" s="1"/>
  <c r="AL203" i="6" s="1"/>
  <c r="AL204" i="6" s="1"/>
  <c r="AL205" i="6" s="1"/>
  <c r="AL206" i="6" s="1"/>
  <c r="AL207" i="6" s="1"/>
  <c r="AL208" i="6" s="1"/>
  <c r="AL209" i="6" s="1"/>
  <c r="AL210" i="6" s="1"/>
  <c r="AL211" i="6" s="1"/>
  <c r="AL212" i="6" s="1"/>
  <c r="AL213" i="6" s="1"/>
  <c r="AL214" i="6" s="1"/>
  <c r="AL215" i="6" s="1"/>
  <c r="AL216" i="6" s="1"/>
  <c r="AL217" i="6" s="1"/>
  <c r="AL218" i="6" s="1"/>
  <c r="AL219" i="6" s="1"/>
  <c r="AL220" i="6" s="1"/>
  <c r="AL221" i="6" s="1"/>
  <c r="AL222" i="6" s="1"/>
  <c r="AL223" i="6" s="1"/>
  <c r="AL224" i="6" s="1"/>
  <c r="AL225" i="6" s="1"/>
  <c r="AL226" i="6" s="1"/>
  <c r="AL227" i="6" s="1"/>
  <c r="AL228" i="6" s="1"/>
  <c r="AL229" i="6" s="1"/>
  <c r="AL230" i="6" s="1"/>
  <c r="AL231" i="6" s="1"/>
  <c r="AL232" i="6" s="1"/>
  <c r="AL233" i="6" s="1"/>
  <c r="AL234" i="6" s="1"/>
  <c r="AL235" i="6" s="1"/>
  <c r="AL236" i="6" s="1"/>
  <c r="AL237" i="6" s="1"/>
  <c r="AL238" i="6" s="1"/>
  <c r="AL239" i="6" s="1"/>
  <c r="AL240" i="6" s="1"/>
  <c r="AL241" i="6" s="1"/>
  <c r="AL242" i="6" s="1"/>
  <c r="AL243" i="6" s="1"/>
  <c r="AL244" i="6" s="1"/>
  <c r="AL245" i="6" s="1"/>
  <c r="AL246" i="6" s="1"/>
  <c r="AL247" i="6" s="1"/>
  <c r="AL248" i="6" s="1"/>
  <c r="AL249" i="6" s="1"/>
  <c r="AL250" i="6" s="1"/>
  <c r="AL251" i="6" s="1"/>
  <c r="AL252" i="6" s="1"/>
  <c r="AL253" i="6" s="1"/>
  <c r="AL254" i="6" s="1"/>
  <c r="AL255" i="6" s="1"/>
  <c r="AL256" i="6" s="1"/>
  <c r="AL257" i="6" s="1"/>
  <c r="AL258" i="6" s="1"/>
  <c r="AL259" i="6" s="1"/>
  <c r="AL260" i="6" s="1"/>
  <c r="AL261" i="6" s="1"/>
  <c r="AL262" i="6" s="1"/>
  <c r="AL263" i="6" s="1"/>
  <c r="AL264" i="6" s="1"/>
  <c r="AL265" i="6" s="1"/>
  <c r="AL266" i="6" s="1"/>
  <c r="AL267" i="6" s="1"/>
  <c r="AL268" i="6" s="1"/>
  <c r="AL269" i="6" s="1"/>
  <c r="AL270" i="6" s="1"/>
  <c r="AL271" i="6" s="1"/>
  <c r="AL272" i="6" s="1"/>
  <c r="AL273" i="6" s="1"/>
  <c r="AL274" i="6" s="1"/>
  <c r="AL275" i="6" s="1"/>
  <c r="AL276" i="6" s="1"/>
  <c r="AL277" i="6" s="1"/>
  <c r="AL278" i="6" s="1"/>
  <c r="AL279" i="6" s="1"/>
  <c r="AL280" i="6" s="1"/>
  <c r="AL281" i="6" s="1"/>
  <c r="AL282" i="6" s="1"/>
  <c r="AL283" i="6" s="1"/>
  <c r="AL284" i="6" s="1"/>
  <c r="AL285" i="6" s="1"/>
  <c r="AL286" i="6" s="1"/>
  <c r="AL287" i="6" s="1"/>
  <c r="AL288" i="6" s="1"/>
  <c r="AL289" i="6" s="1"/>
  <c r="AL290" i="6" s="1"/>
  <c r="AL291" i="6" s="1"/>
  <c r="AL292" i="6" s="1"/>
  <c r="AL293" i="6" s="1"/>
  <c r="AL294" i="6" s="1"/>
  <c r="AL295" i="6" s="1"/>
  <c r="AL296" i="6" s="1"/>
  <c r="AL297" i="6" s="1"/>
  <c r="AL298" i="6" s="1"/>
  <c r="AL299" i="6" s="1"/>
  <c r="AL300" i="6" s="1"/>
  <c r="AL301" i="6" s="1"/>
  <c r="AL302" i="6" s="1"/>
  <c r="AL303" i="6" s="1"/>
  <c r="AL304" i="6" s="1"/>
  <c r="AL305" i="6" s="1"/>
  <c r="AL306" i="6" s="1"/>
  <c r="AL307" i="6" s="1"/>
  <c r="AL308" i="6" s="1"/>
  <c r="AL309" i="6" s="1"/>
  <c r="AL310" i="6" s="1"/>
  <c r="AL311" i="6" s="1"/>
  <c r="AL312" i="6" s="1"/>
  <c r="AL313" i="6" s="1"/>
  <c r="AL314" i="6" s="1"/>
  <c r="AL315" i="6" s="1"/>
  <c r="AL316" i="6" s="1"/>
  <c r="AL317" i="6" s="1"/>
  <c r="AL318" i="6" s="1"/>
  <c r="AL319" i="6" s="1"/>
  <c r="AL320" i="6" s="1"/>
  <c r="AL321" i="6" s="1"/>
  <c r="AL322" i="6" s="1"/>
  <c r="AL323" i="6" s="1"/>
  <c r="AL324" i="6" s="1"/>
  <c r="AL325" i="6" s="1"/>
  <c r="AL326" i="6" s="1"/>
  <c r="AL327" i="6" s="1"/>
  <c r="AL328" i="6" s="1"/>
  <c r="AL329" i="6" s="1"/>
  <c r="AL330" i="6" s="1"/>
  <c r="AL331" i="6" s="1"/>
  <c r="AL332" i="6" s="1"/>
  <c r="AL333" i="6" s="1"/>
  <c r="AL334" i="6" s="1"/>
  <c r="AL335" i="6" s="1"/>
  <c r="AL336" i="6" s="1"/>
  <c r="AL337" i="6" s="1"/>
  <c r="AL338" i="6" s="1"/>
  <c r="AL339" i="6" s="1"/>
  <c r="AL340" i="6" s="1"/>
  <c r="AL341" i="6" s="1"/>
  <c r="AL342" i="6" s="1"/>
  <c r="AL343" i="6" s="1"/>
  <c r="AL344" i="6" s="1"/>
  <c r="AL345" i="6" s="1"/>
  <c r="AL346" i="6" s="1"/>
  <c r="AL347" i="6" s="1"/>
  <c r="AL348" i="6" s="1"/>
  <c r="AL349" i="6" s="1"/>
  <c r="AL350" i="6" s="1"/>
  <c r="AL351" i="6" s="1"/>
  <c r="AL352" i="6" s="1"/>
  <c r="AL353" i="6" s="1"/>
  <c r="AL354" i="6" s="1"/>
  <c r="AL355" i="6" s="1"/>
  <c r="AL356" i="6" s="1"/>
  <c r="AL357" i="6" s="1"/>
  <c r="AL358" i="6" s="1"/>
  <c r="AL359" i="6" s="1"/>
  <c r="AL360" i="6" s="1"/>
  <c r="AL361" i="6" s="1"/>
  <c r="AL362" i="6" s="1"/>
  <c r="AL363" i="6" s="1"/>
  <c r="AL364" i="6" s="1"/>
  <c r="AL365" i="6" s="1"/>
  <c r="AL366" i="6" s="1"/>
  <c r="AL367" i="6" s="1"/>
  <c r="AL368" i="6" s="1"/>
  <c r="AD3" i="6"/>
  <c r="AD4" i="6" s="1"/>
  <c r="AD5" i="6" s="1"/>
  <c r="AD6" i="6" s="1"/>
  <c r="AD7" i="6" s="1"/>
  <c r="AD8" i="6" s="1"/>
  <c r="AD9" i="6" s="1"/>
  <c r="AD10" i="6" s="1"/>
  <c r="AD11" i="6" s="1"/>
  <c r="AD12" i="6" s="1"/>
  <c r="AD13" i="6" s="1"/>
  <c r="AD14" i="6" s="1"/>
  <c r="AD15" i="6" s="1"/>
  <c r="AD16" i="6" s="1"/>
  <c r="AD17" i="6" s="1"/>
  <c r="AD18" i="6" s="1"/>
  <c r="AD19" i="6" s="1"/>
  <c r="AD20" i="6" s="1"/>
  <c r="AD21" i="6" s="1"/>
  <c r="AD22" i="6" s="1"/>
  <c r="AD23" i="6" s="1"/>
  <c r="AD24" i="6" s="1"/>
  <c r="AD25" i="6" s="1"/>
  <c r="AD26" i="6" s="1"/>
  <c r="AD27" i="6" s="1"/>
  <c r="AD28" i="6" s="1"/>
  <c r="AD29" i="6" s="1"/>
  <c r="AD30" i="6" s="1"/>
  <c r="AD31" i="6" s="1"/>
  <c r="AD32" i="6" s="1"/>
  <c r="AD33" i="6" s="1"/>
  <c r="AD34" i="6" s="1"/>
  <c r="AD35" i="6" s="1"/>
  <c r="AD36" i="6" s="1"/>
  <c r="AD37" i="6" s="1"/>
  <c r="AD38" i="6" s="1"/>
  <c r="AD39" i="6" s="1"/>
  <c r="AD40" i="6" s="1"/>
  <c r="AD41" i="6" s="1"/>
  <c r="AD42" i="6" s="1"/>
  <c r="AD43" i="6" s="1"/>
  <c r="AD44" i="6" s="1"/>
  <c r="AD45" i="6" s="1"/>
  <c r="AD46" i="6" s="1"/>
  <c r="AD47" i="6" s="1"/>
  <c r="AD48" i="6" s="1"/>
  <c r="AD49" i="6" s="1"/>
  <c r="AD50" i="6" s="1"/>
  <c r="AD51" i="6" s="1"/>
  <c r="AD52" i="6" s="1"/>
  <c r="AD53" i="6" s="1"/>
  <c r="AD54" i="6" s="1"/>
  <c r="AD55" i="6" s="1"/>
  <c r="AD56" i="6" s="1"/>
  <c r="AD57" i="6" s="1"/>
  <c r="AD58" i="6" s="1"/>
  <c r="AD59" i="6" s="1"/>
  <c r="AD60" i="6" s="1"/>
  <c r="AD61" i="6" s="1"/>
  <c r="AD62" i="6" s="1"/>
  <c r="AD63" i="6" s="1"/>
  <c r="AD64" i="6" s="1"/>
  <c r="AD65" i="6" s="1"/>
  <c r="AD66" i="6" s="1"/>
  <c r="AD67" i="6" s="1"/>
  <c r="AD68" i="6" s="1"/>
  <c r="AD69" i="6" s="1"/>
  <c r="AD70" i="6" s="1"/>
  <c r="AD71" i="6" s="1"/>
  <c r="AD72" i="6" s="1"/>
  <c r="AD73" i="6" s="1"/>
  <c r="AD74" i="6" s="1"/>
  <c r="AD75" i="6" s="1"/>
  <c r="AD76" i="6" s="1"/>
  <c r="AD77" i="6" s="1"/>
  <c r="AD78" i="6" s="1"/>
  <c r="AD79" i="6" s="1"/>
  <c r="AD80" i="6" s="1"/>
  <c r="AD81" i="6" s="1"/>
  <c r="AD82" i="6" s="1"/>
  <c r="AD83" i="6" s="1"/>
  <c r="AD84" i="6" s="1"/>
  <c r="AD85" i="6" s="1"/>
  <c r="AD86" i="6" s="1"/>
  <c r="AD87" i="6" s="1"/>
  <c r="AD88" i="6" s="1"/>
  <c r="AD89" i="6" s="1"/>
  <c r="AD90" i="6" s="1"/>
  <c r="AD91" i="6" s="1"/>
  <c r="AD92" i="6" s="1"/>
  <c r="AD93" i="6" s="1"/>
  <c r="AD94" i="6" s="1"/>
  <c r="AD95" i="6" s="1"/>
  <c r="AD96" i="6" s="1"/>
  <c r="AD97" i="6" s="1"/>
  <c r="AD98" i="6" s="1"/>
  <c r="AD99" i="6" s="1"/>
  <c r="AD100" i="6" s="1"/>
  <c r="AD101" i="6" s="1"/>
  <c r="AD102" i="6" s="1"/>
  <c r="AD103" i="6" s="1"/>
  <c r="AD104" i="6" s="1"/>
  <c r="AD105" i="6" s="1"/>
  <c r="AD106" i="6" s="1"/>
  <c r="AD107" i="6" s="1"/>
  <c r="AD108" i="6" s="1"/>
  <c r="AD109" i="6" s="1"/>
  <c r="AD110" i="6" s="1"/>
  <c r="AD111" i="6" s="1"/>
  <c r="AD112" i="6" s="1"/>
  <c r="AD113" i="6" s="1"/>
  <c r="AD114" i="6" s="1"/>
  <c r="AD115" i="6" s="1"/>
  <c r="AD116" i="6" s="1"/>
  <c r="AD117" i="6" s="1"/>
  <c r="AD118" i="6" s="1"/>
  <c r="AD119" i="6" s="1"/>
  <c r="AD120" i="6" s="1"/>
  <c r="AD121" i="6" s="1"/>
  <c r="AD122" i="6" s="1"/>
  <c r="AD123" i="6" s="1"/>
  <c r="AD124" i="6" s="1"/>
  <c r="AD125" i="6" s="1"/>
  <c r="AD126" i="6" s="1"/>
  <c r="AD127" i="6" s="1"/>
  <c r="AD128" i="6" s="1"/>
  <c r="AD129" i="6" s="1"/>
  <c r="AD130" i="6" s="1"/>
  <c r="AD131" i="6" s="1"/>
  <c r="AD132" i="6" s="1"/>
  <c r="AD133" i="6" s="1"/>
  <c r="AD134" i="6" s="1"/>
  <c r="AD135" i="6" s="1"/>
  <c r="AD136" i="6" s="1"/>
  <c r="AD137" i="6" s="1"/>
  <c r="AD138" i="6" s="1"/>
  <c r="AD139" i="6" s="1"/>
  <c r="AD140" i="6" s="1"/>
  <c r="AD141" i="6" s="1"/>
  <c r="AD142" i="6" s="1"/>
  <c r="AD143" i="6" s="1"/>
  <c r="AD144" i="6" s="1"/>
  <c r="AD145" i="6" s="1"/>
  <c r="AD146" i="6" s="1"/>
  <c r="AD147" i="6" s="1"/>
  <c r="AD148" i="6" s="1"/>
  <c r="AD149" i="6" s="1"/>
  <c r="AD150" i="6" s="1"/>
  <c r="AD151" i="6" s="1"/>
  <c r="AD152" i="6" s="1"/>
  <c r="AD153" i="6" s="1"/>
  <c r="AD154" i="6" s="1"/>
  <c r="AD155" i="6" s="1"/>
  <c r="AD156" i="6" s="1"/>
  <c r="AD157" i="6" s="1"/>
  <c r="AD158" i="6" s="1"/>
  <c r="AD159" i="6" s="1"/>
  <c r="AD160" i="6" s="1"/>
  <c r="AD161" i="6" s="1"/>
  <c r="AD162" i="6" s="1"/>
  <c r="AD163" i="6" s="1"/>
  <c r="AD164" i="6" s="1"/>
  <c r="AD165" i="6" s="1"/>
  <c r="AD166" i="6" s="1"/>
  <c r="AD167" i="6" s="1"/>
  <c r="AD168" i="6" s="1"/>
  <c r="AD169" i="6" s="1"/>
  <c r="AD170" i="6" s="1"/>
  <c r="AD171" i="6" s="1"/>
  <c r="AD172" i="6" s="1"/>
  <c r="AD173" i="6" s="1"/>
  <c r="AD174" i="6" s="1"/>
  <c r="AD175" i="6" s="1"/>
  <c r="AD176" i="6" s="1"/>
  <c r="AD177" i="6" s="1"/>
  <c r="AD178" i="6" s="1"/>
  <c r="AD179" i="6" s="1"/>
  <c r="AD180" i="6" s="1"/>
  <c r="AD181" i="6" s="1"/>
  <c r="AD182" i="6" s="1"/>
  <c r="AD183" i="6" s="1"/>
  <c r="AD184" i="6" s="1"/>
  <c r="AD185" i="6" s="1"/>
  <c r="AD186" i="6" s="1"/>
  <c r="AD187" i="6" s="1"/>
  <c r="AD188" i="6" s="1"/>
  <c r="AD189" i="6" s="1"/>
  <c r="AD190" i="6" s="1"/>
  <c r="AD191" i="6" s="1"/>
  <c r="AD192" i="6" s="1"/>
  <c r="AD193" i="6" s="1"/>
  <c r="AD194" i="6" s="1"/>
  <c r="AD195" i="6" s="1"/>
  <c r="AD196" i="6" s="1"/>
  <c r="AD197" i="6" s="1"/>
  <c r="AD198" i="6" s="1"/>
  <c r="AD199" i="6" s="1"/>
  <c r="AD200" i="6" s="1"/>
  <c r="AD201" i="6" s="1"/>
  <c r="AD202" i="6" s="1"/>
  <c r="AD203" i="6" s="1"/>
  <c r="AD204" i="6" s="1"/>
  <c r="AD205" i="6" s="1"/>
  <c r="AD206" i="6" s="1"/>
  <c r="AD207" i="6" s="1"/>
  <c r="AD208" i="6" s="1"/>
  <c r="AD209" i="6" s="1"/>
  <c r="AD210" i="6" s="1"/>
  <c r="AD211" i="6" s="1"/>
  <c r="AD212" i="6" s="1"/>
  <c r="AD213" i="6" s="1"/>
  <c r="AD214" i="6" s="1"/>
  <c r="AD215" i="6" s="1"/>
  <c r="AD216" i="6" s="1"/>
  <c r="AD217" i="6" s="1"/>
  <c r="AD218" i="6" s="1"/>
  <c r="AD219" i="6" s="1"/>
  <c r="AD220" i="6" s="1"/>
  <c r="AD221" i="6" s="1"/>
  <c r="AD222" i="6" s="1"/>
  <c r="AD223" i="6" s="1"/>
  <c r="AD224" i="6" s="1"/>
  <c r="AD225" i="6" s="1"/>
  <c r="AD226" i="6" s="1"/>
  <c r="AD227" i="6" s="1"/>
  <c r="AD228" i="6" s="1"/>
  <c r="AD229" i="6" s="1"/>
  <c r="AD230" i="6" s="1"/>
  <c r="AD231" i="6" s="1"/>
  <c r="AD232" i="6" s="1"/>
  <c r="AD233" i="6" s="1"/>
  <c r="AD234" i="6" s="1"/>
  <c r="AD235" i="6" s="1"/>
  <c r="AD236" i="6" s="1"/>
  <c r="AD237" i="6" s="1"/>
  <c r="AD238" i="6" s="1"/>
  <c r="AD239" i="6" s="1"/>
  <c r="AD240" i="6" s="1"/>
  <c r="AD241" i="6" s="1"/>
  <c r="AD242" i="6" s="1"/>
  <c r="AD243" i="6" s="1"/>
  <c r="AD244" i="6" s="1"/>
  <c r="AD245" i="6" s="1"/>
  <c r="AD246" i="6" s="1"/>
  <c r="AD247" i="6" s="1"/>
  <c r="AD248" i="6" s="1"/>
  <c r="AD249" i="6" s="1"/>
  <c r="AD250" i="6" s="1"/>
  <c r="AD251" i="6" s="1"/>
  <c r="AD252" i="6" s="1"/>
  <c r="AD253" i="6" s="1"/>
  <c r="AD254" i="6" s="1"/>
  <c r="AD255" i="6" s="1"/>
  <c r="AD256" i="6" s="1"/>
  <c r="AD257" i="6" s="1"/>
  <c r="AD258" i="6" s="1"/>
  <c r="AD259" i="6" s="1"/>
  <c r="AD260" i="6" s="1"/>
  <c r="AD261" i="6" s="1"/>
  <c r="AD262" i="6" s="1"/>
  <c r="AD263" i="6" s="1"/>
  <c r="AD264" i="6" s="1"/>
  <c r="AD265" i="6" s="1"/>
  <c r="AD266" i="6" s="1"/>
  <c r="AD267" i="6" s="1"/>
  <c r="AD268" i="6" s="1"/>
  <c r="AD269" i="6" s="1"/>
  <c r="AD270" i="6" s="1"/>
  <c r="AD271" i="6" s="1"/>
  <c r="AD272" i="6" s="1"/>
  <c r="AD273" i="6" s="1"/>
  <c r="AD274" i="6" s="1"/>
  <c r="AD275" i="6" s="1"/>
  <c r="AD276" i="6" s="1"/>
  <c r="AD277" i="6" s="1"/>
  <c r="AD278" i="6" s="1"/>
  <c r="AD279" i="6" s="1"/>
  <c r="AD280" i="6" s="1"/>
  <c r="AD281" i="6" s="1"/>
  <c r="AD282" i="6" s="1"/>
  <c r="AD283" i="6" s="1"/>
  <c r="AD284" i="6" s="1"/>
  <c r="AD285" i="6" s="1"/>
  <c r="AD286" i="6" s="1"/>
  <c r="AD287" i="6" s="1"/>
  <c r="AD288" i="6" s="1"/>
  <c r="AD289" i="6" s="1"/>
  <c r="AD290" i="6" s="1"/>
  <c r="AD291" i="6" s="1"/>
  <c r="AD292" i="6" s="1"/>
  <c r="AD293" i="6" s="1"/>
  <c r="AD294" i="6" s="1"/>
  <c r="AD295" i="6" s="1"/>
  <c r="AD296" i="6" s="1"/>
  <c r="AD297" i="6" s="1"/>
  <c r="AD298" i="6" s="1"/>
  <c r="AD299" i="6" s="1"/>
  <c r="AD300" i="6" s="1"/>
  <c r="AD301" i="6" s="1"/>
  <c r="AD302" i="6" s="1"/>
  <c r="AD303" i="6" s="1"/>
  <c r="AD304" i="6" s="1"/>
  <c r="AD305" i="6" s="1"/>
  <c r="AD306" i="6" s="1"/>
  <c r="AD307" i="6" s="1"/>
  <c r="AD308" i="6" s="1"/>
  <c r="AD309" i="6" s="1"/>
  <c r="AD310" i="6" s="1"/>
  <c r="AD311" i="6" s="1"/>
  <c r="AD312" i="6" s="1"/>
  <c r="AD313" i="6" s="1"/>
  <c r="AD314" i="6" s="1"/>
  <c r="AD315" i="6" s="1"/>
  <c r="AD316" i="6" s="1"/>
  <c r="AD317" i="6" s="1"/>
  <c r="AD318" i="6" s="1"/>
  <c r="AD319" i="6" s="1"/>
  <c r="AD320" i="6" s="1"/>
  <c r="AD321" i="6" s="1"/>
  <c r="AD322" i="6" s="1"/>
  <c r="AD323" i="6" s="1"/>
  <c r="AD324" i="6" s="1"/>
  <c r="AD325" i="6" s="1"/>
  <c r="AD326" i="6" s="1"/>
  <c r="AD327" i="6" s="1"/>
  <c r="AD328" i="6" s="1"/>
  <c r="AD329" i="6" s="1"/>
  <c r="AD330" i="6" s="1"/>
  <c r="AD331" i="6" s="1"/>
  <c r="AD332" i="6" s="1"/>
  <c r="AD333" i="6" s="1"/>
  <c r="AD334" i="6" s="1"/>
  <c r="AD335" i="6" s="1"/>
  <c r="AD336" i="6" s="1"/>
  <c r="AD337" i="6" s="1"/>
  <c r="AD338" i="6" s="1"/>
  <c r="AD339" i="6" s="1"/>
  <c r="AD340" i="6" s="1"/>
  <c r="AD341" i="6" s="1"/>
  <c r="AD342" i="6" s="1"/>
  <c r="AD343" i="6" s="1"/>
  <c r="AD344" i="6" s="1"/>
  <c r="AD345" i="6" s="1"/>
  <c r="AD346" i="6" s="1"/>
  <c r="AD347" i="6" s="1"/>
  <c r="AD348" i="6" s="1"/>
  <c r="AD349" i="6" s="1"/>
  <c r="AD350" i="6" s="1"/>
  <c r="AD351" i="6" s="1"/>
  <c r="AD352" i="6" s="1"/>
  <c r="AD353" i="6" s="1"/>
  <c r="AD354" i="6" s="1"/>
  <c r="AD355" i="6" s="1"/>
  <c r="AD356" i="6" s="1"/>
  <c r="AD357" i="6" s="1"/>
  <c r="AD358" i="6" s="1"/>
  <c r="AD359" i="6" s="1"/>
  <c r="AD360" i="6" s="1"/>
  <c r="AD361" i="6" s="1"/>
  <c r="AD362" i="6" s="1"/>
  <c r="AD363" i="6" s="1"/>
  <c r="AD364" i="6" s="1"/>
  <c r="AD365" i="6" s="1"/>
  <c r="AD366" i="6" s="1"/>
  <c r="AD367" i="6" s="1"/>
  <c r="AD368" i="6" s="1"/>
  <c r="AA3" i="6"/>
  <c r="AA4" i="6" s="1"/>
  <c r="AA5" i="6" s="1"/>
  <c r="AA6" i="6" s="1"/>
  <c r="AA7" i="6" s="1"/>
  <c r="AA8" i="6" s="1"/>
  <c r="AA9" i="6" s="1"/>
  <c r="AA10" i="6" s="1"/>
  <c r="AA11" i="6" s="1"/>
  <c r="AA12" i="6" s="1"/>
  <c r="AA13" i="6" s="1"/>
  <c r="AA14" i="6" s="1"/>
  <c r="AA15" i="6" s="1"/>
  <c r="AA16" i="6" s="1"/>
  <c r="AA17" i="6" s="1"/>
  <c r="AA18" i="6" s="1"/>
  <c r="AA19" i="6" s="1"/>
  <c r="AA20" i="6" s="1"/>
  <c r="AA21" i="6" s="1"/>
  <c r="AA22" i="6" s="1"/>
  <c r="AA23" i="6" s="1"/>
  <c r="AA24" i="6" s="1"/>
  <c r="AA25" i="6" s="1"/>
  <c r="AA26" i="6" s="1"/>
  <c r="AA27" i="6" s="1"/>
  <c r="AA28" i="6" s="1"/>
  <c r="AA29" i="6" s="1"/>
  <c r="AA30" i="6" s="1"/>
  <c r="AA31" i="6" s="1"/>
  <c r="AA32" i="6" s="1"/>
  <c r="AA33" i="6" s="1"/>
  <c r="AA34" i="6" s="1"/>
  <c r="AA35" i="6" s="1"/>
  <c r="AA36" i="6" s="1"/>
  <c r="AA37" i="6" s="1"/>
  <c r="AA38" i="6" s="1"/>
  <c r="AA39" i="6" s="1"/>
  <c r="AA40" i="6" s="1"/>
  <c r="AA41" i="6" s="1"/>
  <c r="AA42" i="6" s="1"/>
  <c r="AA43" i="6" s="1"/>
  <c r="AA44" i="6" s="1"/>
  <c r="AA45" i="6" s="1"/>
  <c r="AA46" i="6" s="1"/>
  <c r="AA47" i="6" s="1"/>
  <c r="AA48" i="6" s="1"/>
  <c r="AA49" i="6" s="1"/>
  <c r="AA50" i="6" s="1"/>
  <c r="AA51" i="6" s="1"/>
  <c r="AA52" i="6" s="1"/>
  <c r="AA53" i="6" s="1"/>
  <c r="AA54" i="6" s="1"/>
  <c r="AA55" i="6" s="1"/>
  <c r="AA56" i="6" s="1"/>
  <c r="AA57" i="6" s="1"/>
  <c r="AA58" i="6" s="1"/>
  <c r="AA59" i="6" s="1"/>
  <c r="AA60" i="6" s="1"/>
  <c r="AA61" i="6" s="1"/>
  <c r="AA62" i="6" s="1"/>
  <c r="AA63" i="6" s="1"/>
  <c r="AA64" i="6" s="1"/>
  <c r="AA65" i="6" s="1"/>
  <c r="AA66" i="6" s="1"/>
  <c r="AA67" i="6" s="1"/>
  <c r="AA68" i="6" s="1"/>
  <c r="AA69" i="6" s="1"/>
  <c r="AA70" i="6" s="1"/>
  <c r="AA71" i="6" s="1"/>
  <c r="AA72" i="6" s="1"/>
  <c r="AA73" i="6" s="1"/>
  <c r="AA74" i="6" s="1"/>
  <c r="AA75" i="6" s="1"/>
  <c r="AA76" i="6" s="1"/>
  <c r="AA77" i="6" s="1"/>
  <c r="AA78" i="6" s="1"/>
  <c r="AA79" i="6" s="1"/>
  <c r="AA80" i="6" s="1"/>
  <c r="AA81" i="6" s="1"/>
  <c r="AA82" i="6" s="1"/>
  <c r="AA83" i="6" s="1"/>
  <c r="AA84" i="6" s="1"/>
  <c r="AA85" i="6" s="1"/>
  <c r="AA86" i="6" s="1"/>
  <c r="AA87" i="6" s="1"/>
  <c r="AA88" i="6" s="1"/>
  <c r="AA89" i="6" s="1"/>
  <c r="AA90" i="6" s="1"/>
  <c r="AA91" i="6" s="1"/>
  <c r="AA92" i="6" s="1"/>
  <c r="AA93" i="6" s="1"/>
  <c r="AA94" i="6" s="1"/>
  <c r="AA95" i="6" s="1"/>
  <c r="AA96" i="6" s="1"/>
  <c r="AA97" i="6" s="1"/>
  <c r="AA98" i="6" s="1"/>
  <c r="AA99" i="6" s="1"/>
  <c r="AA100" i="6" s="1"/>
  <c r="AA101" i="6" s="1"/>
  <c r="AA102" i="6" s="1"/>
  <c r="AA103" i="6" s="1"/>
  <c r="AA104" i="6" s="1"/>
  <c r="AA105" i="6" s="1"/>
  <c r="AA106" i="6" s="1"/>
  <c r="AA107" i="6" s="1"/>
  <c r="AA108" i="6" s="1"/>
  <c r="AA109" i="6" s="1"/>
  <c r="AA110" i="6" s="1"/>
  <c r="AA111" i="6" s="1"/>
  <c r="AA112" i="6" s="1"/>
  <c r="AA113" i="6" s="1"/>
  <c r="AA114" i="6" s="1"/>
  <c r="AA115" i="6" s="1"/>
  <c r="AA116" i="6" s="1"/>
  <c r="AA117" i="6" s="1"/>
  <c r="AA118" i="6" s="1"/>
  <c r="AA119" i="6" s="1"/>
  <c r="AA120" i="6" s="1"/>
  <c r="AA121" i="6" s="1"/>
  <c r="AA122" i="6" s="1"/>
  <c r="AA123" i="6" s="1"/>
  <c r="AA124" i="6" s="1"/>
  <c r="AA125" i="6" s="1"/>
  <c r="AA126" i="6" s="1"/>
  <c r="AA127" i="6" s="1"/>
  <c r="AA128" i="6" s="1"/>
  <c r="AA129" i="6" s="1"/>
  <c r="AA130" i="6" s="1"/>
  <c r="AA131" i="6" s="1"/>
  <c r="AA132" i="6" s="1"/>
  <c r="AA133" i="6" s="1"/>
  <c r="AA134" i="6" s="1"/>
  <c r="AA135" i="6" s="1"/>
  <c r="AA136" i="6" s="1"/>
  <c r="AA137" i="6" s="1"/>
  <c r="AA138" i="6" s="1"/>
  <c r="AA139" i="6" s="1"/>
  <c r="AA140" i="6" s="1"/>
  <c r="AA141" i="6" s="1"/>
  <c r="AA142" i="6" s="1"/>
  <c r="AA143" i="6" s="1"/>
  <c r="AA144" i="6" s="1"/>
  <c r="AA145" i="6" s="1"/>
  <c r="AA146" i="6" s="1"/>
  <c r="AA147" i="6" s="1"/>
  <c r="AA148" i="6" s="1"/>
  <c r="AA149" i="6" s="1"/>
  <c r="AA150" i="6" s="1"/>
  <c r="AA151" i="6" s="1"/>
  <c r="AA152" i="6" s="1"/>
  <c r="AA153" i="6" s="1"/>
  <c r="AA154" i="6" s="1"/>
  <c r="AA155" i="6" s="1"/>
  <c r="AA156" i="6" s="1"/>
  <c r="AA157" i="6" s="1"/>
  <c r="AA158" i="6" s="1"/>
  <c r="AA159" i="6" s="1"/>
  <c r="AA160" i="6" s="1"/>
  <c r="AA161" i="6" s="1"/>
  <c r="AA162" i="6" s="1"/>
  <c r="AA163" i="6" s="1"/>
  <c r="AA164" i="6" s="1"/>
  <c r="AA165" i="6" s="1"/>
  <c r="AA166" i="6" s="1"/>
  <c r="AA167" i="6" s="1"/>
  <c r="AA168" i="6" s="1"/>
  <c r="AA169" i="6" s="1"/>
  <c r="AA170" i="6" s="1"/>
  <c r="AA171" i="6" s="1"/>
  <c r="AA172" i="6" s="1"/>
  <c r="AA173" i="6" s="1"/>
  <c r="AA174" i="6" s="1"/>
  <c r="AA175" i="6" s="1"/>
  <c r="AA176" i="6" s="1"/>
  <c r="AA177" i="6" s="1"/>
  <c r="AA178" i="6" s="1"/>
  <c r="AA179" i="6" s="1"/>
  <c r="AA180" i="6" s="1"/>
  <c r="AA181" i="6" s="1"/>
  <c r="AA182" i="6" s="1"/>
  <c r="AA183" i="6" s="1"/>
  <c r="AA184" i="6" s="1"/>
  <c r="AA185" i="6" s="1"/>
  <c r="AA186" i="6" s="1"/>
  <c r="AA187" i="6" s="1"/>
  <c r="AA188" i="6" s="1"/>
  <c r="AA189" i="6" s="1"/>
  <c r="AA190" i="6" s="1"/>
  <c r="AA191" i="6" s="1"/>
  <c r="AA192" i="6" s="1"/>
  <c r="AA193" i="6" s="1"/>
  <c r="AA194" i="6" s="1"/>
  <c r="AA195" i="6" s="1"/>
  <c r="AA196" i="6" s="1"/>
  <c r="AA197" i="6" s="1"/>
  <c r="AA198" i="6" s="1"/>
  <c r="AA199" i="6" s="1"/>
  <c r="AA200" i="6" s="1"/>
  <c r="AA201" i="6" s="1"/>
  <c r="AA202" i="6" s="1"/>
  <c r="AA203" i="6" s="1"/>
  <c r="AA204" i="6" s="1"/>
  <c r="AA205" i="6" s="1"/>
  <c r="AA206" i="6" s="1"/>
  <c r="AA207" i="6" s="1"/>
  <c r="AA208" i="6" s="1"/>
  <c r="AA209" i="6" s="1"/>
  <c r="AA210" i="6" s="1"/>
  <c r="AA211" i="6" s="1"/>
  <c r="AA212" i="6" s="1"/>
  <c r="AA213" i="6" s="1"/>
  <c r="AA214" i="6" s="1"/>
  <c r="AA215" i="6" s="1"/>
  <c r="AA216" i="6" s="1"/>
  <c r="AA217" i="6" s="1"/>
  <c r="AA218" i="6" s="1"/>
  <c r="AA219" i="6" s="1"/>
  <c r="AA220" i="6" s="1"/>
  <c r="AA221" i="6" s="1"/>
  <c r="AA222" i="6" s="1"/>
  <c r="AA223" i="6" s="1"/>
  <c r="AA224" i="6" s="1"/>
  <c r="AA225" i="6" s="1"/>
  <c r="AA226" i="6" s="1"/>
  <c r="AA227" i="6" s="1"/>
  <c r="AA228" i="6" s="1"/>
  <c r="AA229" i="6" s="1"/>
  <c r="AA230" i="6" s="1"/>
  <c r="AA231" i="6" s="1"/>
  <c r="AA232" i="6" s="1"/>
  <c r="AA233" i="6" s="1"/>
  <c r="AA234" i="6" s="1"/>
  <c r="AA235" i="6" s="1"/>
  <c r="AA236" i="6" s="1"/>
  <c r="AA237" i="6" s="1"/>
  <c r="AA238" i="6" s="1"/>
  <c r="AA239" i="6" s="1"/>
  <c r="AA240" i="6" s="1"/>
  <c r="AA241" i="6" s="1"/>
  <c r="AA242" i="6" s="1"/>
  <c r="AA243" i="6" s="1"/>
  <c r="AA244" i="6" s="1"/>
  <c r="AA245" i="6" s="1"/>
  <c r="AA246" i="6" s="1"/>
  <c r="AA247" i="6" s="1"/>
  <c r="AA248" i="6" s="1"/>
  <c r="AA249" i="6" s="1"/>
  <c r="AA250" i="6" s="1"/>
  <c r="AA251" i="6" s="1"/>
  <c r="AA252" i="6" s="1"/>
  <c r="AA253" i="6" s="1"/>
  <c r="AA254" i="6" s="1"/>
  <c r="AA255" i="6" s="1"/>
  <c r="AA256" i="6" s="1"/>
  <c r="AA257" i="6" s="1"/>
  <c r="AA258" i="6" s="1"/>
  <c r="AA259" i="6" s="1"/>
  <c r="AA260" i="6" s="1"/>
  <c r="AA261" i="6" s="1"/>
  <c r="AA262" i="6" s="1"/>
  <c r="AA263" i="6" s="1"/>
  <c r="AA264" i="6" s="1"/>
  <c r="AA265" i="6" s="1"/>
  <c r="AA266" i="6" s="1"/>
  <c r="AA267" i="6" s="1"/>
  <c r="AA268" i="6" s="1"/>
  <c r="AA269" i="6" s="1"/>
  <c r="AA270" i="6" s="1"/>
  <c r="AA271" i="6" s="1"/>
  <c r="AA272" i="6" s="1"/>
  <c r="AA273" i="6" s="1"/>
  <c r="AA274" i="6" s="1"/>
  <c r="AA275" i="6" s="1"/>
  <c r="AA276" i="6" s="1"/>
  <c r="AA277" i="6" s="1"/>
  <c r="AA278" i="6" s="1"/>
  <c r="AA279" i="6" s="1"/>
  <c r="AA280" i="6" s="1"/>
  <c r="AA281" i="6" s="1"/>
  <c r="AA282" i="6" s="1"/>
  <c r="AA283" i="6" s="1"/>
  <c r="AA284" i="6" s="1"/>
  <c r="AA285" i="6" s="1"/>
  <c r="AA286" i="6" s="1"/>
  <c r="AA287" i="6" s="1"/>
  <c r="AA288" i="6" s="1"/>
  <c r="AA289" i="6" s="1"/>
  <c r="AA290" i="6" s="1"/>
  <c r="AA291" i="6" s="1"/>
  <c r="AA292" i="6" s="1"/>
  <c r="AA293" i="6" s="1"/>
  <c r="AA294" i="6" s="1"/>
  <c r="AA295" i="6" s="1"/>
  <c r="AA296" i="6" s="1"/>
  <c r="AA297" i="6" s="1"/>
  <c r="AA298" i="6" s="1"/>
  <c r="AA299" i="6" s="1"/>
  <c r="AA300" i="6" s="1"/>
  <c r="AA301" i="6" s="1"/>
  <c r="AA302" i="6" s="1"/>
  <c r="AA303" i="6" s="1"/>
  <c r="AA304" i="6" s="1"/>
  <c r="AA305" i="6" s="1"/>
  <c r="AA306" i="6" s="1"/>
  <c r="AA307" i="6" s="1"/>
  <c r="AA308" i="6" s="1"/>
  <c r="AA309" i="6" s="1"/>
  <c r="AA310" i="6" s="1"/>
  <c r="AA311" i="6" s="1"/>
  <c r="AA312" i="6" s="1"/>
  <c r="AA313" i="6" s="1"/>
  <c r="AA314" i="6" s="1"/>
  <c r="AA315" i="6" s="1"/>
  <c r="AA316" i="6" s="1"/>
  <c r="AA317" i="6" s="1"/>
  <c r="AA318" i="6" s="1"/>
  <c r="AA319" i="6" s="1"/>
  <c r="AA320" i="6" s="1"/>
  <c r="AA321" i="6" s="1"/>
  <c r="AA322" i="6" s="1"/>
  <c r="AA323" i="6" s="1"/>
  <c r="AA324" i="6" s="1"/>
  <c r="AA325" i="6" s="1"/>
  <c r="AA326" i="6" s="1"/>
  <c r="AA327" i="6" s="1"/>
  <c r="AA328" i="6" s="1"/>
  <c r="AA329" i="6" s="1"/>
  <c r="AA330" i="6" s="1"/>
  <c r="AA331" i="6" s="1"/>
  <c r="AA332" i="6" s="1"/>
  <c r="AA333" i="6" s="1"/>
  <c r="AA334" i="6" s="1"/>
  <c r="AA335" i="6" s="1"/>
  <c r="AA336" i="6" s="1"/>
  <c r="AA337" i="6" s="1"/>
  <c r="AA338" i="6" s="1"/>
  <c r="AA339" i="6" s="1"/>
  <c r="AA340" i="6" s="1"/>
  <c r="AA341" i="6" s="1"/>
  <c r="AA342" i="6" s="1"/>
  <c r="AA343" i="6" s="1"/>
  <c r="AA344" i="6" s="1"/>
  <c r="AA345" i="6" s="1"/>
  <c r="AA346" i="6" s="1"/>
  <c r="AA347" i="6" s="1"/>
  <c r="AA348" i="6" s="1"/>
  <c r="AA349" i="6" s="1"/>
  <c r="AA350" i="6" s="1"/>
  <c r="AA351" i="6" s="1"/>
  <c r="AA352" i="6" s="1"/>
  <c r="AA353" i="6" s="1"/>
  <c r="AA354" i="6" s="1"/>
  <c r="AA355" i="6" s="1"/>
  <c r="AA356" i="6" s="1"/>
  <c r="AA357" i="6" s="1"/>
  <c r="AA358" i="6" s="1"/>
  <c r="AA359" i="6" s="1"/>
  <c r="AA360" i="6" s="1"/>
  <c r="AA361" i="6" s="1"/>
  <c r="AA362" i="6" s="1"/>
  <c r="AA363" i="6" s="1"/>
  <c r="AA364" i="6" s="1"/>
  <c r="AA365" i="6" s="1"/>
  <c r="AA366" i="6" s="1"/>
  <c r="AA367" i="6" s="1"/>
  <c r="AA368" i="6" s="1"/>
  <c r="W3" i="6"/>
  <c r="W4" i="6" s="1"/>
  <c r="W5" i="6" s="1"/>
  <c r="W6" i="6" s="1"/>
  <c r="W7" i="6" s="1"/>
  <c r="W8" i="6" s="1"/>
  <c r="W9" i="6" s="1"/>
  <c r="W10" i="6" s="1"/>
  <c r="W11" i="6" s="1"/>
  <c r="W12" i="6" s="1"/>
  <c r="W13" i="6" s="1"/>
  <c r="W14" i="6" s="1"/>
  <c r="W15" i="6" s="1"/>
  <c r="W16" i="6" s="1"/>
  <c r="W17" i="6" s="1"/>
  <c r="W18" i="6" s="1"/>
  <c r="W19" i="6" s="1"/>
  <c r="W20" i="6" s="1"/>
  <c r="W21" i="6" s="1"/>
  <c r="W22" i="6" s="1"/>
  <c r="W23" i="6" s="1"/>
  <c r="W24" i="6" s="1"/>
  <c r="W25" i="6" s="1"/>
  <c r="W26" i="6" s="1"/>
  <c r="W27" i="6" s="1"/>
  <c r="W28" i="6" s="1"/>
  <c r="W29" i="6" s="1"/>
  <c r="W30" i="6" s="1"/>
  <c r="W31" i="6" s="1"/>
  <c r="W32" i="6" s="1"/>
  <c r="W33" i="6" s="1"/>
  <c r="W34" i="6" s="1"/>
  <c r="W35" i="6" s="1"/>
  <c r="W36" i="6" s="1"/>
  <c r="W37" i="6" s="1"/>
  <c r="W38" i="6" s="1"/>
  <c r="W39" i="6" s="1"/>
  <c r="W40" i="6" s="1"/>
  <c r="W41" i="6" s="1"/>
  <c r="W42" i="6" s="1"/>
  <c r="W43" i="6" s="1"/>
  <c r="W44" i="6" s="1"/>
  <c r="W45" i="6" s="1"/>
  <c r="W46" i="6" s="1"/>
  <c r="W47" i="6" s="1"/>
  <c r="W48" i="6" s="1"/>
  <c r="W49" i="6" s="1"/>
  <c r="W50" i="6" s="1"/>
  <c r="W51" i="6" s="1"/>
  <c r="W52" i="6" s="1"/>
  <c r="W53" i="6" s="1"/>
  <c r="W54" i="6" s="1"/>
  <c r="W55" i="6" s="1"/>
  <c r="W56" i="6" s="1"/>
  <c r="W57" i="6" s="1"/>
  <c r="W58" i="6" s="1"/>
  <c r="W59" i="6" s="1"/>
  <c r="W60" i="6" s="1"/>
  <c r="W61" i="6" s="1"/>
  <c r="W62" i="6" s="1"/>
  <c r="W63" i="6" s="1"/>
  <c r="W64" i="6" s="1"/>
  <c r="W65" i="6" s="1"/>
  <c r="W66" i="6" s="1"/>
  <c r="W67" i="6" s="1"/>
  <c r="W68" i="6" s="1"/>
  <c r="W69" i="6" s="1"/>
  <c r="W70" i="6" s="1"/>
  <c r="W71" i="6" s="1"/>
  <c r="W72" i="6" s="1"/>
  <c r="W73" i="6" s="1"/>
  <c r="W74" i="6" s="1"/>
  <c r="W75" i="6" s="1"/>
  <c r="W76" i="6" s="1"/>
  <c r="W77" i="6" s="1"/>
  <c r="W78" i="6" s="1"/>
  <c r="W79" i="6" s="1"/>
  <c r="W80" i="6" s="1"/>
  <c r="W81" i="6" s="1"/>
  <c r="W82" i="6" s="1"/>
  <c r="W83" i="6" s="1"/>
  <c r="W84" i="6" s="1"/>
  <c r="W85" i="6" s="1"/>
  <c r="W86" i="6" s="1"/>
  <c r="W87" i="6" s="1"/>
  <c r="W88" i="6" s="1"/>
  <c r="W89" i="6" s="1"/>
  <c r="W90" i="6" s="1"/>
  <c r="W91" i="6" s="1"/>
  <c r="W92" i="6" s="1"/>
  <c r="W93" i="6" s="1"/>
  <c r="W94" i="6" s="1"/>
  <c r="W95" i="6" s="1"/>
  <c r="W96" i="6" s="1"/>
  <c r="W97" i="6" s="1"/>
  <c r="W98" i="6" s="1"/>
  <c r="W99" i="6" s="1"/>
  <c r="W100" i="6" s="1"/>
  <c r="W101" i="6" s="1"/>
  <c r="W102" i="6" s="1"/>
  <c r="W103" i="6" s="1"/>
  <c r="W104" i="6" s="1"/>
  <c r="W105" i="6" s="1"/>
  <c r="W106" i="6" s="1"/>
  <c r="W107" i="6" s="1"/>
  <c r="W108" i="6" s="1"/>
  <c r="W109" i="6" s="1"/>
  <c r="W110" i="6" s="1"/>
  <c r="W111" i="6" s="1"/>
  <c r="W112" i="6" s="1"/>
  <c r="W113" i="6" s="1"/>
  <c r="W114" i="6" s="1"/>
  <c r="W115" i="6" s="1"/>
  <c r="W116" i="6" s="1"/>
  <c r="W117" i="6" s="1"/>
  <c r="W118" i="6" s="1"/>
  <c r="W119" i="6" s="1"/>
  <c r="W120" i="6" s="1"/>
  <c r="W121" i="6" s="1"/>
  <c r="W122" i="6" s="1"/>
  <c r="W123" i="6" s="1"/>
  <c r="W124" i="6" s="1"/>
  <c r="W125" i="6" s="1"/>
  <c r="W126" i="6" s="1"/>
  <c r="W127" i="6" s="1"/>
  <c r="W128" i="6" s="1"/>
  <c r="W129" i="6" s="1"/>
  <c r="W130" i="6" s="1"/>
  <c r="W131" i="6" s="1"/>
  <c r="W132" i="6" s="1"/>
  <c r="W133" i="6" s="1"/>
  <c r="W134" i="6" s="1"/>
  <c r="W135" i="6" s="1"/>
  <c r="W136" i="6" s="1"/>
  <c r="W137" i="6" s="1"/>
  <c r="W138" i="6" s="1"/>
  <c r="W139" i="6" s="1"/>
  <c r="W140" i="6" s="1"/>
  <c r="W141" i="6" s="1"/>
  <c r="W142" i="6" s="1"/>
  <c r="W143" i="6" s="1"/>
  <c r="W144" i="6" s="1"/>
  <c r="W145" i="6" s="1"/>
  <c r="W146" i="6" s="1"/>
  <c r="W147" i="6" s="1"/>
  <c r="W148" i="6" s="1"/>
  <c r="W149" i="6" s="1"/>
  <c r="W150" i="6" s="1"/>
  <c r="W151" i="6" s="1"/>
  <c r="W152" i="6" s="1"/>
  <c r="W153" i="6" s="1"/>
  <c r="W154" i="6" s="1"/>
  <c r="W155" i="6" s="1"/>
  <c r="W156" i="6" s="1"/>
  <c r="W157" i="6" s="1"/>
  <c r="W158" i="6" s="1"/>
  <c r="W159" i="6" s="1"/>
  <c r="W160" i="6" s="1"/>
  <c r="W161" i="6" s="1"/>
  <c r="W162" i="6" s="1"/>
  <c r="W163" i="6" s="1"/>
  <c r="W164" i="6" s="1"/>
  <c r="W165" i="6" s="1"/>
  <c r="W166" i="6" s="1"/>
  <c r="W167" i="6" s="1"/>
  <c r="W168" i="6" s="1"/>
  <c r="W169" i="6" s="1"/>
  <c r="W170" i="6" s="1"/>
  <c r="W171" i="6" s="1"/>
  <c r="W172" i="6" s="1"/>
  <c r="W173" i="6" s="1"/>
  <c r="W174" i="6" s="1"/>
  <c r="W175" i="6" s="1"/>
  <c r="W176" i="6" s="1"/>
  <c r="W177" i="6" s="1"/>
  <c r="W178" i="6" s="1"/>
  <c r="W179" i="6" s="1"/>
  <c r="W180" i="6" s="1"/>
  <c r="W181" i="6" s="1"/>
  <c r="W182" i="6" s="1"/>
  <c r="W183" i="6" s="1"/>
  <c r="W184" i="6" s="1"/>
  <c r="W185" i="6" s="1"/>
  <c r="W186" i="6" s="1"/>
  <c r="W187" i="6" s="1"/>
  <c r="W188" i="6" s="1"/>
  <c r="W189" i="6" s="1"/>
  <c r="W190" i="6" s="1"/>
  <c r="W191" i="6" s="1"/>
  <c r="W192" i="6" s="1"/>
  <c r="W193" i="6" s="1"/>
  <c r="W194" i="6" s="1"/>
  <c r="W195" i="6" s="1"/>
  <c r="W196" i="6" s="1"/>
  <c r="W197" i="6" s="1"/>
  <c r="W198" i="6" s="1"/>
  <c r="W199" i="6" s="1"/>
  <c r="W200" i="6" s="1"/>
  <c r="W201" i="6" s="1"/>
  <c r="W202" i="6" s="1"/>
  <c r="W203" i="6" s="1"/>
  <c r="W204" i="6" s="1"/>
  <c r="W205" i="6" s="1"/>
  <c r="W206" i="6" s="1"/>
  <c r="W207" i="6" s="1"/>
  <c r="W208" i="6" s="1"/>
  <c r="W209" i="6" s="1"/>
  <c r="W210" i="6" s="1"/>
  <c r="W211" i="6" s="1"/>
  <c r="W212" i="6" s="1"/>
  <c r="W213" i="6" s="1"/>
  <c r="W214" i="6" s="1"/>
  <c r="W215" i="6" s="1"/>
  <c r="W216" i="6" s="1"/>
  <c r="W217" i="6" s="1"/>
  <c r="W218" i="6" s="1"/>
  <c r="W219" i="6" s="1"/>
  <c r="W220" i="6" s="1"/>
  <c r="W221" i="6" s="1"/>
  <c r="W222" i="6" s="1"/>
  <c r="W223" i="6" s="1"/>
  <c r="W224" i="6" s="1"/>
  <c r="W225" i="6" s="1"/>
  <c r="W226" i="6" s="1"/>
  <c r="W227" i="6" s="1"/>
  <c r="W228" i="6" s="1"/>
  <c r="W229" i="6" s="1"/>
  <c r="W230" i="6" s="1"/>
  <c r="W231" i="6" s="1"/>
  <c r="W232" i="6" s="1"/>
  <c r="W233" i="6" s="1"/>
  <c r="W234" i="6" s="1"/>
  <c r="W235" i="6" s="1"/>
  <c r="W236" i="6" s="1"/>
  <c r="W237" i="6" s="1"/>
  <c r="W238" i="6" s="1"/>
  <c r="W239" i="6" s="1"/>
  <c r="W240" i="6" s="1"/>
  <c r="W241" i="6" s="1"/>
  <c r="W242" i="6" s="1"/>
  <c r="W243" i="6" s="1"/>
  <c r="W244" i="6" s="1"/>
  <c r="W245" i="6" s="1"/>
  <c r="W246" i="6" s="1"/>
  <c r="W247" i="6" s="1"/>
  <c r="W248" i="6" s="1"/>
  <c r="W249" i="6" s="1"/>
  <c r="W250" i="6" s="1"/>
  <c r="W251" i="6" s="1"/>
  <c r="W252" i="6" s="1"/>
  <c r="W253" i="6" s="1"/>
  <c r="W254" i="6" s="1"/>
  <c r="W255" i="6" s="1"/>
  <c r="W256" i="6" s="1"/>
  <c r="W257" i="6" s="1"/>
  <c r="W258" i="6" s="1"/>
  <c r="W259" i="6" s="1"/>
  <c r="W260" i="6" s="1"/>
  <c r="W261" i="6" s="1"/>
  <c r="W262" i="6" s="1"/>
  <c r="W263" i="6" s="1"/>
  <c r="W264" i="6" s="1"/>
  <c r="W265" i="6" s="1"/>
  <c r="W266" i="6" s="1"/>
  <c r="W267" i="6" s="1"/>
  <c r="W268" i="6" s="1"/>
  <c r="W269" i="6" s="1"/>
  <c r="W270" i="6" s="1"/>
  <c r="W271" i="6" s="1"/>
  <c r="W272" i="6" s="1"/>
  <c r="W273" i="6" s="1"/>
  <c r="W274" i="6" s="1"/>
  <c r="W275" i="6" s="1"/>
  <c r="W276" i="6" s="1"/>
  <c r="W277" i="6" s="1"/>
  <c r="W278" i="6" s="1"/>
  <c r="W279" i="6" s="1"/>
  <c r="W280" i="6" s="1"/>
  <c r="W281" i="6" s="1"/>
  <c r="W282" i="6" s="1"/>
  <c r="W283" i="6" s="1"/>
  <c r="W284" i="6" s="1"/>
  <c r="W285" i="6" s="1"/>
  <c r="W286" i="6" s="1"/>
  <c r="W287" i="6" s="1"/>
  <c r="W288" i="6" s="1"/>
  <c r="W289" i="6" s="1"/>
  <c r="W290" i="6" s="1"/>
  <c r="W291" i="6" s="1"/>
  <c r="W292" i="6" s="1"/>
  <c r="W293" i="6" s="1"/>
  <c r="W294" i="6" s="1"/>
  <c r="W295" i="6" s="1"/>
  <c r="W296" i="6" s="1"/>
  <c r="W297" i="6" s="1"/>
  <c r="W298" i="6" s="1"/>
  <c r="W299" i="6" s="1"/>
  <c r="W300" i="6" s="1"/>
  <c r="W301" i="6" s="1"/>
  <c r="W302" i="6" s="1"/>
  <c r="W303" i="6" s="1"/>
  <c r="W304" i="6" s="1"/>
  <c r="W305" i="6" s="1"/>
  <c r="W306" i="6" s="1"/>
  <c r="W307" i="6" s="1"/>
  <c r="W308" i="6" s="1"/>
  <c r="W309" i="6" s="1"/>
  <c r="W310" i="6" s="1"/>
  <c r="W311" i="6" s="1"/>
  <c r="W312" i="6" s="1"/>
  <c r="W313" i="6" s="1"/>
  <c r="W314" i="6" s="1"/>
  <c r="W315" i="6" s="1"/>
  <c r="W316" i="6" s="1"/>
  <c r="W317" i="6" s="1"/>
  <c r="W318" i="6" s="1"/>
  <c r="W319" i="6" s="1"/>
  <c r="W320" i="6" s="1"/>
  <c r="W321" i="6" s="1"/>
  <c r="W322" i="6" s="1"/>
  <c r="W323" i="6" s="1"/>
  <c r="W324" i="6" s="1"/>
  <c r="W325" i="6" s="1"/>
  <c r="W326" i="6" s="1"/>
  <c r="W327" i="6" s="1"/>
  <c r="W328" i="6" s="1"/>
  <c r="W329" i="6" s="1"/>
  <c r="W330" i="6" s="1"/>
  <c r="W331" i="6" s="1"/>
  <c r="W332" i="6" s="1"/>
  <c r="W333" i="6" s="1"/>
  <c r="W334" i="6" s="1"/>
  <c r="W335" i="6" s="1"/>
  <c r="W336" i="6" s="1"/>
  <c r="W337" i="6" s="1"/>
  <c r="W338" i="6" s="1"/>
  <c r="W339" i="6" s="1"/>
  <c r="W340" i="6" s="1"/>
  <c r="W341" i="6" s="1"/>
  <c r="W342" i="6" s="1"/>
  <c r="W343" i="6" s="1"/>
  <c r="W344" i="6" s="1"/>
  <c r="W345" i="6" s="1"/>
  <c r="W346" i="6" s="1"/>
  <c r="W347" i="6" s="1"/>
  <c r="W348" i="6" s="1"/>
  <c r="W349" i="6" s="1"/>
  <c r="W350" i="6" s="1"/>
  <c r="W351" i="6" s="1"/>
  <c r="W352" i="6" s="1"/>
  <c r="W353" i="6" s="1"/>
  <c r="W354" i="6" s="1"/>
  <c r="W355" i="6" s="1"/>
  <c r="W356" i="6" s="1"/>
  <c r="W357" i="6" s="1"/>
  <c r="W358" i="6" s="1"/>
  <c r="W359" i="6" s="1"/>
  <c r="W360" i="6" s="1"/>
  <c r="W361" i="6" s="1"/>
  <c r="W362" i="6" s="1"/>
  <c r="W363" i="6" s="1"/>
  <c r="W364" i="6" s="1"/>
  <c r="W365" i="6" s="1"/>
  <c r="W366" i="6" s="1"/>
  <c r="W367" i="6" s="1"/>
  <c r="W368" i="6" s="1"/>
  <c r="AI3" i="6"/>
  <c r="AI4" i="6" s="1"/>
  <c r="AI5" i="6" s="1"/>
  <c r="AI6" i="6" s="1"/>
  <c r="AI7" i="6" s="1"/>
  <c r="AI8" i="6" s="1"/>
  <c r="AI9" i="6" s="1"/>
  <c r="AI10" i="6" s="1"/>
  <c r="AI11" i="6" s="1"/>
  <c r="AI12" i="6" s="1"/>
  <c r="AI13" i="6" s="1"/>
  <c r="AI14" i="6" s="1"/>
  <c r="AI15" i="6" s="1"/>
  <c r="AI16" i="6" s="1"/>
  <c r="AI17" i="6" s="1"/>
  <c r="AI18" i="6" s="1"/>
  <c r="AI19" i="6" s="1"/>
  <c r="AI20" i="6" s="1"/>
  <c r="AI21" i="6" s="1"/>
  <c r="AI22" i="6" s="1"/>
  <c r="AI23" i="6" s="1"/>
  <c r="AI24" i="6" s="1"/>
  <c r="AI25" i="6" s="1"/>
  <c r="AI26" i="6" s="1"/>
  <c r="AI27" i="6" s="1"/>
  <c r="AI28" i="6" s="1"/>
  <c r="AI29" i="6" s="1"/>
  <c r="AI30" i="6" s="1"/>
  <c r="AI31" i="6" s="1"/>
  <c r="AI32" i="6" s="1"/>
  <c r="AI33" i="6" s="1"/>
  <c r="AI34" i="6" s="1"/>
  <c r="AI35" i="6" s="1"/>
  <c r="AI36" i="6" s="1"/>
  <c r="AI37" i="6" s="1"/>
  <c r="AI38" i="6" s="1"/>
  <c r="AI39" i="6" s="1"/>
  <c r="AI40" i="6" s="1"/>
  <c r="AI41" i="6" s="1"/>
  <c r="AI42" i="6" s="1"/>
  <c r="AI43" i="6" s="1"/>
  <c r="AI44" i="6" s="1"/>
  <c r="AI45" i="6" s="1"/>
  <c r="AI46" i="6" s="1"/>
  <c r="AI47" i="6" s="1"/>
  <c r="AI48" i="6" s="1"/>
  <c r="AI49" i="6" s="1"/>
  <c r="AI50" i="6" s="1"/>
  <c r="AI51" i="6" s="1"/>
  <c r="AI52" i="6" s="1"/>
  <c r="AI53" i="6" s="1"/>
  <c r="AI54" i="6" s="1"/>
  <c r="AI55" i="6" s="1"/>
  <c r="AI56" i="6" s="1"/>
  <c r="AI57" i="6" s="1"/>
  <c r="AI58" i="6" s="1"/>
  <c r="AI59" i="6" s="1"/>
  <c r="AI60" i="6" s="1"/>
  <c r="AI61" i="6" s="1"/>
  <c r="AI62" i="6" s="1"/>
  <c r="AI63" i="6" s="1"/>
  <c r="AI64" i="6" s="1"/>
  <c r="AI65" i="6" s="1"/>
  <c r="AI66" i="6" s="1"/>
  <c r="AI67" i="6" s="1"/>
  <c r="AI68" i="6" s="1"/>
  <c r="AI69" i="6" s="1"/>
  <c r="AI70" i="6" s="1"/>
  <c r="AI71" i="6" s="1"/>
  <c r="AI72" i="6" s="1"/>
  <c r="AI73" i="6" s="1"/>
  <c r="AI74" i="6" s="1"/>
  <c r="AI75" i="6" s="1"/>
  <c r="AI76" i="6" s="1"/>
  <c r="AI77" i="6" s="1"/>
  <c r="AI78" i="6" s="1"/>
  <c r="AI79" i="6" s="1"/>
  <c r="AI80" i="6" s="1"/>
  <c r="AI81" i="6" s="1"/>
  <c r="AI82" i="6" s="1"/>
  <c r="AI83" i="6" s="1"/>
  <c r="AI84" i="6" s="1"/>
  <c r="AI85" i="6" s="1"/>
  <c r="AI86" i="6" s="1"/>
  <c r="AI87" i="6" s="1"/>
  <c r="AI88" i="6" s="1"/>
  <c r="AI89" i="6" s="1"/>
  <c r="AI90" i="6" s="1"/>
  <c r="AI91" i="6" s="1"/>
  <c r="AI92" i="6" s="1"/>
  <c r="AI93" i="6" s="1"/>
  <c r="AI94" i="6" s="1"/>
  <c r="AI95" i="6" s="1"/>
  <c r="AI96" i="6" s="1"/>
  <c r="AI97" i="6" s="1"/>
  <c r="AI98" i="6" s="1"/>
  <c r="AI99" i="6" s="1"/>
  <c r="AI100" i="6" s="1"/>
  <c r="AI101" i="6" s="1"/>
  <c r="AI102" i="6" s="1"/>
  <c r="AI103" i="6" s="1"/>
  <c r="AI104" i="6" s="1"/>
  <c r="AI105" i="6" s="1"/>
  <c r="AI106" i="6" s="1"/>
  <c r="AI107" i="6" s="1"/>
  <c r="AI108" i="6" s="1"/>
  <c r="AI109" i="6" s="1"/>
  <c r="AI110" i="6" s="1"/>
  <c r="AI111" i="6" s="1"/>
  <c r="AI112" i="6" s="1"/>
  <c r="AI113" i="6" s="1"/>
  <c r="AI114" i="6" s="1"/>
  <c r="AI115" i="6" s="1"/>
  <c r="AI116" i="6" s="1"/>
  <c r="AI117" i="6" s="1"/>
  <c r="AI118" i="6" s="1"/>
  <c r="AI119" i="6" s="1"/>
  <c r="AI120" i="6" s="1"/>
  <c r="AI121" i="6" s="1"/>
  <c r="AI122" i="6" s="1"/>
  <c r="AI123" i="6" s="1"/>
  <c r="AI124" i="6" s="1"/>
  <c r="AI125" i="6" s="1"/>
  <c r="AI126" i="6" s="1"/>
  <c r="AI127" i="6" s="1"/>
  <c r="AI128" i="6" s="1"/>
  <c r="AI129" i="6" s="1"/>
  <c r="AI130" i="6" s="1"/>
  <c r="AI131" i="6" s="1"/>
  <c r="AI132" i="6" s="1"/>
  <c r="AI133" i="6" s="1"/>
  <c r="AI134" i="6" s="1"/>
  <c r="AI135" i="6" s="1"/>
  <c r="AI136" i="6" s="1"/>
  <c r="AI137" i="6" s="1"/>
  <c r="AI138" i="6" s="1"/>
  <c r="AI139" i="6" s="1"/>
  <c r="AI140" i="6" s="1"/>
  <c r="AI141" i="6" s="1"/>
  <c r="AI142" i="6" s="1"/>
  <c r="AI143" i="6" s="1"/>
  <c r="AI144" i="6" s="1"/>
  <c r="AI145" i="6" s="1"/>
  <c r="AI146" i="6" s="1"/>
  <c r="AI147" i="6" s="1"/>
  <c r="AI148" i="6" s="1"/>
  <c r="AI149" i="6" s="1"/>
  <c r="AI150" i="6" s="1"/>
  <c r="AI151" i="6" s="1"/>
  <c r="AI152" i="6" s="1"/>
  <c r="AI153" i="6" s="1"/>
  <c r="AI154" i="6" s="1"/>
  <c r="AI155" i="6" s="1"/>
  <c r="AI156" i="6" s="1"/>
  <c r="AI157" i="6" s="1"/>
  <c r="AI158" i="6" s="1"/>
  <c r="AI159" i="6" s="1"/>
  <c r="AI160" i="6" s="1"/>
  <c r="AI161" i="6" s="1"/>
  <c r="AI162" i="6" s="1"/>
  <c r="AI163" i="6" s="1"/>
  <c r="AI164" i="6" s="1"/>
  <c r="AI165" i="6" s="1"/>
  <c r="AI166" i="6" s="1"/>
  <c r="AI167" i="6" s="1"/>
  <c r="AI168" i="6" s="1"/>
  <c r="AI169" i="6" s="1"/>
  <c r="AI170" i="6" s="1"/>
  <c r="AI171" i="6" s="1"/>
  <c r="AI172" i="6" s="1"/>
  <c r="AI173" i="6" s="1"/>
  <c r="AI174" i="6" s="1"/>
  <c r="AI175" i="6" s="1"/>
  <c r="AI176" i="6" s="1"/>
  <c r="AI177" i="6" s="1"/>
  <c r="AI178" i="6" s="1"/>
  <c r="AI179" i="6" s="1"/>
  <c r="AI180" i="6" s="1"/>
  <c r="AI181" i="6" s="1"/>
  <c r="AI182" i="6" s="1"/>
  <c r="AI183" i="6" s="1"/>
  <c r="AI184" i="6" s="1"/>
  <c r="AI185" i="6" s="1"/>
  <c r="AI186" i="6" s="1"/>
  <c r="AI187" i="6" s="1"/>
  <c r="AI188" i="6" s="1"/>
  <c r="AI189" i="6" s="1"/>
  <c r="AI190" i="6" s="1"/>
  <c r="AI191" i="6" s="1"/>
  <c r="AI192" i="6" s="1"/>
  <c r="AI193" i="6" s="1"/>
  <c r="AI194" i="6" s="1"/>
  <c r="AI195" i="6" s="1"/>
  <c r="AI196" i="6" s="1"/>
  <c r="AI197" i="6" s="1"/>
  <c r="AI198" i="6" s="1"/>
  <c r="AI199" i="6" s="1"/>
  <c r="AI200" i="6" s="1"/>
  <c r="AI201" i="6" s="1"/>
  <c r="AI202" i="6" s="1"/>
  <c r="AI203" i="6" s="1"/>
  <c r="AI204" i="6" s="1"/>
  <c r="AI205" i="6" s="1"/>
  <c r="AI206" i="6" s="1"/>
  <c r="AI207" i="6" s="1"/>
  <c r="AI208" i="6" s="1"/>
  <c r="AI209" i="6" s="1"/>
  <c r="AI210" i="6" s="1"/>
  <c r="AI211" i="6" s="1"/>
  <c r="AI212" i="6" s="1"/>
  <c r="AI213" i="6" s="1"/>
  <c r="AI214" i="6" s="1"/>
  <c r="AI215" i="6" s="1"/>
  <c r="AI216" i="6" s="1"/>
  <c r="AI217" i="6" s="1"/>
  <c r="AI218" i="6" s="1"/>
  <c r="AI219" i="6" s="1"/>
  <c r="AI220" i="6" s="1"/>
  <c r="AI221" i="6" s="1"/>
  <c r="AI222" i="6" s="1"/>
  <c r="AI223" i="6" s="1"/>
  <c r="AI224" i="6" s="1"/>
  <c r="AI225" i="6" s="1"/>
  <c r="AI226" i="6" s="1"/>
  <c r="AI227" i="6" s="1"/>
  <c r="AI228" i="6" s="1"/>
  <c r="AI229" i="6" s="1"/>
  <c r="AI230" i="6" s="1"/>
  <c r="AI231" i="6" s="1"/>
  <c r="AI232" i="6" s="1"/>
  <c r="AI233" i="6" s="1"/>
  <c r="AI234" i="6" s="1"/>
  <c r="AI235" i="6" s="1"/>
  <c r="AI236" i="6" s="1"/>
  <c r="AI237" i="6" s="1"/>
  <c r="AI238" i="6" s="1"/>
  <c r="AI239" i="6" s="1"/>
  <c r="AI240" i="6" s="1"/>
  <c r="AI241" i="6" s="1"/>
  <c r="AI242" i="6" s="1"/>
  <c r="AI243" i="6" s="1"/>
  <c r="AI244" i="6" s="1"/>
  <c r="AI245" i="6" s="1"/>
  <c r="AI246" i="6" s="1"/>
  <c r="AI247" i="6" s="1"/>
  <c r="AI248" i="6" s="1"/>
  <c r="AI249" i="6" s="1"/>
  <c r="AI250" i="6" s="1"/>
  <c r="AI251" i="6" s="1"/>
  <c r="AI252" i="6" s="1"/>
  <c r="AI253" i="6" s="1"/>
  <c r="AI254" i="6" s="1"/>
  <c r="AI255" i="6" s="1"/>
  <c r="AI256" i="6" s="1"/>
  <c r="AI257" i="6" s="1"/>
  <c r="AI258" i="6" s="1"/>
  <c r="AI259" i="6" s="1"/>
  <c r="AI260" i="6" s="1"/>
  <c r="AI261" i="6" s="1"/>
  <c r="AI262" i="6" s="1"/>
  <c r="AI263" i="6" s="1"/>
  <c r="AI264" i="6" s="1"/>
  <c r="AI265" i="6" s="1"/>
  <c r="AI266" i="6" s="1"/>
  <c r="AI267" i="6" s="1"/>
  <c r="AI268" i="6" s="1"/>
  <c r="AI269" i="6" s="1"/>
  <c r="AI270" i="6" s="1"/>
  <c r="AI271" i="6" s="1"/>
  <c r="AI272" i="6" s="1"/>
  <c r="AI273" i="6" s="1"/>
  <c r="AI274" i="6" s="1"/>
  <c r="AI275" i="6" s="1"/>
  <c r="AI276" i="6" s="1"/>
  <c r="AI277" i="6" s="1"/>
  <c r="AI278" i="6" s="1"/>
  <c r="AI279" i="6" s="1"/>
  <c r="AI280" i="6" s="1"/>
  <c r="AI281" i="6" s="1"/>
  <c r="AI282" i="6" s="1"/>
  <c r="AI283" i="6" s="1"/>
  <c r="AI284" i="6" s="1"/>
  <c r="AI285" i="6" s="1"/>
  <c r="AI286" i="6" s="1"/>
  <c r="AI287" i="6" s="1"/>
  <c r="AI288" i="6" s="1"/>
  <c r="AI289" i="6" s="1"/>
  <c r="AI290" i="6" s="1"/>
  <c r="AI291" i="6" s="1"/>
  <c r="AI292" i="6" s="1"/>
  <c r="AI293" i="6" s="1"/>
  <c r="AI294" i="6" s="1"/>
  <c r="AI295" i="6" s="1"/>
  <c r="AI296" i="6" s="1"/>
  <c r="AI297" i="6" s="1"/>
  <c r="AI298" i="6" s="1"/>
  <c r="AI299" i="6" s="1"/>
  <c r="AI300" i="6" s="1"/>
  <c r="AI301" i="6" s="1"/>
  <c r="AI302" i="6" s="1"/>
  <c r="AI303" i="6" s="1"/>
  <c r="AI304" i="6" s="1"/>
  <c r="AI305" i="6" s="1"/>
  <c r="AI306" i="6" s="1"/>
  <c r="AI307" i="6" s="1"/>
  <c r="AI308" i="6" s="1"/>
  <c r="AI309" i="6" s="1"/>
  <c r="AI310" i="6" s="1"/>
  <c r="AI311" i="6" s="1"/>
  <c r="AI312" i="6" s="1"/>
  <c r="AI313" i="6" s="1"/>
  <c r="AI314" i="6" s="1"/>
  <c r="AI315" i="6" s="1"/>
  <c r="AI316" i="6" s="1"/>
  <c r="AI317" i="6" s="1"/>
  <c r="AI318" i="6" s="1"/>
  <c r="AI319" i="6" s="1"/>
  <c r="AI320" i="6" s="1"/>
  <c r="AI321" i="6" s="1"/>
  <c r="AI322" i="6" s="1"/>
  <c r="AI323" i="6" s="1"/>
  <c r="AI324" i="6" s="1"/>
  <c r="AI325" i="6" s="1"/>
  <c r="AI326" i="6" s="1"/>
  <c r="AI327" i="6" s="1"/>
  <c r="AI328" i="6" s="1"/>
  <c r="AI329" i="6" s="1"/>
  <c r="AI330" i="6" s="1"/>
  <c r="AI331" i="6" s="1"/>
  <c r="AI332" i="6" s="1"/>
  <c r="AI333" i="6" s="1"/>
  <c r="AI334" i="6" s="1"/>
  <c r="AI335" i="6" s="1"/>
  <c r="AI336" i="6" s="1"/>
  <c r="AI337" i="6" s="1"/>
  <c r="AI338" i="6" s="1"/>
  <c r="AI339" i="6" s="1"/>
  <c r="AI340" i="6" s="1"/>
  <c r="AI341" i="6" s="1"/>
  <c r="AI342" i="6" s="1"/>
  <c r="AI343" i="6" s="1"/>
  <c r="AI344" i="6" s="1"/>
  <c r="AI345" i="6" s="1"/>
  <c r="AI346" i="6" s="1"/>
  <c r="AI347" i="6" s="1"/>
  <c r="AI348" i="6" s="1"/>
  <c r="AI349" i="6" s="1"/>
  <c r="AI350" i="6" s="1"/>
  <c r="AI351" i="6" s="1"/>
  <c r="AI352" i="6" s="1"/>
  <c r="AI353" i="6" s="1"/>
  <c r="AI354" i="6" s="1"/>
  <c r="AI355" i="6" s="1"/>
  <c r="AI356" i="6" s="1"/>
  <c r="AI357" i="6" s="1"/>
  <c r="AI358" i="6" s="1"/>
  <c r="AI359" i="6" s="1"/>
  <c r="AI360" i="6" s="1"/>
  <c r="AI361" i="6" s="1"/>
  <c r="AI362" i="6" s="1"/>
  <c r="AI363" i="6" s="1"/>
  <c r="AI364" i="6" s="1"/>
  <c r="AI365" i="6" s="1"/>
  <c r="AI366" i="6" s="1"/>
  <c r="AI367" i="6" s="1"/>
  <c r="AI368" i="6" s="1"/>
  <c r="AM3" i="6"/>
  <c r="AM4" i="6" s="1"/>
  <c r="AM5" i="6" s="1"/>
  <c r="AM6" i="6" s="1"/>
  <c r="AM7" i="6" s="1"/>
  <c r="AM8" i="6" s="1"/>
  <c r="AM9" i="6" s="1"/>
  <c r="AM10" i="6" s="1"/>
  <c r="AM11" i="6" s="1"/>
  <c r="AM12" i="6" s="1"/>
  <c r="AM13" i="6" s="1"/>
  <c r="AM14" i="6" s="1"/>
  <c r="AM15" i="6" s="1"/>
  <c r="AM16" i="6" s="1"/>
  <c r="AM17" i="6" s="1"/>
  <c r="AM18" i="6" s="1"/>
  <c r="AM19" i="6" s="1"/>
  <c r="AM20" i="6" s="1"/>
  <c r="AM21" i="6" s="1"/>
  <c r="AM22" i="6" s="1"/>
  <c r="AM23" i="6" s="1"/>
  <c r="AM24" i="6" s="1"/>
  <c r="AM25" i="6" s="1"/>
  <c r="AM26" i="6" s="1"/>
  <c r="AM27" i="6" s="1"/>
  <c r="AM28" i="6" s="1"/>
  <c r="AM29" i="6" s="1"/>
  <c r="AM30" i="6" s="1"/>
  <c r="AM31" i="6" s="1"/>
  <c r="AM32" i="6" s="1"/>
  <c r="AM33" i="6" s="1"/>
  <c r="AM34" i="6" s="1"/>
  <c r="AM35" i="6" s="1"/>
  <c r="AM36" i="6" s="1"/>
  <c r="AM37" i="6" s="1"/>
  <c r="AM38" i="6" s="1"/>
  <c r="AM39" i="6" s="1"/>
  <c r="AM40" i="6" s="1"/>
  <c r="AM41" i="6" s="1"/>
  <c r="AM42" i="6" s="1"/>
  <c r="AM43" i="6" s="1"/>
  <c r="AM44" i="6" s="1"/>
  <c r="AM45" i="6" s="1"/>
  <c r="AM46" i="6" s="1"/>
  <c r="AM47" i="6" s="1"/>
  <c r="AM48" i="6" s="1"/>
  <c r="AM49" i="6" s="1"/>
  <c r="AM50" i="6" s="1"/>
  <c r="AM51" i="6" s="1"/>
  <c r="AM52" i="6" s="1"/>
  <c r="AM53" i="6" s="1"/>
  <c r="AM54" i="6" s="1"/>
  <c r="AM55" i="6" s="1"/>
  <c r="AM56" i="6" s="1"/>
  <c r="AM57" i="6" s="1"/>
  <c r="AM58" i="6" s="1"/>
  <c r="AM59" i="6" s="1"/>
  <c r="AM60" i="6" s="1"/>
  <c r="AM61" i="6" s="1"/>
  <c r="AM62" i="6" s="1"/>
  <c r="AM63" i="6" s="1"/>
  <c r="AM64" i="6" s="1"/>
  <c r="AM65" i="6" s="1"/>
  <c r="AM66" i="6" s="1"/>
  <c r="AM67" i="6" s="1"/>
  <c r="AM68" i="6" s="1"/>
  <c r="AM69" i="6" s="1"/>
  <c r="AM70" i="6" s="1"/>
  <c r="AM71" i="6" s="1"/>
  <c r="AM72" i="6" s="1"/>
  <c r="AM73" i="6" s="1"/>
  <c r="AM74" i="6" s="1"/>
  <c r="AM75" i="6" s="1"/>
  <c r="AM76" i="6" s="1"/>
  <c r="AM77" i="6" s="1"/>
  <c r="AM78" i="6" s="1"/>
  <c r="AM79" i="6" s="1"/>
  <c r="AM80" i="6" s="1"/>
  <c r="AM81" i="6" s="1"/>
  <c r="AM82" i="6" s="1"/>
  <c r="AM83" i="6" s="1"/>
  <c r="AM84" i="6" s="1"/>
  <c r="AM85" i="6" s="1"/>
  <c r="AM86" i="6" s="1"/>
  <c r="AM87" i="6" s="1"/>
  <c r="AM88" i="6" s="1"/>
  <c r="AM89" i="6" s="1"/>
  <c r="AM90" i="6" s="1"/>
  <c r="AM91" i="6" s="1"/>
  <c r="AM92" i="6" s="1"/>
  <c r="AM93" i="6" s="1"/>
  <c r="AM94" i="6" s="1"/>
  <c r="AM95" i="6" s="1"/>
  <c r="AM96" i="6" s="1"/>
  <c r="AM97" i="6" s="1"/>
  <c r="AM98" i="6" s="1"/>
  <c r="AM99" i="6" s="1"/>
  <c r="AM100" i="6" s="1"/>
  <c r="AM101" i="6" s="1"/>
  <c r="AM102" i="6" s="1"/>
  <c r="AM103" i="6" s="1"/>
  <c r="AM104" i="6" s="1"/>
  <c r="AM105" i="6" s="1"/>
  <c r="AM106" i="6" s="1"/>
  <c r="AM107" i="6" s="1"/>
  <c r="AM108" i="6" s="1"/>
  <c r="AM109" i="6" s="1"/>
  <c r="AM110" i="6" s="1"/>
  <c r="AM111" i="6" s="1"/>
  <c r="AM112" i="6" s="1"/>
  <c r="AM113" i="6" s="1"/>
  <c r="AM114" i="6" s="1"/>
  <c r="AM115" i="6" s="1"/>
  <c r="AM116" i="6" s="1"/>
  <c r="AM117" i="6" s="1"/>
  <c r="AM118" i="6" s="1"/>
  <c r="AM119" i="6" s="1"/>
  <c r="AM120" i="6" s="1"/>
  <c r="AM121" i="6" s="1"/>
  <c r="AM122" i="6" s="1"/>
  <c r="AM123" i="6" s="1"/>
  <c r="AM124" i="6" s="1"/>
  <c r="AM125" i="6" s="1"/>
  <c r="AM126" i="6" s="1"/>
  <c r="AM127" i="6" s="1"/>
  <c r="AM128" i="6" s="1"/>
  <c r="AM129" i="6" s="1"/>
  <c r="AM130" i="6" s="1"/>
  <c r="AM131" i="6" s="1"/>
  <c r="AM132" i="6" s="1"/>
  <c r="AM133" i="6" s="1"/>
  <c r="AM134" i="6" s="1"/>
  <c r="AM135" i="6" s="1"/>
  <c r="AM136" i="6" s="1"/>
  <c r="AM137" i="6" s="1"/>
  <c r="AM138" i="6" s="1"/>
  <c r="AM139" i="6" s="1"/>
  <c r="AM140" i="6" s="1"/>
  <c r="AM141" i="6" s="1"/>
  <c r="AM142" i="6" s="1"/>
  <c r="AM143" i="6" s="1"/>
  <c r="AM144" i="6" s="1"/>
  <c r="AM145" i="6" s="1"/>
  <c r="AM146" i="6" s="1"/>
  <c r="AM147" i="6" s="1"/>
  <c r="AM148" i="6" s="1"/>
  <c r="AM149" i="6" s="1"/>
  <c r="AM150" i="6" s="1"/>
  <c r="AM151" i="6" s="1"/>
  <c r="AM152" i="6" s="1"/>
  <c r="AM153" i="6" s="1"/>
  <c r="AM154" i="6" s="1"/>
  <c r="AM155" i="6" s="1"/>
  <c r="AM156" i="6" s="1"/>
  <c r="AM157" i="6" s="1"/>
  <c r="AM158" i="6" s="1"/>
  <c r="AM159" i="6" s="1"/>
  <c r="AM160" i="6" s="1"/>
  <c r="AM161" i="6" s="1"/>
  <c r="AM162" i="6" s="1"/>
  <c r="AM163" i="6" s="1"/>
  <c r="AM164" i="6" s="1"/>
  <c r="AM165" i="6" s="1"/>
  <c r="AM166" i="6" s="1"/>
  <c r="AM167" i="6" s="1"/>
  <c r="AM168" i="6" s="1"/>
  <c r="AM169" i="6" s="1"/>
  <c r="AM170" i="6" s="1"/>
  <c r="AM171" i="6" s="1"/>
  <c r="AM172" i="6" s="1"/>
  <c r="AM173" i="6" s="1"/>
  <c r="AM174" i="6" s="1"/>
  <c r="AM175" i="6" s="1"/>
  <c r="AM176" i="6" s="1"/>
  <c r="AM177" i="6" s="1"/>
  <c r="AM178" i="6" s="1"/>
  <c r="AM179" i="6" s="1"/>
  <c r="AM180" i="6" s="1"/>
  <c r="AM181" i="6" s="1"/>
  <c r="AM182" i="6" s="1"/>
  <c r="AM183" i="6" s="1"/>
  <c r="AM184" i="6" s="1"/>
  <c r="AM185" i="6" s="1"/>
  <c r="AM186" i="6" s="1"/>
  <c r="AM187" i="6" s="1"/>
  <c r="AM188" i="6" s="1"/>
  <c r="AM189" i="6" s="1"/>
  <c r="AM190" i="6" s="1"/>
  <c r="AM191" i="6" s="1"/>
  <c r="AM192" i="6" s="1"/>
  <c r="AM193" i="6" s="1"/>
  <c r="AM194" i="6" s="1"/>
  <c r="AM195" i="6" s="1"/>
  <c r="AM196" i="6" s="1"/>
  <c r="AM197" i="6" s="1"/>
  <c r="AM198" i="6" s="1"/>
  <c r="AM199" i="6" s="1"/>
  <c r="AM200" i="6" s="1"/>
  <c r="AM201" i="6" s="1"/>
  <c r="AM202" i="6" s="1"/>
  <c r="AM203" i="6" s="1"/>
  <c r="AM204" i="6" s="1"/>
  <c r="AM205" i="6" s="1"/>
  <c r="AM206" i="6" s="1"/>
  <c r="AM207" i="6" s="1"/>
  <c r="AM208" i="6" s="1"/>
  <c r="AM209" i="6" s="1"/>
  <c r="AM210" i="6" s="1"/>
  <c r="AM211" i="6" s="1"/>
  <c r="AM212" i="6" s="1"/>
  <c r="AM213" i="6" s="1"/>
  <c r="AM214" i="6" s="1"/>
  <c r="AM215" i="6" s="1"/>
  <c r="AM216" i="6" s="1"/>
  <c r="AM217" i="6" s="1"/>
  <c r="AM218" i="6" s="1"/>
  <c r="AM219" i="6" s="1"/>
  <c r="AM220" i="6" s="1"/>
  <c r="AM221" i="6" s="1"/>
  <c r="AM222" i="6" s="1"/>
  <c r="AM223" i="6" s="1"/>
  <c r="AM224" i="6" s="1"/>
  <c r="AM225" i="6" s="1"/>
  <c r="AM226" i="6" s="1"/>
  <c r="AM227" i="6" s="1"/>
  <c r="AM228" i="6" s="1"/>
  <c r="AM229" i="6" s="1"/>
  <c r="AM230" i="6" s="1"/>
  <c r="AM231" i="6" s="1"/>
  <c r="AM232" i="6" s="1"/>
  <c r="AM233" i="6" s="1"/>
  <c r="AM234" i="6" s="1"/>
  <c r="AM235" i="6" s="1"/>
  <c r="AM236" i="6" s="1"/>
  <c r="AM237" i="6" s="1"/>
  <c r="AM238" i="6" s="1"/>
  <c r="AM239" i="6" s="1"/>
  <c r="AM240" i="6" s="1"/>
  <c r="AM241" i="6" s="1"/>
  <c r="AM242" i="6" s="1"/>
  <c r="AM243" i="6" s="1"/>
  <c r="AM244" i="6" s="1"/>
  <c r="AM245" i="6" s="1"/>
  <c r="AM246" i="6" s="1"/>
  <c r="AM247" i="6" s="1"/>
  <c r="AM248" i="6" s="1"/>
  <c r="AM249" i="6" s="1"/>
  <c r="AM250" i="6" s="1"/>
  <c r="AM251" i="6" s="1"/>
  <c r="AM252" i="6" s="1"/>
  <c r="AM253" i="6" s="1"/>
  <c r="AM254" i="6" s="1"/>
  <c r="AM255" i="6" s="1"/>
  <c r="AM256" i="6" s="1"/>
  <c r="AM257" i="6" s="1"/>
  <c r="AM258" i="6" s="1"/>
  <c r="AM259" i="6" s="1"/>
  <c r="AM260" i="6" s="1"/>
  <c r="AM261" i="6" s="1"/>
  <c r="AM262" i="6" s="1"/>
  <c r="AM263" i="6" s="1"/>
  <c r="AM264" i="6" s="1"/>
  <c r="AM265" i="6" s="1"/>
  <c r="AM266" i="6" s="1"/>
  <c r="AM267" i="6" s="1"/>
  <c r="AM268" i="6" s="1"/>
  <c r="AM269" i="6" s="1"/>
  <c r="AM270" i="6" s="1"/>
  <c r="AM271" i="6" s="1"/>
  <c r="AM272" i="6" s="1"/>
  <c r="AM273" i="6" s="1"/>
  <c r="AM274" i="6" s="1"/>
  <c r="AM275" i="6" s="1"/>
  <c r="AM276" i="6" s="1"/>
  <c r="AM277" i="6" s="1"/>
  <c r="AM278" i="6" s="1"/>
  <c r="AM279" i="6" s="1"/>
  <c r="AM280" i="6" s="1"/>
  <c r="AM281" i="6" s="1"/>
  <c r="AM282" i="6" s="1"/>
  <c r="AM283" i="6" s="1"/>
  <c r="AM284" i="6" s="1"/>
  <c r="AM285" i="6" s="1"/>
  <c r="AM286" i="6" s="1"/>
  <c r="AM287" i="6" s="1"/>
  <c r="AM288" i="6" s="1"/>
  <c r="AM289" i="6" s="1"/>
  <c r="AM290" i="6" s="1"/>
  <c r="AM291" i="6" s="1"/>
  <c r="AM292" i="6" s="1"/>
  <c r="AM293" i="6" s="1"/>
  <c r="AM294" i="6" s="1"/>
  <c r="AM295" i="6" s="1"/>
  <c r="AM296" i="6" s="1"/>
  <c r="AM297" i="6" s="1"/>
  <c r="AM298" i="6" s="1"/>
  <c r="AM299" i="6" s="1"/>
  <c r="AM300" i="6" s="1"/>
  <c r="AM301" i="6" s="1"/>
  <c r="AM302" i="6" s="1"/>
  <c r="AM303" i="6" s="1"/>
  <c r="AM304" i="6" s="1"/>
  <c r="AM305" i="6" s="1"/>
  <c r="AM306" i="6" s="1"/>
  <c r="AM307" i="6" s="1"/>
  <c r="AM308" i="6" s="1"/>
  <c r="AM309" i="6" s="1"/>
  <c r="AM310" i="6" s="1"/>
  <c r="AM311" i="6" s="1"/>
  <c r="AM312" i="6" s="1"/>
  <c r="AM313" i="6" s="1"/>
  <c r="AM314" i="6" s="1"/>
  <c r="AM315" i="6" s="1"/>
  <c r="AM316" i="6" s="1"/>
  <c r="AM317" i="6" s="1"/>
  <c r="AM318" i="6" s="1"/>
  <c r="AM319" i="6" s="1"/>
  <c r="AM320" i="6" s="1"/>
  <c r="AM321" i="6" s="1"/>
  <c r="AM322" i="6" s="1"/>
  <c r="AM323" i="6" s="1"/>
  <c r="AM324" i="6" s="1"/>
  <c r="AM325" i="6" s="1"/>
  <c r="AM326" i="6" s="1"/>
  <c r="AM327" i="6" s="1"/>
  <c r="AM328" i="6" s="1"/>
  <c r="AM329" i="6" s="1"/>
  <c r="AM330" i="6" s="1"/>
  <c r="AM331" i="6" s="1"/>
  <c r="AM332" i="6" s="1"/>
  <c r="AM333" i="6" s="1"/>
  <c r="AM334" i="6" s="1"/>
  <c r="AM335" i="6" s="1"/>
  <c r="AM336" i="6" s="1"/>
  <c r="AM337" i="6" s="1"/>
  <c r="AM338" i="6" s="1"/>
  <c r="AM339" i="6" s="1"/>
  <c r="AM340" i="6" s="1"/>
  <c r="AM341" i="6" s="1"/>
  <c r="AM342" i="6" s="1"/>
  <c r="AM343" i="6" s="1"/>
  <c r="AM344" i="6" s="1"/>
  <c r="AM345" i="6" s="1"/>
  <c r="AM346" i="6" s="1"/>
  <c r="AM347" i="6" s="1"/>
  <c r="AM348" i="6" s="1"/>
  <c r="AM349" i="6" s="1"/>
  <c r="AM350" i="6" s="1"/>
  <c r="AM351" i="6" s="1"/>
  <c r="AM352" i="6" s="1"/>
  <c r="AM353" i="6" s="1"/>
  <c r="AM354" i="6" s="1"/>
  <c r="AM355" i="6" s="1"/>
  <c r="AM356" i="6" s="1"/>
  <c r="AM357" i="6" s="1"/>
  <c r="AM358" i="6" s="1"/>
  <c r="AM359" i="6" s="1"/>
  <c r="AM360" i="6" s="1"/>
  <c r="AM361" i="6" s="1"/>
  <c r="AM362" i="6" s="1"/>
  <c r="AM363" i="6" s="1"/>
  <c r="AM364" i="6" s="1"/>
  <c r="AM365" i="6" s="1"/>
  <c r="AM366" i="6" s="1"/>
  <c r="AM367" i="6" s="1"/>
  <c r="AM368" i="6" s="1"/>
  <c r="AG3" i="6"/>
  <c r="AG4" i="6" s="1"/>
  <c r="AG5" i="6" s="1"/>
  <c r="AG6" i="6" s="1"/>
  <c r="AG7" i="6" s="1"/>
  <c r="AG8" i="6" s="1"/>
  <c r="AG9" i="6" s="1"/>
  <c r="AG10" i="6" s="1"/>
  <c r="AG11" i="6" s="1"/>
  <c r="AG12" i="6" s="1"/>
  <c r="AG13" i="6" s="1"/>
  <c r="AG14" i="6" s="1"/>
  <c r="AG15" i="6" s="1"/>
  <c r="AG16" i="6" s="1"/>
  <c r="AG17" i="6" s="1"/>
  <c r="AG18" i="6" s="1"/>
  <c r="AG19" i="6" s="1"/>
  <c r="AG20" i="6" s="1"/>
  <c r="AG21" i="6" s="1"/>
  <c r="AG22" i="6" s="1"/>
  <c r="AG23" i="6" s="1"/>
  <c r="AG24" i="6" s="1"/>
  <c r="AG25" i="6" s="1"/>
  <c r="AG26" i="6" s="1"/>
  <c r="AG27" i="6" s="1"/>
  <c r="AG28" i="6" s="1"/>
  <c r="AG29" i="6" s="1"/>
  <c r="AG30" i="6" s="1"/>
  <c r="AG31" i="6" s="1"/>
  <c r="AG32" i="6" s="1"/>
  <c r="AG33" i="6" s="1"/>
  <c r="AG34" i="6" s="1"/>
  <c r="AG35" i="6" s="1"/>
  <c r="AG36" i="6" s="1"/>
  <c r="AG37" i="6" s="1"/>
  <c r="AG38" i="6" s="1"/>
  <c r="AG39" i="6" s="1"/>
  <c r="AG40" i="6" s="1"/>
  <c r="AG41" i="6" s="1"/>
  <c r="AG42" i="6" s="1"/>
  <c r="AG43" i="6" s="1"/>
  <c r="AG44" i="6" s="1"/>
  <c r="AG45" i="6" s="1"/>
  <c r="AG46" i="6" s="1"/>
  <c r="AG47" i="6" s="1"/>
  <c r="AG48" i="6" s="1"/>
  <c r="AG49" i="6" s="1"/>
  <c r="AG50" i="6" s="1"/>
  <c r="AG51" i="6" s="1"/>
  <c r="AG52" i="6" s="1"/>
  <c r="AG53" i="6" s="1"/>
  <c r="AG54" i="6" s="1"/>
  <c r="AG55" i="6" s="1"/>
  <c r="AG56" i="6" s="1"/>
  <c r="AG57" i="6" s="1"/>
  <c r="AG58" i="6" s="1"/>
  <c r="AG59" i="6" s="1"/>
  <c r="AG60" i="6" s="1"/>
  <c r="AG61" i="6" s="1"/>
  <c r="AG62" i="6" s="1"/>
  <c r="AG63" i="6" s="1"/>
  <c r="AG64" i="6" s="1"/>
  <c r="AG65" i="6" s="1"/>
  <c r="AG66" i="6" s="1"/>
  <c r="AG67" i="6" s="1"/>
  <c r="AG68" i="6" s="1"/>
  <c r="AG69" i="6" s="1"/>
  <c r="AG70" i="6" s="1"/>
  <c r="AG71" i="6" s="1"/>
  <c r="AG72" i="6" s="1"/>
  <c r="AG73" i="6" s="1"/>
  <c r="AG74" i="6" s="1"/>
  <c r="AG75" i="6" s="1"/>
  <c r="AG76" i="6" s="1"/>
  <c r="AG77" i="6" s="1"/>
  <c r="AG78" i="6" s="1"/>
  <c r="AG79" i="6" s="1"/>
  <c r="AG80" i="6" s="1"/>
  <c r="AG81" i="6" s="1"/>
  <c r="AG82" i="6" s="1"/>
  <c r="AG83" i="6" s="1"/>
  <c r="AG84" i="6" s="1"/>
  <c r="AG85" i="6" s="1"/>
  <c r="AG86" i="6" s="1"/>
  <c r="AG87" i="6" s="1"/>
  <c r="AG88" i="6" s="1"/>
  <c r="AG89" i="6" s="1"/>
  <c r="AG90" i="6" s="1"/>
  <c r="AG91" i="6" s="1"/>
  <c r="AG92" i="6" s="1"/>
  <c r="AG93" i="6" s="1"/>
  <c r="AG94" i="6" s="1"/>
  <c r="AG95" i="6" s="1"/>
  <c r="AG96" i="6" s="1"/>
  <c r="AG97" i="6" s="1"/>
  <c r="AG98" i="6" s="1"/>
  <c r="AG99" i="6" s="1"/>
  <c r="AG100" i="6" s="1"/>
  <c r="AG101" i="6" s="1"/>
  <c r="AG102" i="6" s="1"/>
  <c r="AG103" i="6" s="1"/>
  <c r="AG104" i="6" s="1"/>
  <c r="AG105" i="6" s="1"/>
  <c r="AG106" i="6" s="1"/>
  <c r="AG107" i="6" s="1"/>
  <c r="AG108" i="6" s="1"/>
  <c r="AG109" i="6" s="1"/>
  <c r="AG110" i="6" s="1"/>
  <c r="AG111" i="6" s="1"/>
  <c r="AG112" i="6" s="1"/>
  <c r="AG113" i="6" s="1"/>
  <c r="AG114" i="6" s="1"/>
  <c r="AG115" i="6" s="1"/>
  <c r="AG116" i="6" s="1"/>
  <c r="AG117" i="6" s="1"/>
  <c r="AG118" i="6" s="1"/>
  <c r="AG119" i="6" s="1"/>
  <c r="AG120" i="6" s="1"/>
  <c r="AG121" i="6" s="1"/>
  <c r="AG122" i="6" s="1"/>
  <c r="AG123" i="6" s="1"/>
  <c r="AG124" i="6" s="1"/>
  <c r="AG125" i="6" s="1"/>
  <c r="AG126" i="6" s="1"/>
  <c r="AG127" i="6" s="1"/>
  <c r="AG128" i="6" s="1"/>
  <c r="AG129" i="6" s="1"/>
  <c r="AG130" i="6" s="1"/>
  <c r="AG131" i="6" s="1"/>
  <c r="AG132" i="6" s="1"/>
  <c r="AG133" i="6" s="1"/>
  <c r="AG134" i="6" s="1"/>
  <c r="AG135" i="6" s="1"/>
  <c r="AG136" i="6" s="1"/>
  <c r="AG137" i="6" s="1"/>
  <c r="AG138" i="6" s="1"/>
  <c r="AG139" i="6" s="1"/>
  <c r="AG140" i="6" s="1"/>
  <c r="AG141" i="6" s="1"/>
  <c r="AG142" i="6" s="1"/>
  <c r="AG143" i="6" s="1"/>
  <c r="AG144" i="6" s="1"/>
  <c r="AG145" i="6" s="1"/>
  <c r="AG146" i="6" s="1"/>
  <c r="AG147" i="6" s="1"/>
  <c r="AG148" i="6" s="1"/>
  <c r="AG149" i="6" s="1"/>
  <c r="AG150" i="6" s="1"/>
  <c r="AG151" i="6" s="1"/>
  <c r="AG152" i="6" s="1"/>
  <c r="AG153" i="6" s="1"/>
  <c r="AG154" i="6" s="1"/>
  <c r="AG155" i="6" s="1"/>
  <c r="AG156" i="6" s="1"/>
  <c r="AG157" i="6" s="1"/>
  <c r="AG158" i="6" s="1"/>
  <c r="AG159" i="6" s="1"/>
  <c r="AG160" i="6" s="1"/>
  <c r="AG161" i="6" s="1"/>
  <c r="AG162" i="6" s="1"/>
  <c r="AG163" i="6" s="1"/>
  <c r="AG164" i="6" s="1"/>
  <c r="AG165" i="6" s="1"/>
  <c r="AG166" i="6" s="1"/>
  <c r="AG167" i="6" s="1"/>
  <c r="AG168" i="6" s="1"/>
  <c r="AG169" i="6" s="1"/>
  <c r="AG170" i="6" s="1"/>
  <c r="AG171" i="6" s="1"/>
  <c r="AG172" i="6" s="1"/>
  <c r="AG173" i="6" s="1"/>
  <c r="AG174" i="6" s="1"/>
  <c r="AG175" i="6" s="1"/>
  <c r="AG176" i="6" s="1"/>
  <c r="AG177" i="6" s="1"/>
  <c r="AG178" i="6" s="1"/>
  <c r="AG179" i="6" s="1"/>
  <c r="AG180" i="6" s="1"/>
  <c r="AG181" i="6" s="1"/>
  <c r="AG182" i="6" s="1"/>
  <c r="AG183" i="6" s="1"/>
  <c r="AG184" i="6" s="1"/>
  <c r="AG185" i="6" s="1"/>
  <c r="AG186" i="6" s="1"/>
  <c r="AG187" i="6" s="1"/>
  <c r="AG188" i="6" s="1"/>
  <c r="AG189" i="6" s="1"/>
  <c r="AG190" i="6" s="1"/>
  <c r="AG191" i="6" s="1"/>
  <c r="AG192" i="6" s="1"/>
  <c r="AG193" i="6" s="1"/>
  <c r="AG194" i="6" s="1"/>
  <c r="AG195" i="6" s="1"/>
  <c r="AG196" i="6" s="1"/>
  <c r="AG197" i="6" s="1"/>
  <c r="AG198" i="6" s="1"/>
  <c r="AG199" i="6" s="1"/>
  <c r="AG200" i="6" s="1"/>
  <c r="AG201" i="6" s="1"/>
  <c r="AG202" i="6" s="1"/>
  <c r="AG203" i="6" s="1"/>
  <c r="AG204" i="6" s="1"/>
  <c r="AG205" i="6" s="1"/>
  <c r="AG206" i="6" s="1"/>
  <c r="AG207" i="6" s="1"/>
  <c r="AG208" i="6" s="1"/>
  <c r="AG209" i="6" s="1"/>
  <c r="AG210" i="6" s="1"/>
  <c r="AG211" i="6" s="1"/>
  <c r="AG212" i="6" s="1"/>
  <c r="AG213" i="6" s="1"/>
  <c r="AG214" i="6" s="1"/>
  <c r="AG215" i="6" s="1"/>
  <c r="AG216" i="6" s="1"/>
  <c r="AG217" i="6" s="1"/>
  <c r="AG218" i="6" s="1"/>
  <c r="AG219" i="6" s="1"/>
  <c r="AG220" i="6" s="1"/>
  <c r="AG221" i="6" s="1"/>
  <c r="AG222" i="6" s="1"/>
  <c r="AG223" i="6" s="1"/>
  <c r="AG224" i="6" s="1"/>
  <c r="AG225" i="6" s="1"/>
  <c r="AG226" i="6" s="1"/>
  <c r="AG227" i="6" s="1"/>
  <c r="AG228" i="6" s="1"/>
  <c r="AG229" i="6" s="1"/>
  <c r="AG230" i="6" s="1"/>
  <c r="AG231" i="6" s="1"/>
  <c r="AG232" i="6" s="1"/>
  <c r="AG233" i="6" s="1"/>
  <c r="AG234" i="6" s="1"/>
  <c r="AG235" i="6" s="1"/>
  <c r="AG236" i="6" s="1"/>
  <c r="AG237" i="6" s="1"/>
  <c r="AG238" i="6" s="1"/>
  <c r="AG239" i="6" s="1"/>
  <c r="AG240" i="6" s="1"/>
  <c r="AG241" i="6" s="1"/>
  <c r="AG242" i="6" s="1"/>
  <c r="AG243" i="6" s="1"/>
  <c r="AG244" i="6" s="1"/>
  <c r="AG245" i="6" s="1"/>
  <c r="AG246" i="6" s="1"/>
  <c r="AG247" i="6" s="1"/>
  <c r="AG248" i="6" s="1"/>
  <c r="AG249" i="6" s="1"/>
  <c r="AG250" i="6" s="1"/>
  <c r="AG251" i="6" s="1"/>
  <c r="AG252" i="6" s="1"/>
  <c r="AG253" i="6" s="1"/>
  <c r="AG254" i="6" s="1"/>
  <c r="AG255" i="6" s="1"/>
  <c r="AG256" i="6" s="1"/>
  <c r="AG257" i="6" s="1"/>
  <c r="AG258" i="6" s="1"/>
  <c r="AG259" i="6" s="1"/>
  <c r="AG260" i="6" s="1"/>
  <c r="AG261" i="6" s="1"/>
  <c r="AG262" i="6" s="1"/>
  <c r="AG263" i="6" s="1"/>
  <c r="AG264" i="6" s="1"/>
  <c r="AG265" i="6" s="1"/>
  <c r="AG266" i="6" s="1"/>
  <c r="AG267" i="6" s="1"/>
  <c r="AG268" i="6" s="1"/>
  <c r="AG269" i="6" s="1"/>
  <c r="AG270" i="6" s="1"/>
  <c r="AG271" i="6" s="1"/>
  <c r="AG272" i="6" s="1"/>
  <c r="AG273" i="6" s="1"/>
  <c r="AG274" i="6" s="1"/>
  <c r="AG275" i="6" s="1"/>
  <c r="AG276" i="6" s="1"/>
  <c r="AG277" i="6" s="1"/>
  <c r="AG278" i="6" s="1"/>
  <c r="AG279" i="6" s="1"/>
  <c r="AG280" i="6" s="1"/>
  <c r="AG281" i="6" s="1"/>
  <c r="AG282" i="6" s="1"/>
  <c r="AG283" i="6" s="1"/>
  <c r="AG284" i="6" s="1"/>
  <c r="AG285" i="6" s="1"/>
  <c r="AG286" i="6" s="1"/>
  <c r="AG287" i="6" s="1"/>
  <c r="AG288" i="6" s="1"/>
  <c r="AG289" i="6" s="1"/>
  <c r="AG290" i="6" s="1"/>
  <c r="AG291" i="6" s="1"/>
  <c r="AG292" i="6" s="1"/>
  <c r="AG293" i="6" s="1"/>
  <c r="AG294" i="6" s="1"/>
  <c r="AG295" i="6" s="1"/>
  <c r="AG296" i="6" s="1"/>
  <c r="AG297" i="6" s="1"/>
  <c r="AG298" i="6" s="1"/>
  <c r="AG299" i="6" s="1"/>
  <c r="AG300" i="6" s="1"/>
  <c r="AG301" i="6" s="1"/>
  <c r="AG302" i="6" s="1"/>
  <c r="AG303" i="6" s="1"/>
  <c r="AG304" i="6" s="1"/>
  <c r="AG305" i="6" s="1"/>
  <c r="AG306" i="6" s="1"/>
  <c r="AG307" i="6" s="1"/>
  <c r="AG308" i="6" s="1"/>
  <c r="AG309" i="6" s="1"/>
  <c r="AG310" i="6" s="1"/>
  <c r="AG311" i="6" s="1"/>
  <c r="AG312" i="6" s="1"/>
  <c r="AG313" i="6" s="1"/>
  <c r="AG314" i="6" s="1"/>
  <c r="AG315" i="6" s="1"/>
  <c r="AG316" i="6" s="1"/>
  <c r="AG317" i="6" s="1"/>
  <c r="AG318" i="6" s="1"/>
  <c r="AG319" i="6" s="1"/>
  <c r="AG320" i="6" s="1"/>
  <c r="AG321" i="6" s="1"/>
  <c r="AG322" i="6" s="1"/>
  <c r="AG323" i="6" s="1"/>
  <c r="AG324" i="6" s="1"/>
  <c r="AG325" i="6" s="1"/>
  <c r="AG326" i="6" s="1"/>
  <c r="AG327" i="6" s="1"/>
  <c r="AG328" i="6" s="1"/>
  <c r="AG329" i="6" s="1"/>
  <c r="AG330" i="6" s="1"/>
  <c r="AG331" i="6" s="1"/>
  <c r="AG332" i="6" s="1"/>
  <c r="AG333" i="6" s="1"/>
  <c r="AG334" i="6" s="1"/>
  <c r="AG335" i="6" s="1"/>
  <c r="AG336" i="6" s="1"/>
  <c r="AG337" i="6" s="1"/>
  <c r="AG338" i="6" s="1"/>
  <c r="AG339" i="6" s="1"/>
  <c r="AG340" i="6" s="1"/>
  <c r="AG341" i="6" s="1"/>
  <c r="AG342" i="6" s="1"/>
  <c r="AG343" i="6" s="1"/>
  <c r="AG344" i="6" s="1"/>
  <c r="AG345" i="6" s="1"/>
  <c r="AG346" i="6" s="1"/>
  <c r="AG347" i="6" s="1"/>
  <c r="AG348" i="6" s="1"/>
  <c r="AG349" i="6" s="1"/>
  <c r="AG350" i="6" s="1"/>
  <c r="AG351" i="6" s="1"/>
  <c r="AG352" i="6" s="1"/>
  <c r="AG353" i="6" s="1"/>
  <c r="AG354" i="6" s="1"/>
  <c r="AG355" i="6" s="1"/>
  <c r="AG356" i="6" s="1"/>
  <c r="AG357" i="6" s="1"/>
  <c r="AG358" i="6" s="1"/>
  <c r="AG359" i="6" s="1"/>
  <c r="AG360" i="6" s="1"/>
  <c r="AG361" i="6" s="1"/>
  <c r="AG362" i="6" s="1"/>
  <c r="AG363" i="6" s="1"/>
  <c r="AG364" i="6" s="1"/>
  <c r="AG365" i="6" s="1"/>
  <c r="AG366" i="6" s="1"/>
  <c r="AG367" i="6" s="1"/>
  <c r="AG368" i="6" s="1"/>
  <c r="AC3" i="6"/>
  <c r="AC4" i="6" s="1"/>
  <c r="AC5" i="6" s="1"/>
  <c r="AC6" i="6" s="1"/>
  <c r="AC7" i="6" s="1"/>
  <c r="AC8" i="6" s="1"/>
  <c r="AC9" i="6" s="1"/>
  <c r="AC10" i="6" s="1"/>
  <c r="AC11" i="6" s="1"/>
  <c r="AC12" i="6" s="1"/>
  <c r="AC13" i="6" s="1"/>
  <c r="AC14" i="6" s="1"/>
  <c r="AC15" i="6" s="1"/>
  <c r="AC16" i="6" s="1"/>
  <c r="AC17" i="6" s="1"/>
  <c r="AC18" i="6" s="1"/>
  <c r="AC19" i="6" s="1"/>
  <c r="AC20" i="6" s="1"/>
  <c r="AC21" i="6" s="1"/>
  <c r="AC22" i="6" s="1"/>
  <c r="AC23" i="6" s="1"/>
  <c r="AC24" i="6" s="1"/>
  <c r="AC25" i="6" s="1"/>
  <c r="AC26" i="6" s="1"/>
  <c r="AC27" i="6" s="1"/>
  <c r="AC28" i="6" s="1"/>
  <c r="AC29" i="6" s="1"/>
  <c r="AC30" i="6" s="1"/>
  <c r="AC31" i="6" s="1"/>
  <c r="AC32" i="6" s="1"/>
  <c r="AC33" i="6" s="1"/>
  <c r="AC34" i="6" s="1"/>
  <c r="AC35" i="6" s="1"/>
  <c r="AC36" i="6" s="1"/>
  <c r="AC37" i="6" s="1"/>
  <c r="AC38" i="6" s="1"/>
  <c r="AC39" i="6" s="1"/>
  <c r="AC40" i="6" s="1"/>
  <c r="AC41" i="6" s="1"/>
  <c r="AC42" i="6" s="1"/>
  <c r="AC43" i="6" s="1"/>
  <c r="AC44" i="6" s="1"/>
  <c r="AC45" i="6" s="1"/>
  <c r="AC46" i="6" s="1"/>
  <c r="AC47" i="6" s="1"/>
  <c r="AC48" i="6" s="1"/>
  <c r="AC49" i="6" s="1"/>
  <c r="AC50" i="6" s="1"/>
  <c r="AC51" i="6" s="1"/>
  <c r="AC52" i="6" s="1"/>
  <c r="AC53" i="6" s="1"/>
  <c r="AC54" i="6" s="1"/>
  <c r="AC55" i="6" s="1"/>
  <c r="AC56" i="6" s="1"/>
  <c r="AC57" i="6" s="1"/>
  <c r="AC58" i="6" s="1"/>
  <c r="AC59" i="6" s="1"/>
  <c r="AC60" i="6" s="1"/>
  <c r="AC61" i="6" s="1"/>
  <c r="AC62" i="6" s="1"/>
  <c r="AC63" i="6" s="1"/>
  <c r="AC64" i="6" s="1"/>
  <c r="AC65" i="6" s="1"/>
  <c r="AC66" i="6" s="1"/>
  <c r="AC67" i="6" s="1"/>
  <c r="AC68" i="6" s="1"/>
  <c r="AC69" i="6" s="1"/>
  <c r="AC70" i="6" s="1"/>
  <c r="AC71" i="6" s="1"/>
  <c r="AC72" i="6" s="1"/>
  <c r="AC73" i="6" s="1"/>
  <c r="AC74" i="6" s="1"/>
  <c r="AC75" i="6" s="1"/>
  <c r="AC76" i="6" s="1"/>
  <c r="AC77" i="6" s="1"/>
  <c r="AC78" i="6" s="1"/>
  <c r="AC79" i="6" s="1"/>
  <c r="AC80" i="6" s="1"/>
  <c r="AC81" i="6" s="1"/>
  <c r="AC82" i="6" s="1"/>
  <c r="AC83" i="6" s="1"/>
  <c r="AC84" i="6" s="1"/>
  <c r="AC85" i="6" s="1"/>
  <c r="AC86" i="6" s="1"/>
  <c r="AC87" i="6" s="1"/>
  <c r="AC88" i="6" s="1"/>
  <c r="AC89" i="6" s="1"/>
  <c r="AC90" i="6" s="1"/>
  <c r="AC91" i="6" s="1"/>
  <c r="AC92" i="6" s="1"/>
  <c r="AC93" i="6" s="1"/>
  <c r="AC94" i="6" s="1"/>
  <c r="AC95" i="6" s="1"/>
  <c r="AC96" i="6" s="1"/>
  <c r="AC97" i="6" s="1"/>
  <c r="AC98" i="6" s="1"/>
  <c r="AC99" i="6" s="1"/>
  <c r="AC100" i="6" s="1"/>
  <c r="AC101" i="6" s="1"/>
  <c r="AC102" i="6" s="1"/>
  <c r="AC103" i="6" s="1"/>
  <c r="AC104" i="6" s="1"/>
  <c r="AC105" i="6" s="1"/>
  <c r="AC106" i="6" s="1"/>
  <c r="AC107" i="6" s="1"/>
  <c r="AC108" i="6" s="1"/>
  <c r="AC109" i="6" s="1"/>
  <c r="AC110" i="6" s="1"/>
  <c r="AC111" i="6" s="1"/>
  <c r="AC112" i="6" s="1"/>
  <c r="AC113" i="6" s="1"/>
  <c r="AC114" i="6" s="1"/>
  <c r="AC115" i="6" s="1"/>
  <c r="AC116" i="6" s="1"/>
  <c r="AC117" i="6" s="1"/>
  <c r="AC118" i="6" s="1"/>
  <c r="AC119" i="6" s="1"/>
  <c r="AC120" i="6" s="1"/>
  <c r="AC121" i="6" s="1"/>
  <c r="AC122" i="6" s="1"/>
  <c r="AC123" i="6" s="1"/>
  <c r="AC124" i="6" s="1"/>
  <c r="AC125" i="6" s="1"/>
  <c r="AC126" i="6" s="1"/>
  <c r="AC127" i="6" s="1"/>
  <c r="AC128" i="6" s="1"/>
  <c r="AC129" i="6" s="1"/>
  <c r="AC130" i="6" s="1"/>
  <c r="AC131" i="6" s="1"/>
  <c r="AC132" i="6" s="1"/>
  <c r="AC133" i="6" s="1"/>
  <c r="AC134" i="6" s="1"/>
  <c r="AC135" i="6" s="1"/>
  <c r="AC136" i="6" s="1"/>
  <c r="AC137" i="6" s="1"/>
  <c r="AC138" i="6" s="1"/>
  <c r="AC139" i="6" s="1"/>
  <c r="AC140" i="6" s="1"/>
  <c r="AC141" i="6" s="1"/>
  <c r="AC142" i="6" s="1"/>
  <c r="AC143" i="6" s="1"/>
  <c r="AC144" i="6" s="1"/>
  <c r="AC145" i="6" s="1"/>
  <c r="AC146" i="6" s="1"/>
  <c r="AC147" i="6" s="1"/>
  <c r="AC148" i="6" s="1"/>
  <c r="AC149" i="6" s="1"/>
  <c r="AC150" i="6" s="1"/>
  <c r="AC151" i="6" s="1"/>
  <c r="AC152" i="6" s="1"/>
  <c r="AC153" i="6" s="1"/>
  <c r="AC154" i="6" s="1"/>
  <c r="AC155" i="6" s="1"/>
  <c r="AC156" i="6" s="1"/>
  <c r="AC157" i="6" s="1"/>
  <c r="AC158" i="6" s="1"/>
  <c r="AC159" i="6" s="1"/>
  <c r="AC160" i="6" s="1"/>
  <c r="AC161" i="6" s="1"/>
  <c r="AC162" i="6" s="1"/>
  <c r="AC163" i="6" s="1"/>
  <c r="AC164" i="6" s="1"/>
  <c r="AC165" i="6" s="1"/>
  <c r="AC166" i="6" s="1"/>
  <c r="AC167" i="6" s="1"/>
  <c r="AC168" i="6" s="1"/>
  <c r="AC169" i="6" s="1"/>
  <c r="AC170" i="6" s="1"/>
  <c r="AC171" i="6" s="1"/>
  <c r="AC172" i="6" s="1"/>
  <c r="AC173" i="6" s="1"/>
  <c r="AC174" i="6" s="1"/>
  <c r="AC175" i="6" s="1"/>
  <c r="AC176" i="6" s="1"/>
  <c r="AC177" i="6" s="1"/>
  <c r="AC178" i="6" s="1"/>
  <c r="AC179" i="6" s="1"/>
  <c r="AC180" i="6" s="1"/>
  <c r="AC181" i="6" s="1"/>
  <c r="AC182" i="6" s="1"/>
  <c r="AC183" i="6" s="1"/>
  <c r="AC184" i="6" s="1"/>
  <c r="AC185" i="6" s="1"/>
  <c r="AC186" i="6" s="1"/>
  <c r="AC187" i="6" s="1"/>
  <c r="AC188" i="6" s="1"/>
  <c r="AC189" i="6" s="1"/>
  <c r="AC190" i="6" s="1"/>
  <c r="AC191" i="6" s="1"/>
  <c r="AC192" i="6" s="1"/>
  <c r="AC193" i="6" s="1"/>
  <c r="AC194" i="6" s="1"/>
  <c r="AC195" i="6" s="1"/>
  <c r="AC196" i="6" s="1"/>
  <c r="AC197" i="6" s="1"/>
  <c r="AC198" i="6" s="1"/>
  <c r="AC199" i="6" s="1"/>
  <c r="AC200" i="6" s="1"/>
  <c r="AC201" i="6" s="1"/>
  <c r="AC202" i="6" s="1"/>
  <c r="AC203" i="6" s="1"/>
  <c r="AC204" i="6" s="1"/>
  <c r="AC205" i="6" s="1"/>
  <c r="AC206" i="6" s="1"/>
  <c r="AC207" i="6" s="1"/>
  <c r="AC208" i="6" s="1"/>
  <c r="AC209" i="6" s="1"/>
  <c r="AC210" i="6" s="1"/>
  <c r="AC211" i="6" s="1"/>
  <c r="AC212" i="6" s="1"/>
  <c r="AC213" i="6" s="1"/>
  <c r="AC214" i="6" s="1"/>
  <c r="AC215" i="6" s="1"/>
  <c r="AC216" i="6" s="1"/>
  <c r="AC217" i="6" s="1"/>
  <c r="AC218" i="6" s="1"/>
  <c r="AC219" i="6" s="1"/>
  <c r="AC220" i="6" s="1"/>
  <c r="AC221" i="6" s="1"/>
  <c r="AC222" i="6" s="1"/>
  <c r="AC223" i="6" s="1"/>
  <c r="AC224" i="6" s="1"/>
  <c r="AC225" i="6" s="1"/>
  <c r="AC226" i="6" s="1"/>
  <c r="AC227" i="6" s="1"/>
  <c r="AC228" i="6" s="1"/>
  <c r="AC229" i="6" s="1"/>
  <c r="AC230" i="6" s="1"/>
  <c r="AC231" i="6" s="1"/>
  <c r="AC232" i="6" s="1"/>
  <c r="AC233" i="6" s="1"/>
  <c r="AC234" i="6" s="1"/>
  <c r="AC235" i="6" s="1"/>
  <c r="AC236" i="6" s="1"/>
  <c r="AC237" i="6" s="1"/>
  <c r="AC238" i="6" s="1"/>
  <c r="AC239" i="6" s="1"/>
  <c r="AC240" i="6" s="1"/>
  <c r="AC241" i="6" s="1"/>
  <c r="AC242" i="6" s="1"/>
  <c r="AC243" i="6" s="1"/>
  <c r="AC244" i="6" s="1"/>
  <c r="AC245" i="6" s="1"/>
  <c r="AC246" i="6" s="1"/>
  <c r="AC247" i="6" s="1"/>
  <c r="AC248" i="6" s="1"/>
  <c r="AC249" i="6" s="1"/>
  <c r="AC250" i="6" s="1"/>
  <c r="AC251" i="6" s="1"/>
  <c r="AC252" i="6" s="1"/>
  <c r="AC253" i="6" s="1"/>
  <c r="AC254" i="6" s="1"/>
  <c r="AC255" i="6" s="1"/>
  <c r="AC256" i="6" s="1"/>
  <c r="AC257" i="6" s="1"/>
  <c r="AC258" i="6" s="1"/>
  <c r="AC259" i="6" s="1"/>
  <c r="AC260" i="6" s="1"/>
  <c r="AC261" i="6" s="1"/>
  <c r="AC262" i="6" s="1"/>
  <c r="AC263" i="6" s="1"/>
  <c r="AC264" i="6" s="1"/>
  <c r="AC265" i="6" s="1"/>
  <c r="AC266" i="6" s="1"/>
  <c r="AC267" i="6" s="1"/>
  <c r="AC268" i="6" s="1"/>
  <c r="AC269" i="6" s="1"/>
  <c r="AC270" i="6" s="1"/>
  <c r="AC271" i="6" s="1"/>
  <c r="AC272" i="6" s="1"/>
  <c r="AC273" i="6" s="1"/>
  <c r="AC274" i="6" s="1"/>
  <c r="AC275" i="6" s="1"/>
  <c r="AC276" i="6" s="1"/>
  <c r="AC277" i="6" s="1"/>
  <c r="AC278" i="6" s="1"/>
  <c r="AC279" i="6" s="1"/>
  <c r="AC280" i="6" s="1"/>
  <c r="AC281" i="6" s="1"/>
  <c r="AC282" i="6" s="1"/>
  <c r="AC283" i="6" s="1"/>
  <c r="AC284" i="6" s="1"/>
  <c r="AC285" i="6" s="1"/>
  <c r="AC286" i="6" s="1"/>
  <c r="AC287" i="6" s="1"/>
  <c r="AC288" i="6" s="1"/>
  <c r="AC289" i="6" s="1"/>
  <c r="AC290" i="6" s="1"/>
  <c r="AC291" i="6" s="1"/>
  <c r="AC292" i="6" s="1"/>
  <c r="AC293" i="6" s="1"/>
  <c r="AC294" i="6" s="1"/>
  <c r="AC295" i="6" s="1"/>
  <c r="AC296" i="6" s="1"/>
  <c r="AC297" i="6" s="1"/>
  <c r="AC298" i="6" s="1"/>
  <c r="AC299" i="6" s="1"/>
  <c r="AC300" i="6" s="1"/>
  <c r="AC301" i="6" s="1"/>
  <c r="AC302" i="6" s="1"/>
  <c r="AC303" i="6" s="1"/>
  <c r="AC304" i="6" s="1"/>
  <c r="AC305" i="6" s="1"/>
  <c r="AC306" i="6" s="1"/>
  <c r="AC307" i="6" s="1"/>
  <c r="AC308" i="6" s="1"/>
  <c r="AC309" i="6" s="1"/>
  <c r="AC310" i="6" s="1"/>
  <c r="AC311" i="6" s="1"/>
  <c r="AC312" i="6" s="1"/>
  <c r="AC313" i="6" s="1"/>
  <c r="AC314" i="6" s="1"/>
  <c r="AC315" i="6" s="1"/>
  <c r="AC316" i="6" s="1"/>
  <c r="AC317" i="6" s="1"/>
  <c r="AC318" i="6" s="1"/>
  <c r="AC319" i="6" s="1"/>
  <c r="AC320" i="6" s="1"/>
  <c r="AC321" i="6" s="1"/>
  <c r="AC322" i="6" s="1"/>
  <c r="AC323" i="6" s="1"/>
  <c r="AC324" i="6" s="1"/>
  <c r="AC325" i="6" s="1"/>
  <c r="AC326" i="6" s="1"/>
  <c r="AC327" i="6" s="1"/>
  <c r="AC328" i="6" s="1"/>
  <c r="AC329" i="6" s="1"/>
  <c r="AC330" i="6" s="1"/>
  <c r="AC331" i="6" s="1"/>
  <c r="AC332" i="6" s="1"/>
  <c r="AC333" i="6" s="1"/>
  <c r="AC334" i="6" s="1"/>
  <c r="AC335" i="6" s="1"/>
  <c r="AC336" i="6" s="1"/>
  <c r="AC337" i="6" s="1"/>
  <c r="AC338" i="6" s="1"/>
  <c r="AC339" i="6" s="1"/>
  <c r="AC340" i="6" s="1"/>
  <c r="AC341" i="6" s="1"/>
  <c r="AC342" i="6" s="1"/>
  <c r="AC343" i="6" s="1"/>
  <c r="AC344" i="6" s="1"/>
  <c r="AC345" i="6" s="1"/>
  <c r="AC346" i="6" s="1"/>
  <c r="AC347" i="6" s="1"/>
  <c r="AC348" i="6" s="1"/>
  <c r="AC349" i="6" s="1"/>
  <c r="AC350" i="6" s="1"/>
  <c r="AC351" i="6" s="1"/>
  <c r="AC352" i="6" s="1"/>
  <c r="AC353" i="6" s="1"/>
  <c r="AC354" i="6" s="1"/>
  <c r="AC355" i="6" s="1"/>
  <c r="AC356" i="6" s="1"/>
  <c r="AC357" i="6" s="1"/>
  <c r="AC358" i="6" s="1"/>
  <c r="AC359" i="6" s="1"/>
  <c r="AC360" i="6" s="1"/>
  <c r="AC361" i="6" s="1"/>
  <c r="AC362" i="6" s="1"/>
  <c r="AC363" i="6" s="1"/>
  <c r="AC364" i="6" s="1"/>
  <c r="AC365" i="6" s="1"/>
  <c r="AC366" i="6" s="1"/>
  <c r="AC367" i="6" s="1"/>
  <c r="AC368" i="6" s="1"/>
  <c r="Z3" i="6"/>
  <c r="Z4" i="6" s="1"/>
  <c r="Z5" i="6" s="1"/>
  <c r="Z6" i="6" s="1"/>
  <c r="Z7" i="6" s="1"/>
  <c r="Z8" i="6" s="1"/>
  <c r="Z9" i="6" s="1"/>
  <c r="Z10" i="6" s="1"/>
  <c r="Z11" i="6" s="1"/>
  <c r="Z12" i="6" s="1"/>
  <c r="Z13" i="6" s="1"/>
  <c r="Z14" i="6" s="1"/>
  <c r="Z15" i="6" s="1"/>
  <c r="Z16" i="6" s="1"/>
  <c r="Z17" i="6" s="1"/>
  <c r="Z18" i="6" s="1"/>
  <c r="Z19" i="6" s="1"/>
  <c r="Z20" i="6" s="1"/>
  <c r="Z21" i="6" s="1"/>
  <c r="Z22" i="6" s="1"/>
  <c r="Z23" i="6" s="1"/>
  <c r="Z24" i="6" s="1"/>
  <c r="Z25" i="6" s="1"/>
  <c r="Z26" i="6" s="1"/>
  <c r="Z27" i="6" s="1"/>
  <c r="Z28" i="6" s="1"/>
  <c r="Z29" i="6" s="1"/>
  <c r="Z30" i="6" s="1"/>
  <c r="Z31" i="6" s="1"/>
  <c r="Z32" i="6" s="1"/>
  <c r="Z33" i="6" s="1"/>
  <c r="Z34" i="6" s="1"/>
  <c r="Z35" i="6" s="1"/>
  <c r="Z36" i="6" s="1"/>
  <c r="Z37" i="6" s="1"/>
  <c r="Z38" i="6" s="1"/>
  <c r="Z39" i="6" s="1"/>
  <c r="Z40" i="6" s="1"/>
  <c r="Z41" i="6" s="1"/>
  <c r="Z42" i="6" s="1"/>
  <c r="Z43" i="6" s="1"/>
  <c r="Z44" i="6" s="1"/>
  <c r="Z45" i="6" s="1"/>
  <c r="Z46" i="6" s="1"/>
  <c r="Z47" i="6" s="1"/>
  <c r="Z48" i="6" s="1"/>
  <c r="Z49" i="6" s="1"/>
  <c r="Z50" i="6" s="1"/>
  <c r="Z51" i="6" s="1"/>
  <c r="Z52" i="6" s="1"/>
  <c r="Z53" i="6" s="1"/>
  <c r="Z54" i="6" s="1"/>
  <c r="Z55" i="6" s="1"/>
  <c r="Z56" i="6" s="1"/>
  <c r="Z57" i="6" s="1"/>
  <c r="Z58" i="6" s="1"/>
  <c r="Z59" i="6" s="1"/>
  <c r="Z60" i="6" s="1"/>
  <c r="Z61" i="6" s="1"/>
  <c r="Z62" i="6" s="1"/>
  <c r="Z63" i="6" s="1"/>
  <c r="Z64" i="6" s="1"/>
  <c r="Z65" i="6" s="1"/>
  <c r="Z66" i="6" s="1"/>
  <c r="Z67" i="6" s="1"/>
  <c r="Z68" i="6" s="1"/>
  <c r="Z69" i="6" s="1"/>
  <c r="Z70" i="6" s="1"/>
  <c r="Z71" i="6" s="1"/>
  <c r="Z72" i="6" s="1"/>
  <c r="Z73" i="6" s="1"/>
  <c r="Z74" i="6" s="1"/>
  <c r="Z75" i="6" s="1"/>
  <c r="Z76" i="6" s="1"/>
  <c r="Z77" i="6" s="1"/>
  <c r="Z78" i="6" s="1"/>
  <c r="Z79" i="6" s="1"/>
  <c r="Z80" i="6" s="1"/>
  <c r="Z81" i="6" s="1"/>
  <c r="Z82" i="6" s="1"/>
  <c r="Z83" i="6" s="1"/>
  <c r="Z84" i="6" s="1"/>
  <c r="Z85" i="6" s="1"/>
  <c r="Z86" i="6" s="1"/>
  <c r="Z87" i="6" s="1"/>
  <c r="Z88" i="6" s="1"/>
  <c r="Z89" i="6" s="1"/>
  <c r="Z90" i="6" s="1"/>
  <c r="Z91" i="6" s="1"/>
  <c r="Z92" i="6" s="1"/>
  <c r="Z93" i="6" s="1"/>
  <c r="Z94" i="6" s="1"/>
  <c r="Z95" i="6" s="1"/>
  <c r="Z96" i="6" s="1"/>
  <c r="Z97" i="6" s="1"/>
  <c r="Z98" i="6" s="1"/>
  <c r="Z99" i="6" s="1"/>
  <c r="Z100" i="6" s="1"/>
  <c r="Z101" i="6" s="1"/>
  <c r="Z102" i="6" s="1"/>
  <c r="Z103" i="6" s="1"/>
  <c r="Z104" i="6" s="1"/>
  <c r="Z105" i="6" s="1"/>
  <c r="Z106" i="6" s="1"/>
  <c r="Z107" i="6" s="1"/>
  <c r="Z108" i="6" s="1"/>
  <c r="Z109" i="6" s="1"/>
  <c r="Z110" i="6" s="1"/>
  <c r="Z111" i="6" s="1"/>
  <c r="Z112" i="6" s="1"/>
  <c r="Z113" i="6" s="1"/>
  <c r="Z114" i="6" s="1"/>
  <c r="Z115" i="6" s="1"/>
  <c r="Z116" i="6" s="1"/>
  <c r="Z117" i="6" s="1"/>
  <c r="Z118" i="6" s="1"/>
  <c r="Z119" i="6" s="1"/>
  <c r="Z120" i="6" s="1"/>
  <c r="Z121" i="6" s="1"/>
  <c r="Z122" i="6" s="1"/>
  <c r="Z123" i="6" s="1"/>
  <c r="Z124" i="6" s="1"/>
  <c r="Z125" i="6" s="1"/>
  <c r="Z126" i="6" s="1"/>
  <c r="Z127" i="6" s="1"/>
  <c r="Z128" i="6" s="1"/>
  <c r="Z129" i="6" s="1"/>
  <c r="Z130" i="6" s="1"/>
  <c r="Z131" i="6" s="1"/>
  <c r="Z132" i="6" s="1"/>
  <c r="Z133" i="6" s="1"/>
  <c r="Z134" i="6" s="1"/>
  <c r="Z135" i="6" s="1"/>
  <c r="Z136" i="6" s="1"/>
  <c r="Z137" i="6" s="1"/>
  <c r="Z138" i="6" s="1"/>
  <c r="Z139" i="6" s="1"/>
  <c r="Z140" i="6" s="1"/>
  <c r="Z141" i="6" s="1"/>
  <c r="Z142" i="6" s="1"/>
  <c r="Z143" i="6" s="1"/>
  <c r="Z144" i="6" s="1"/>
  <c r="Z145" i="6" s="1"/>
  <c r="Z146" i="6" s="1"/>
  <c r="Z147" i="6" s="1"/>
  <c r="Z148" i="6" s="1"/>
  <c r="Z149" i="6" s="1"/>
  <c r="Z150" i="6" s="1"/>
  <c r="Z151" i="6" s="1"/>
  <c r="Z152" i="6" s="1"/>
  <c r="Z153" i="6" s="1"/>
  <c r="Z154" i="6" s="1"/>
  <c r="Z155" i="6" s="1"/>
  <c r="Z156" i="6" s="1"/>
  <c r="Z157" i="6" s="1"/>
  <c r="Z158" i="6" s="1"/>
  <c r="Z159" i="6" s="1"/>
  <c r="Z160" i="6" s="1"/>
  <c r="Z161" i="6" s="1"/>
  <c r="Z162" i="6" s="1"/>
  <c r="Z163" i="6" s="1"/>
  <c r="Z164" i="6" s="1"/>
  <c r="Z165" i="6" s="1"/>
  <c r="Z166" i="6" s="1"/>
  <c r="Z167" i="6" s="1"/>
  <c r="Z168" i="6" s="1"/>
  <c r="Z169" i="6" s="1"/>
  <c r="Z170" i="6" s="1"/>
  <c r="Z171" i="6" s="1"/>
  <c r="Z172" i="6" s="1"/>
  <c r="Z173" i="6" s="1"/>
  <c r="Z174" i="6" s="1"/>
  <c r="Z175" i="6" s="1"/>
  <c r="Z176" i="6" s="1"/>
  <c r="Z177" i="6" s="1"/>
  <c r="Z178" i="6" s="1"/>
  <c r="Z179" i="6" s="1"/>
  <c r="Z180" i="6" s="1"/>
  <c r="Z181" i="6" s="1"/>
  <c r="Z182" i="6" s="1"/>
  <c r="Z183" i="6" s="1"/>
  <c r="Z184" i="6" s="1"/>
  <c r="Z185" i="6" s="1"/>
  <c r="Z186" i="6" s="1"/>
  <c r="Z187" i="6" s="1"/>
  <c r="Z188" i="6" s="1"/>
  <c r="Z189" i="6" s="1"/>
  <c r="Z190" i="6" s="1"/>
  <c r="Z191" i="6" s="1"/>
  <c r="Z192" i="6" s="1"/>
  <c r="Z193" i="6" s="1"/>
  <c r="Z194" i="6" s="1"/>
  <c r="Z195" i="6" s="1"/>
  <c r="Z196" i="6" s="1"/>
  <c r="Z197" i="6" s="1"/>
  <c r="Z198" i="6" s="1"/>
  <c r="Z199" i="6" s="1"/>
  <c r="Z200" i="6" s="1"/>
  <c r="Z201" i="6" s="1"/>
  <c r="Z202" i="6" s="1"/>
  <c r="Z203" i="6" s="1"/>
  <c r="Z204" i="6" s="1"/>
  <c r="Z205" i="6" s="1"/>
  <c r="Z206" i="6" s="1"/>
  <c r="Z207" i="6" s="1"/>
  <c r="Z208" i="6" s="1"/>
  <c r="Z209" i="6" s="1"/>
  <c r="Z210" i="6" s="1"/>
  <c r="Z211" i="6" s="1"/>
  <c r="Z212" i="6" s="1"/>
  <c r="Z213" i="6" s="1"/>
  <c r="Z214" i="6" s="1"/>
  <c r="Z215" i="6" s="1"/>
  <c r="Z216" i="6" s="1"/>
  <c r="Z217" i="6" s="1"/>
  <c r="Z218" i="6" s="1"/>
  <c r="Z219" i="6" s="1"/>
  <c r="Z220" i="6" s="1"/>
  <c r="Z221" i="6" s="1"/>
  <c r="Z222" i="6" s="1"/>
  <c r="Z223" i="6" s="1"/>
  <c r="Z224" i="6" s="1"/>
  <c r="Z225" i="6" s="1"/>
  <c r="Z226" i="6" s="1"/>
  <c r="Z227" i="6" s="1"/>
  <c r="Z228" i="6" s="1"/>
  <c r="Z229" i="6" s="1"/>
  <c r="Z230" i="6" s="1"/>
  <c r="Z231" i="6" s="1"/>
  <c r="Z232" i="6" s="1"/>
  <c r="Z233" i="6" s="1"/>
  <c r="Z234" i="6" s="1"/>
  <c r="Z235" i="6" s="1"/>
  <c r="Z236" i="6" s="1"/>
  <c r="Z237" i="6" s="1"/>
  <c r="Z238" i="6" s="1"/>
  <c r="Z239" i="6" s="1"/>
  <c r="Z240" i="6" s="1"/>
  <c r="Z241" i="6" s="1"/>
  <c r="Z242" i="6" s="1"/>
  <c r="Z243" i="6" s="1"/>
  <c r="Z244" i="6" s="1"/>
  <c r="Z245" i="6" s="1"/>
  <c r="Z246" i="6" s="1"/>
  <c r="Z247" i="6" s="1"/>
  <c r="Z248" i="6" s="1"/>
  <c r="Z249" i="6" s="1"/>
  <c r="Z250" i="6" s="1"/>
  <c r="Z251" i="6" s="1"/>
  <c r="Z252" i="6" s="1"/>
  <c r="Z253" i="6" s="1"/>
  <c r="Z254" i="6" s="1"/>
  <c r="Z255" i="6" s="1"/>
  <c r="Z256" i="6" s="1"/>
  <c r="Z257" i="6" s="1"/>
  <c r="Z258" i="6" s="1"/>
  <c r="Z259" i="6" s="1"/>
  <c r="Z260" i="6" s="1"/>
  <c r="Z261" i="6" s="1"/>
  <c r="Z262" i="6" s="1"/>
  <c r="Z263" i="6" s="1"/>
  <c r="Z264" i="6" s="1"/>
  <c r="Z265" i="6" s="1"/>
  <c r="Z266" i="6" s="1"/>
  <c r="Z267" i="6" s="1"/>
  <c r="Z268" i="6" s="1"/>
  <c r="Z269" i="6" s="1"/>
  <c r="Z270" i="6" s="1"/>
  <c r="Z271" i="6" s="1"/>
  <c r="Z272" i="6" s="1"/>
  <c r="Z273" i="6" s="1"/>
  <c r="Z274" i="6" s="1"/>
  <c r="Z275" i="6" s="1"/>
  <c r="Z276" i="6" s="1"/>
  <c r="Z277" i="6" s="1"/>
  <c r="Z278" i="6" s="1"/>
  <c r="Z279" i="6" s="1"/>
  <c r="Z280" i="6" s="1"/>
  <c r="Z281" i="6" s="1"/>
  <c r="Z282" i="6" s="1"/>
  <c r="Z283" i="6" s="1"/>
  <c r="Z284" i="6" s="1"/>
  <c r="Z285" i="6" s="1"/>
  <c r="Z286" i="6" s="1"/>
  <c r="Z287" i="6" s="1"/>
  <c r="Z288" i="6" s="1"/>
  <c r="Z289" i="6" s="1"/>
  <c r="Z290" i="6" s="1"/>
  <c r="Z291" i="6" s="1"/>
  <c r="Z292" i="6" s="1"/>
  <c r="Z293" i="6" s="1"/>
  <c r="Z294" i="6" s="1"/>
  <c r="Z295" i="6" s="1"/>
  <c r="Z296" i="6" s="1"/>
  <c r="Z297" i="6" s="1"/>
  <c r="Z298" i="6" s="1"/>
  <c r="Z299" i="6" s="1"/>
  <c r="Z300" i="6" s="1"/>
  <c r="Z301" i="6" s="1"/>
  <c r="Z302" i="6" s="1"/>
  <c r="Z303" i="6" s="1"/>
  <c r="Z304" i="6" s="1"/>
  <c r="Z305" i="6" s="1"/>
  <c r="Z306" i="6" s="1"/>
  <c r="Z307" i="6" s="1"/>
  <c r="Z308" i="6" s="1"/>
  <c r="Z309" i="6" s="1"/>
  <c r="Z310" i="6" s="1"/>
  <c r="Z311" i="6" s="1"/>
  <c r="Z312" i="6" s="1"/>
  <c r="Z313" i="6" s="1"/>
  <c r="Z314" i="6" s="1"/>
  <c r="Z315" i="6" s="1"/>
  <c r="Z316" i="6" s="1"/>
  <c r="Z317" i="6" s="1"/>
  <c r="Z318" i="6" s="1"/>
  <c r="Z319" i="6" s="1"/>
  <c r="Z320" i="6" s="1"/>
  <c r="Z321" i="6" s="1"/>
  <c r="Z322" i="6" s="1"/>
  <c r="Z323" i="6" s="1"/>
  <c r="Z324" i="6" s="1"/>
  <c r="Z325" i="6" s="1"/>
  <c r="Z326" i="6" s="1"/>
  <c r="Z327" i="6" s="1"/>
  <c r="Z328" i="6" s="1"/>
  <c r="Z329" i="6" s="1"/>
  <c r="Z330" i="6" s="1"/>
  <c r="Z331" i="6" s="1"/>
  <c r="Z332" i="6" s="1"/>
  <c r="Z333" i="6" s="1"/>
  <c r="Z334" i="6" s="1"/>
  <c r="Z335" i="6" s="1"/>
  <c r="Z336" i="6" s="1"/>
  <c r="Z337" i="6" s="1"/>
  <c r="Z338" i="6" s="1"/>
  <c r="Z339" i="6" s="1"/>
  <c r="Z340" i="6" s="1"/>
  <c r="Z341" i="6" s="1"/>
  <c r="Z342" i="6" s="1"/>
  <c r="Z343" i="6" s="1"/>
  <c r="Z344" i="6" s="1"/>
  <c r="Z345" i="6" s="1"/>
  <c r="Z346" i="6" s="1"/>
  <c r="Z347" i="6" s="1"/>
  <c r="Z348" i="6" s="1"/>
  <c r="Z349" i="6" s="1"/>
  <c r="Z350" i="6" s="1"/>
  <c r="Z351" i="6" s="1"/>
  <c r="Z352" i="6" s="1"/>
  <c r="Z353" i="6" s="1"/>
  <c r="Z354" i="6" s="1"/>
  <c r="Z355" i="6" s="1"/>
  <c r="Z356" i="6" s="1"/>
  <c r="Z357" i="6" s="1"/>
  <c r="Z358" i="6" s="1"/>
  <c r="Z359" i="6" s="1"/>
  <c r="Z360" i="6" s="1"/>
  <c r="Z361" i="6" s="1"/>
  <c r="Z362" i="6" s="1"/>
  <c r="Z363" i="6" s="1"/>
  <c r="Z364" i="6" s="1"/>
  <c r="Z365" i="6" s="1"/>
  <c r="Z366" i="6" s="1"/>
  <c r="Z367" i="6" s="1"/>
  <c r="Z368" i="6" s="1"/>
  <c r="V3" i="6"/>
  <c r="V4" i="6" s="1"/>
  <c r="V5" i="6" s="1"/>
  <c r="V6" i="6" s="1"/>
  <c r="V7" i="6" s="1"/>
  <c r="V8" i="6" s="1"/>
  <c r="V9" i="6" s="1"/>
  <c r="V10" i="6" s="1"/>
  <c r="V11" i="6" s="1"/>
  <c r="V12" i="6" s="1"/>
  <c r="V13" i="6" s="1"/>
  <c r="V14" i="6" s="1"/>
  <c r="V15" i="6" s="1"/>
  <c r="V16" i="6" s="1"/>
  <c r="V17" i="6" s="1"/>
  <c r="V18" i="6" s="1"/>
  <c r="V19" i="6" s="1"/>
  <c r="V20" i="6" s="1"/>
  <c r="V21" i="6" s="1"/>
  <c r="V22" i="6" s="1"/>
  <c r="V23" i="6" s="1"/>
  <c r="V24" i="6" s="1"/>
  <c r="V25" i="6" s="1"/>
  <c r="V26" i="6" s="1"/>
  <c r="V27" i="6" s="1"/>
  <c r="V28" i="6" s="1"/>
  <c r="V29" i="6" s="1"/>
  <c r="V30" i="6" s="1"/>
  <c r="V31" i="6" s="1"/>
  <c r="V32" i="6" s="1"/>
  <c r="V33" i="6" s="1"/>
  <c r="V34" i="6" s="1"/>
  <c r="V35" i="6" s="1"/>
  <c r="V36" i="6" s="1"/>
  <c r="V37" i="6" s="1"/>
  <c r="V38" i="6" s="1"/>
  <c r="V39" i="6" s="1"/>
  <c r="V40" i="6" s="1"/>
  <c r="V41" i="6" s="1"/>
  <c r="V42" i="6" s="1"/>
  <c r="V43" i="6" s="1"/>
  <c r="V44" i="6" s="1"/>
  <c r="V45" i="6" s="1"/>
  <c r="V46" i="6" s="1"/>
  <c r="V47" i="6" s="1"/>
  <c r="V48" i="6" s="1"/>
  <c r="V49" i="6" s="1"/>
  <c r="V50" i="6" s="1"/>
  <c r="V51" i="6" s="1"/>
  <c r="V52" i="6" s="1"/>
  <c r="V53" i="6" s="1"/>
  <c r="V54" i="6" s="1"/>
  <c r="V55" i="6" s="1"/>
  <c r="V56" i="6" s="1"/>
  <c r="V57" i="6" s="1"/>
  <c r="V58" i="6" s="1"/>
  <c r="V59" i="6" s="1"/>
  <c r="V60" i="6" s="1"/>
  <c r="V61" i="6" s="1"/>
  <c r="V62" i="6" s="1"/>
  <c r="V63" i="6" s="1"/>
  <c r="V64" i="6" s="1"/>
  <c r="V65" i="6" s="1"/>
  <c r="V66" i="6" s="1"/>
  <c r="V67" i="6" s="1"/>
  <c r="V68" i="6" s="1"/>
  <c r="V69" i="6" s="1"/>
  <c r="V70" i="6" s="1"/>
  <c r="V71" i="6" s="1"/>
  <c r="V72" i="6" s="1"/>
  <c r="V73" i="6" s="1"/>
  <c r="V74" i="6" s="1"/>
  <c r="V75" i="6" s="1"/>
  <c r="V76" i="6" s="1"/>
  <c r="V77" i="6" s="1"/>
  <c r="V78" i="6" s="1"/>
  <c r="V79" i="6" s="1"/>
  <c r="V80" i="6" s="1"/>
  <c r="V81" i="6" s="1"/>
  <c r="V82" i="6" s="1"/>
  <c r="V83" i="6" s="1"/>
  <c r="V84" i="6" s="1"/>
  <c r="V85" i="6" s="1"/>
  <c r="V86" i="6" s="1"/>
  <c r="V87" i="6" s="1"/>
  <c r="V88" i="6" s="1"/>
  <c r="V89" i="6" s="1"/>
  <c r="V90" i="6" s="1"/>
  <c r="V91" i="6" s="1"/>
  <c r="V92" i="6" s="1"/>
  <c r="V93" i="6" s="1"/>
  <c r="V94" i="6" s="1"/>
  <c r="V95" i="6" s="1"/>
  <c r="V96" i="6" s="1"/>
  <c r="V97" i="6" s="1"/>
  <c r="V98" i="6" s="1"/>
  <c r="V99" i="6" s="1"/>
  <c r="V100" i="6" s="1"/>
  <c r="V101" i="6" s="1"/>
  <c r="V102" i="6" s="1"/>
  <c r="V103" i="6" s="1"/>
  <c r="V104" i="6" s="1"/>
  <c r="V105" i="6" s="1"/>
  <c r="V106" i="6" s="1"/>
  <c r="V107" i="6" s="1"/>
  <c r="V108" i="6" s="1"/>
  <c r="V109" i="6" s="1"/>
  <c r="V110" i="6" s="1"/>
  <c r="V111" i="6" s="1"/>
  <c r="V112" i="6" s="1"/>
  <c r="V113" i="6" s="1"/>
  <c r="V114" i="6" s="1"/>
  <c r="V115" i="6" s="1"/>
  <c r="V116" i="6" s="1"/>
  <c r="V117" i="6" s="1"/>
  <c r="V118" i="6" s="1"/>
  <c r="V119" i="6" s="1"/>
  <c r="V120" i="6" s="1"/>
  <c r="V121" i="6" s="1"/>
  <c r="V122" i="6" s="1"/>
  <c r="V123" i="6" s="1"/>
  <c r="V124" i="6" s="1"/>
  <c r="V125" i="6" s="1"/>
  <c r="V126" i="6" s="1"/>
  <c r="V127" i="6" s="1"/>
  <c r="V128" i="6" s="1"/>
  <c r="V129" i="6" s="1"/>
  <c r="V130" i="6" s="1"/>
  <c r="V131" i="6" s="1"/>
  <c r="V132" i="6" s="1"/>
  <c r="V133" i="6" s="1"/>
  <c r="V134" i="6" s="1"/>
  <c r="V135" i="6" s="1"/>
  <c r="V136" i="6" s="1"/>
  <c r="V137" i="6" s="1"/>
  <c r="V138" i="6" s="1"/>
  <c r="V139" i="6" s="1"/>
  <c r="V140" i="6" s="1"/>
  <c r="V141" i="6" s="1"/>
  <c r="V142" i="6" s="1"/>
  <c r="V143" i="6" s="1"/>
  <c r="V144" i="6" s="1"/>
  <c r="V145" i="6" s="1"/>
  <c r="V146" i="6" s="1"/>
  <c r="V147" i="6" s="1"/>
  <c r="V148" i="6" s="1"/>
  <c r="V149" i="6" s="1"/>
  <c r="V150" i="6" s="1"/>
  <c r="V151" i="6" s="1"/>
  <c r="V152" i="6" s="1"/>
  <c r="V153" i="6" s="1"/>
  <c r="V154" i="6" s="1"/>
  <c r="V155" i="6" s="1"/>
  <c r="V156" i="6" s="1"/>
  <c r="V157" i="6" s="1"/>
  <c r="V158" i="6" s="1"/>
  <c r="V159" i="6" s="1"/>
  <c r="V160" i="6" s="1"/>
  <c r="V161" i="6" s="1"/>
  <c r="V162" i="6" s="1"/>
  <c r="V163" i="6" s="1"/>
  <c r="V164" i="6" s="1"/>
  <c r="V165" i="6" s="1"/>
  <c r="V166" i="6" s="1"/>
  <c r="V167" i="6" s="1"/>
  <c r="V168" i="6" s="1"/>
  <c r="V169" i="6" s="1"/>
  <c r="V170" i="6" s="1"/>
  <c r="V171" i="6" s="1"/>
  <c r="V172" i="6" s="1"/>
  <c r="V173" i="6" s="1"/>
  <c r="V174" i="6" s="1"/>
  <c r="V175" i="6" s="1"/>
  <c r="V176" i="6" s="1"/>
  <c r="V177" i="6" s="1"/>
  <c r="V178" i="6" s="1"/>
  <c r="V179" i="6" s="1"/>
  <c r="V180" i="6" s="1"/>
  <c r="V181" i="6" s="1"/>
  <c r="V182" i="6" s="1"/>
  <c r="V183" i="6" s="1"/>
  <c r="V184" i="6" s="1"/>
  <c r="V185" i="6" s="1"/>
  <c r="V186" i="6" s="1"/>
  <c r="V187" i="6" s="1"/>
  <c r="V188" i="6" s="1"/>
  <c r="V189" i="6" s="1"/>
  <c r="V190" i="6" s="1"/>
  <c r="V191" i="6" s="1"/>
  <c r="V192" i="6" s="1"/>
  <c r="V193" i="6" s="1"/>
  <c r="V194" i="6" s="1"/>
  <c r="V195" i="6" s="1"/>
  <c r="V196" i="6" s="1"/>
  <c r="V197" i="6" s="1"/>
  <c r="V198" i="6" s="1"/>
  <c r="V199" i="6" s="1"/>
  <c r="V200" i="6" s="1"/>
  <c r="V201" i="6" s="1"/>
  <c r="V202" i="6" s="1"/>
  <c r="V203" i="6" s="1"/>
  <c r="V204" i="6" s="1"/>
  <c r="V205" i="6" s="1"/>
  <c r="V206" i="6" s="1"/>
  <c r="V207" i="6" s="1"/>
  <c r="V208" i="6" s="1"/>
  <c r="V209" i="6" s="1"/>
  <c r="V210" i="6" s="1"/>
  <c r="V211" i="6" s="1"/>
  <c r="V212" i="6" s="1"/>
  <c r="V213" i="6" s="1"/>
  <c r="V214" i="6" s="1"/>
  <c r="V215" i="6" s="1"/>
  <c r="V216" i="6" s="1"/>
  <c r="V217" i="6" s="1"/>
  <c r="V218" i="6" s="1"/>
  <c r="V219" i="6" s="1"/>
  <c r="V220" i="6" s="1"/>
  <c r="V221" i="6" s="1"/>
  <c r="V222" i="6" s="1"/>
  <c r="V223" i="6" s="1"/>
  <c r="V224" i="6" s="1"/>
  <c r="V225" i="6" s="1"/>
  <c r="V226" i="6" s="1"/>
  <c r="V227" i="6" s="1"/>
  <c r="V228" i="6" s="1"/>
  <c r="V229" i="6" s="1"/>
  <c r="V230" i="6" s="1"/>
  <c r="V231" i="6" s="1"/>
  <c r="V232" i="6" s="1"/>
  <c r="V233" i="6" s="1"/>
  <c r="V234" i="6" s="1"/>
  <c r="V235" i="6" s="1"/>
  <c r="V236" i="6" s="1"/>
  <c r="V237" i="6" s="1"/>
  <c r="V238" i="6" s="1"/>
  <c r="V239" i="6" s="1"/>
  <c r="V240" i="6" s="1"/>
  <c r="V241" i="6" s="1"/>
  <c r="V242" i="6" s="1"/>
  <c r="V243" i="6" s="1"/>
  <c r="V244" i="6" s="1"/>
  <c r="V245" i="6" s="1"/>
  <c r="V246" i="6" s="1"/>
  <c r="V247" i="6" s="1"/>
  <c r="V248" i="6" s="1"/>
  <c r="V249" i="6" s="1"/>
  <c r="V250" i="6" s="1"/>
  <c r="V251" i="6" s="1"/>
  <c r="V252" i="6" s="1"/>
  <c r="V253" i="6" s="1"/>
  <c r="V254" i="6" s="1"/>
  <c r="V255" i="6" s="1"/>
  <c r="V256" i="6" s="1"/>
  <c r="V257" i="6" s="1"/>
  <c r="V258" i="6" s="1"/>
  <c r="V259" i="6" s="1"/>
  <c r="V260" i="6" s="1"/>
  <c r="V261" i="6" s="1"/>
  <c r="V262" i="6" s="1"/>
  <c r="V263" i="6" s="1"/>
  <c r="V264" i="6" s="1"/>
  <c r="V265" i="6" s="1"/>
  <c r="V266" i="6" s="1"/>
  <c r="V267" i="6" s="1"/>
  <c r="V268" i="6" s="1"/>
  <c r="V269" i="6" s="1"/>
  <c r="V270" i="6" s="1"/>
  <c r="V271" i="6" s="1"/>
  <c r="V272" i="6" s="1"/>
  <c r="V273" i="6" s="1"/>
  <c r="V274" i="6" s="1"/>
  <c r="V275" i="6" s="1"/>
  <c r="V276" i="6" s="1"/>
  <c r="V277" i="6" s="1"/>
  <c r="V278" i="6" s="1"/>
  <c r="V279" i="6" s="1"/>
  <c r="V280" i="6" s="1"/>
  <c r="V281" i="6" s="1"/>
  <c r="V282" i="6" s="1"/>
  <c r="V283" i="6" s="1"/>
  <c r="V284" i="6" s="1"/>
  <c r="V285" i="6" s="1"/>
  <c r="V286" i="6" s="1"/>
  <c r="V287" i="6" s="1"/>
  <c r="V288" i="6" s="1"/>
  <c r="V289" i="6" s="1"/>
  <c r="V290" i="6" s="1"/>
  <c r="V291" i="6" s="1"/>
  <c r="V292" i="6" s="1"/>
  <c r="V293" i="6" s="1"/>
  <c r="V294" i="6" s="1"/>
  <c r="V295" i="6" s="1"/>
  <c r="V296" i="6" s="1"/>
  <c r="V297" i="6" s="1"/>
  <c r="V298" i="6" s="1"/>
  <c r="V299" i="6" s="1"/>
  <c r="V300" i="6" s="1"/>
  <c r="V301" i="6" s="1"/>
  <c r="V302" i="6" s="1"/>
  <c r="V303" i="6" s="1"/>
  <c r="V304" i="6" s="1"/>
  <c r="V305" i="6" s="1"/>
  <c r="V306" i="6" s="1"/>
  <c r="V307" i="6" s="1"/>
  <c r="V308" i="6" s="1"/>
  <c r="V309" i="6" s="1"/>
  <c r="V310" i="6" s="1"/>
  <c r="V311" i="6" s="1"/>
  <c r="V312" i="6" s="1"/>
  <c r="V313" i="6" s="1"/>
  <c r="V314" i="6" s="1"/>
  <c r="V315" i="6" s="1"/>
  <c r="V316" i="6" s="1"/>
  <c r="V317" i="6" s="1"/>
  <c r="V318" i="6" s="1"/>
  <c r="V319" i="6" s="1"/>
  <c r="V320" i="6" s="1"/>
  <c r="V321" i="6" s="1"/>
  <c r="V322" i="6" s="1"/>
  <c r="V323" i="6" s="1"/>
  <c r="V324" i="6" s="1"/>
  <c r="V325" i="6" s="1"/>
  <c r="V326" i="6" s="1"/>
  <c r="V327" i="6" s="1"/>
  <c r="V328" i="6" s="1"/>
  <c r="V329" i="6" s="1"/>
  <c r="V330" i="6" s="1"/>
  <c r="V331" i="6" s="1"/>
  <c r="V332" i="6" s="1"/>
  <c r="V333" i="6" s="1"/>
  <c r="V334" i="6" s="1"/>
  <c r="V335" i="6" s="1"/>
  <c r="V336" i="6" s="1"/>
  <c r="V337" i="6" s="1"/>
  <c r="V338" i="6" s="1"/>
  <c r="V339" i="6" s="1"/>
  <c r="V340" i="6" s="1"/>
  <c r="V341" i="6" s="1"/>
  <c r="V342" i="6" s="1"/>
  <c r="V343" i="6" s="1"/>
  <c r="V344" i="6" s="1"/>
  <c r="V345" i="6" s="1"/>
  <c r="V346" i="6" s="1"/>
  <c r="V347" i="6" s="1"/>
  <c r="V348" i="6" s="1"/>
  <c r="V349" i="6" s="1"/>
  <c r="V350" i="6" s="1"/>
  <c r="V351" i="6" s="1"/>
  <c r="V352" i="6" s="1"/>
  <c r="V353" i="6" s="1"/>
  <c r="V354" i="6" s="1"/>
  <c r="V355" i="6" s="1"/>
  <c r="V356" i="6" s="1"/>
  <c r="V357" i="6" s="1"/>
  <c r="V358" i="6" s="1"/>
  <c r="V359" i="6" s="1"/>
  <c r="V360" i="6" s="1"/>
  <c r="V361" i="6" s="1"/>
  <c r="V362" i="6" s="1"/>
  <c r="V363" i="6" s="1"/>
  <c r="V364" i="6" s="1"/>
  <c r="V365" i="6" s="1"/>
  <c r="V366" i="6" s="1"/>
  <c r="V367" i="6" s="1"/>
  <c r="V368" i="6" s="1"/>
  <c r="AJ3" i="6"/>
  <c r="AJ4" i="6" s="1"/>
  <c r="AJ5" i="6" s="1"/>
  <c r="AJ6" i="6" s="1"/>
  <c r="AJ7" i="6" s="1"/>
  <c r="AJ8" i="6" s="1"/>
  <c r="AJ9" i="6" s="1"/>
  <c r="AJ10" i="6" s="1"/>
  <c r="AJ11" i="6" s="1"/>
  <c r="AJ12" i="6" s="1"/>
  <c r="AJ13" i="6" s="1"/>
  <c r="AJ14" i="6" s="1"/>
  <c r="AJ15" i="6" s="1"/>
  <c r="AJ16" i="6" s="1"/>
  <c r="AJ17" i="6" s="1"/>
  <c r="AJ18" i="6" s="1"/>
  <c r="AJ19" i="6" s="1"/>
  <c r="AJ20" i="6" s="1"/>
  <c r="AJ21" i="6" s="1"/>
  <c r="AJ22" i="6" s="1"/>
  <c r="AJ23" i="6" s="1"/>
  <c r="AJ24" i="6" s="1"/>
  <c r="AJ25" i="6" s="1"/>
  <c r="AJ26" i="6" s="1"/>
  <c r="AJ27" i="6" s="1"/>
  <c r="AJ28" i="6" s="1"/>
  <c r="AJ29" i="6" s="1"/>
  <c r="AJ30" i="6" s="1"/>
  <c r="AJ31" i="6" s="1"/>
  <c r="AJ32" i="6" s="1"/>
  <c r="AJ33" i="6" s="1"/>
  <c r="AJ34" i="6" s="1"/>
  <c r="AJ35" i="6" s="1"/>
  <c r="AJ36" i="6" s="1"/>
  <c r="AJ37" i="6" s="1"/>
  <c r="AJ38" i="6" s="1"/>
  <c r="AJ39" i="6" s="1"/>
  <c r="AJ40" i="6" s="1"/>
  <c r="AJ41" i="6" s="1"/>
  <c r="AJ42" i="6" s="1"/>
  <c r="AJ43" i="6" s="1"/>
  <c r="AJ44" i="6" s="1"/>
  <c r="AJ45" i="6" s="1"/>
  <c r="AJ46" i="6" s="1"/>
  <c r="AJ47" i="6" s="1"/>
  <c r="AJ48" i="6" s="1"/>
  <c r="AJ49" i="6" s="1"/>
  <c r="AJ50" i="6" s="1"/>
  <c r="AJ51" i="6" s="1"/>
  <c r="AJ52" i="6" s="1"/>
  <c r="AJ53" i="6" s="1"/>
  <c r="AJ54" i="6" s="1"/>
  <c r="AJ55" i="6" s="1"/>
  <c r="AJ56" i="6" s="1"/>
  <c r="AJ57" i="6" s="1"/>
  <c r="AJ58" i="6" s="1"/>
  <c r="AJ59" i="6" s="1"/>
  <c r="AJ60" i="6" s="1"/>
  <c r="AJ61" i="6" s="1"/>
  <c r="AJ62" i="6" s="1"/>
  <c r="AJ63" i="6" s="1"/>
  <c r="AJ64" i="6" s="1"/>
  <c r="AJ65" i="6" s="1"/>
  <c r="AJ66" i="6" s="1"/>
  <c r="AJ67" i="6" s="1"/>
  <c r="AJ68" i="6" s="1"/>
  <c r="AJ69" i="6" s="1"/>
  <c r="AJ70" i="6" s="1"/>
  <c r="AJ71" i="6" s="1"/>
  <c r="AJ72" i="6" s="1"/>
  <c r="AJ73" i="6" s="1"/>
  <c r="AJ74" i="6" s="1"/>
  <c r="AJ75" i="6" s="1"/>
  <c r="AJ76" i="6" s="1"/>
  <c r="AJ77" i="6" s="1"/>
  <c r="AJ78" i="6" s="1"/>
  <c r="AJ79" i="6" s="1"/>
  <c r="AJ80" i="6" s="1"/>
  <c r="AJ81" i="6" s="1"/>
  <c r="AJ82" i="6" s="1"/>
  <c r="AJ83" i="6" s="1"/>
  <c r="AJ84" i="6" s="1"/>
  <c r="AJ85" i="6" s="1"/>
  <c r="AJ86" i="6" s="1"/>
  <c r="AJ87" i="6" s="1"/>
  <c r="AJ88" i="6" s="1"/>
  <c r="AJ89" i="6" s="1"/>
  <c r="AJ90" i="6" s="1"/>
  <c r="AJ91" i="6" s="1"/>
  <c r="AJ92" i="6" s="1"/>
  <c r="AJ93" i="6" s="1"/>
  <c r="AJ94" i="6" s="1"/>
  <c r="AJ95" i="6" s="1"/>
  <c r="AJ96" i="6" s="1"/>
  <c r="AJ97" i="6" s="1"/>
  <c r="AJ98" i="6" s="1"/>
  <c r="AJ99" i="6" s="1"/>
  <c r="AJ100" i="6" s="1"/>
  <c r="AJ101" i="6" s="1"/>
  <c r="AJ102" i="6" s="1"/>
  <c r="AJ103" i="6" s="1"/>
  <c r="AJ104" i="6" s="1"/>
  <c r="AJ105" i="6" s="1"/>
  <c r="AJ106" i="6" s="1"/>
  <c r="AJ107" i="6" s="1"/>
  <c r="AJ108" i="6" s="1"/>
  <c r="AJ109" i="6" s="1"/>
  <c r="AJ110" i="6" s="1"/>
  <c r="AJ111" i="6" s="1"/>
  <c r="AJ112" i="6" s="1"/>
  <c r="AJ113" i="6" s="1"/>
  <c r="AJ114" i="6" s="1"/>
  <c r="AJ115" i="6" s="1"/>
  <c r="AJ116" i="6" s="1"/>
  <c r="AJ117" i="6" s="1"/>
  <c r="AJ118" i="6" s="1"/>
  <c r="AJ119" i="6" s="1"/>
  <c r="AJ120" i="6" s="1"/>
  <c r="AJ121" i="6" s="1"/>
  <c r="AJ122" i="6" s="1"/>
  <c r="AJ123" i="6" s="1"/>
  <c r="AJ124" i="6" s="1"/>
  <c r="AJ125" i="6" s="1"/>
  <c r="AJ126" i="6" s="1"/>
  <c r="AJ127" i="6" s="1"/>
  <c r="AJ128" i="6" s="1"/>
  <c r="AJ129" i="6" s="1"/>
  <c r="AJ130" i="6" s="1"/>
  <c r="AJ131" i="6" s="1"/>
  <c r="AJ132" i="6" s="1"/>
  <c r="AJ133" i="6" s="1"/>
  <c r="AJ134" i="6" s="1"/>
  <c r="AJ135" i="6" s="1"/>
  <c r="AJ136" i="6" s="1"/>
  <c r="AJ137" i="6" s="1"/>
  <c r="AJ138" i="6" s="1"/>
  <c r="AJ139" i="6" s="1"/>
  <c r="AJ140" i="6" s="1"/>
  <c r="AJ141" i="6" s="1"/>
  <c r="AJ142" i="6" s="1"/>
  <c r="AJ143" i="6" s="1"/>
  <c r="AJ144" i="6" s="1"/>
  <c r="AJ145" i="6" s="1"/>
  <c r="AJ146" i="6" s="1"/>
  <c r="AJ147" i="6" s="1"/>
  <c r="AJ148" i="6" s="1"/>
  <c r="AJ149" i="6" s="1"/>
  <c r="AJ150" i="6" s="1"/>
  <c r="AJ151" i="6" s="1"/>
  <c r="AJ152" i="6" s="1"/>
  <c r="AJ153" i="6" s="1"/>
  <c r="AJ154" i="6" s="1"/>
  <c r="AJ155" i="6" s="1"/>
  <c r="AJ156" i="6" s="1"/>
  <c r="AJ157" i="6" s="1"/>
  <c r="AJ158" i="6" s="1"/>
  <c r="AJ159" i="6" s="1"/>
  <c r="AJ160" i="6" s="1"/>
  <c r="AJ161" i="6" s="1"/>
  <c r="AJ162" i="6" s="1"/>
  <c r="AJ163" i="6" s="1"/>
  <c r="AJ164" i="6" s="1"/>
  <c r="AJ165" i="6" s="1"/>
  <c r="AJ166" i="6" s="1"/>
  <c r="AJ167" i="6" s="1"/>
  <c r="AJ168" i="6" s="1"/>
  <c r="AJ169" i="6" s="1"/>
  <c r="AJ170" i="6" s="1"/>
  <c r="AJ171" i="6" s="1"/>
  <c r="AJ172" i="6" s="1"/>
  <c r="AJ173" i="6" s="1"/>
  <c r="AJ174" i="6" s="1"/>
  <c r="AJ175" i="6" s="1"/>
  <c r="AJ176" i="6" s="1"/>
  <c r="AJ177" i="6" s="1"/>
  <c r="AJ178" i="6" s="1"/>
  <c r="AJ179" i="6" s="1"/>
  <c r="AJ180" i="6" s="1"/>
  <c r="AJ181" i="6" s="1"/>
  <c r="AJ182" i="6" s="1"/>
  <c r="AJ183" i="6" s="1"/>
  <c r="AJ184" i="6" s="1"/>
  <c r="AJ185" i="6" s="1"/>
  <c r="AJ186" i="6" s="1"/>
  <c r="AJ187" i="6" s="1"/>
  <c r="AJ188" i="6" s="1"/>
  <c r="AJ189" i="6" s="1"/>
  <c r="AJ190" i="6" s="1"/>
  <c r="AJ191" i="6" s="1"/>
  <c r="AJ192" i="6" s="1"/>
  <c r="AJ193" i="6" s="1"/>
  <c r="AJ194" i="6" s="1"/>
  <c r="AJ195" i="6" s="1"/>
  <c r="AJ196" i="6" s="1"/>
  <c r="AJ197" i="6" s="1"/>
  <c r="AJ198" i="6" s="1"/>
  <c r="AJ199" i="6" s="1"/>
  <c r="AJ200" i="6" s="1"/>
  <c r="AJ201" i="6" s="1"/>
  <c r="AJ202" i="6" s="1"/>
  <c r="AJ203" i="6" s="1"/>
  <c r="AJ204" i="6" s="1"/>
  <c r="AJ205" i="6" s="1"/>
  <c r="AJ206" i="6" s="1"/>
  <c r="AJ207" i="6" s="1"/>
  <c r="AJ208" i="6" s="1"/>
  <c r="AJ209" i="6" s="1"/>
  <c r="AJ210" i="6" s="1"/>
  <c r="AJ211" i="6" s="1"/>
  <c r="AJ212" i="6" s="1"/>
  <c r="AJ213" i="6" s="1"/>
  <c r="AJ214" i="6" s="1"/>
  <c r="AJ215" i="6" s="1"/>
  <c r="AJ216" i="6" s="1"/>
  <c r="AJ217" i="6" s="1"/>
  <c r="AJ218" i="6" s="1"/>
  <c r="AJ219" i="6" s="1"/>
  <c r="AJ220" i="6" s="1"/>
  <c r="AJ221" i="6" s="1"/>
  <c r="AJ222" i="6" s="1"/>
  <c r="AJ223" i="6" s="1"/>
  <c r="AJ224" i="6" s="1"/>
  <c r="AJ225" i="6" s="1"/>
  <c r="AJ226" i="6" s="1"/>
  <c r="AJ227" i="6" s="1"/>
  <c r="AJ228" i="6" s="1"/>
  <c r="AJ229" i="6" s="1"/>
  <c r="AJ230" i="6" s="1"/>
  <c r="AJ231" i="6" s="1"/>
  <c r="AJ232" i="6" s="1"/>
  <c r="AJ233" i="6" s="1"/>
  <c r="AJ234" i="6" s="1"/>
  <c r="AJ235" i="6" s="1"/>
  <c r="AJ236" i="6" s="1"/>
  <c r="AJ237" i="6" s="1"/>
  <c r="AJ238" i="6" s="1"/>
  <c r="AJ239" i="6" s="1"/>
  <c r="AJ240" i="6" s="1"/>
  <c r="AJ241" i="6" s="1"/>
  <c r="AJ242" i="6" s="1"/>
  <c r="AJ243" i="6" s="1"/>
  <c r="AJ244" i="6" s="1"/>
  <c r="AJ245" i="6" s="1"/>
  <c r="AJ246" i="6" s="1"/>
  <c r="AJ247" i="6" s="1"/>
  <c r="AJ248" i="6" s="1"/>
  <c r="AJ249" i="6" s="1"/>
  <c r="AJ250" i="6" s="1"/>
  <c r="AJ251" i="6" s="1"/>
  <c r="AJ252" i="6" s="1"/>
  <c r="AJ253" i="6" s="1"/>
  <c r="AJ254" i="6" s="1"/>
  <c r="AJ255" i="6" s="1"/>
  <c r="AJ256" i="6" s="1"/>
  <c r="AJ257" i="6" s="1"/>
  <c r="AJ258" i="6" s="1"/>
  <c r="AJ259" i="6" s="1"/>
  <c r="AJ260" i="6" s="1"/>
  <c r="AJ261" i="6" s="1"/>
  <c r="AJ262" i="6" s="1"/>
  <c r="AJ263" i="6" s="1"/>
  <c r="AJ264" i="6" s="1"/>
  <c r="AJ265" i="6" s="1"/>
  <c r="AJ266" i="6" s="1"/>
  <c r="AJ267" i="6" s="1"/>
  <c r="AJ268" i="6" s="1"/>
  <c r="AJ269" i="6" s="1"/>
  <c r="AJ270" i="6" s="1"/>
  <c r="AJ271" i="6" s="1"/>
  <c r="AJ272" i="6" s="1"/>
  <c r="AJ273" i="6" s="1"/>
  <c r="AJ274" i="6" s="1"/>
  <c r="AJ275" i="6" s="1"/>
  <c r="AJ276" i="6" s="1"/>
  <c r="AJ277" i="6" s="1"/>
  <c r="AJ278" i="6" s="1"/>
  <c r="AJ279" i="6" s="1"/>
  <c r="AJ280" i="6" s="1"/>
  <c r="AJ281" i="6" s="1"/>
  <c r="AJ282" i="6" s="1"/>
  <c r="AJ283" i="6" s="1"/>
  <c r="AJ284" i="6" s="1"/>
  <c r="AJ285" i="6" s="1"/>
  <c r="AJ286" i="6" s="1"/>
  <c r="AJ287" i="6" s="1"/>
  <c r="AJ288" i="6" s="1"/>
  <c r="AJ289" i="6" s="1"/>
  <c r="AJ290" i="6" s="1"/>
  <c r="AJ291" i="6" s="1"/>
  <c r="AJ292" i="6" s="1"/>
  <c r="AJ293" i="6" s="1"/>
  <c r="AJ294" i="6" s="1"/>
  <c r="AJ295" i="6" s="1"/>
  <c r="AJ296" i="6" s="1"/>
  <c r="AJ297" i="6" s="1"/>
  <c r="AJ298" i="6" s="1"/>
  <c r="AJ299" i="6" s="1"/>
  <c r="AJ300" i="6" s="1"/>
  <c r="AJ301" i="6" s="1"/>
  <c r="AJ302" i="6" s="1"/>
  <c r="AJ303" i="6" s="1"/>
  <c r="AJ304" i="6" s="1"/>
  <c r="AJ305" i="6" s="1"/>
  <c r="AJ306" i="6" s="1"/>
  <c r="AJ307" i="6" s="1"/>
  <c r="AJ308" i="6" s="1"/>
  <c r="AJ309" i="6" s="1"/>
  <c r="AJ310" i="6" s="1"/>
  <c r="AJ311" i="6" s="1"/>
  <c r="AJ312" i="6" s="1"/>
  <c r="AJ313" i="6" s="1"/>
  <c r="AJ314" i="6" s="1"/>
  <c r="AJ315" i="6" s="1"/>
  <c r="AJ316" i="6" s="1"/>
  <c r="AJ317" i="6" s="1"/>
  <c r="AJ318" i="6" s="1"/>
  <c r="AJ319" i="6" s="1"/>
  <c r="AJ320" i="6" s="1"/>
  <c r="AJ321" i="6" s="1"/>
  <c r="AJ322" i="6" s="1"/>
  <c r="AJ323" i="6" s="1"/>
  <c r="AJ324" i="6" s="1"/>
  <c r="AJ325" i="6" s="1"/>
  <c r="AJ326" i="6" s="1"/>
  <c r="AJ327" i="6" s="1"/>
  <c r="AJ328" i="6" s="1"/>
  <c r="AJ329" i="6" s="1"/>
  <c r="AJ330" i="6" s="1"/>
  <c r="AJ331" i="6" s="1"/>
  <c r="AJ332" i="6" s="1"/>
  <c r="AJ333" i="6" s="1"/>
  <c r="AJ334" i="6" s="1"/>
  <c r="AJ335" i="6" s="1"/>
  <c r="AJ336" i="6" s="1"/>
  <c r="AJ337" i="6" s="1"/>
  <c r="AJ338" i="6" s="1"/>
  <c r="AJ339" i="6" s="1"/>
  <c r="AJ340" i="6" s="1"/>
  <c r="AJ341" i="6" s="1"/>
  <c r="AJ342" i="6" s="1"/>
  <c r="AJ343" i="6" s="1"/>
  <c r="AJ344" i="6" s="1"/>
  <c r="AJ345" i="6" s="1"/>
  <c r="AJ346" i="6" s="1"/>
  <c r="AJ347" i="6" s="1"/>
  <c r="AJ348" i="6" s="1"/>
  <c r="AJ349" i="6" s="1"/>
  <c r="AJ350" i="6" s="1"/>
  <c r="AJ351" i="6" s="1"/>
  <c r="AJ352" i="6" s="1"/>
  <c r="AJ353" i="6" s="1"/>
  <c r="AJ354" i="6" s="1"/>
  <c r="AJ355" i="6" s="1"/>
  <c r="AJ356" i="6" s="1"/>
  <c r="AJ357" i="6" s="1"/>
  <c r="AJ358" i="6" s="1"/>
  <c r="AJ359" i="6" s="1"/>
  <c r="AJ360" i="6" s="1"/>
  <c r="AJ361" i="6" s="1"/>
  <c r="AJ362" i="6" s="1"/>
  <c r="AJ363" i="6" s="1"/>
  <c r="AJ364" i="6" s="1"/>
  <c r="AJ365" i="6" s="1"/>
  <c r="AJ366" i="6" s="1"/>
  <c r="AJ367" i="6" s="1"/>
  <c r="AJ368" i="6" s="1"/>
  <c r="AH3" i="6"/>
  <c r="AH4" i="6" s="1"/>
  <c r="AH5" i="6" s="1"/>
  <c r="AH6" i="6" s="1"/>
  <c r="AH7" i="6" s="1"/>
  <c r="AH8" i="6" s="1"/>
  <c r="AH9" i="6" s="1"/>
  <c r="AH10" i="6" s="1"/>
  <c r="AH11" i="6" s="1"/>
  <c r="AH12" i="6" s="1"/>
  <c r="AH13" i="6" s="1"/>
  <c r="AH14" i="6" s="1"/>
  <c r="AH15" i="6" s="1"/>
  <c r="AH16" i="6" s="1"/>
  <c r="AH17" i="6" s="1"/>
  <c r="AH18" i="6" s="1"/>
  <c r="AH19" i="6" s="1"/>
  <c r="AH20" i="6" s="1"/>
  <c r="AH21" i="6" s="1"/>
  <c r="AH22" i="6" s="1"/>
  <c r="AH23" i="6" s="1"/>
  <c r="AH24" i="6" s="1"/>
  <c r="AH25" i="6" s="1"/>
  <c r="AH26" i="6" s="1"/>
  <c r="AH27" i="6" s="1"/>
  <c r="AH28" i="6" s="1"/>
  <c r="AH29" i="6" s="1"/>
  <c r="AH30" i="6" s="1"/>
  <c r="AH31" i="6" s="1"/>
  <c r="AH32" i="6" s="1"/>
  <c r="AH33" i="6" s="1"/>
  <c r="AH34" i="6" s="1"/>
  <c r="AH35" i="6" s="1"/>
  <c r="AH36" i="6" s="1"/>
  <c r="AH37" i="6" s="1"/>
  <c r="AH38" i="6" s="1"/>
  <c r="AH39" i="6" s="1"/>
  <c r="AH40" i="6" s="1"/>
  <c r="AH41" i="6" s="1"/>
  <c r="AH42" i="6" s="1"/>
  <c r="AH43" i="6" s="1"/>
  <c r="AH44" i="6" s="1"/>
  <c r="AH45" i="6" s="1"/>
  <c r="AH46" i="6" s="1"/>
  <c r="AH47" i="6" s="1"/>
  <c r="AH48" i="6" s="1"/>
  <c r="AH49" i="6" s="1"/>
  <c r="AH50" i="6" s="1"/>
  <c r="AH51" i="6" s="1"/>
  <c r="AH52" i="6" s="1"/>
  <c r="AH53" i="6" s="1"/>
  <c r="AH54" i="6" s="1"/>
  <c r="AH55" i="6" s="1"/>
  <c r="AH56" i="6" s="1"/>
  <c r="AH57" i="6" s="1"/>
  <c r="AH58" i="6" s="1"/>
  <c r="AH59" i="6" s="1"/>
  <c r="AH60" i="6" s="1"/>
  <c r="AH61" i="6" s="1"/>
  <c r="AH62" i="6" s="1"/>
  <c r="AH63" i="6" s="1"/>
  <c r="AH64" i="6" s="1"/>
  <c r="AH65" i="6" s="1"/>
  <c r="AH66" i="6" s="1"/>
  <c r="AH67" i="6" s="1"/>
  <c r="AH68" i="6" s="1"/>
  <c r="AH69" i="6" s="1"/>
  <c r="AH70" i="6" s="1"/>
  <c r="AH71" i="6" s="1"/>
  <c r="AH72" i="6" s="1"/>
  <c r="AH73" i="6" s="1"/>
  <c r="AH74" i="6" s="1"/>
  <c r="AH75" i="6" s="1"/>
  <c r="AH76" i="6" s="1"/>
  <c r="AH77" i="6" s="1"/>
  <c r="AH78" i="6" s="1"/>
  <c r="AH79" i="6" s="1"/>
  <c r="AH80" i="6" s="1"/>
  <c r="AH81" i="6" s="1"/>
  <c r="AH82" i="6" s="1"/>
  <c r="AH83" i="6" s="1"/>
  <c r="AH84" i="6" s="1"/>
  <c r="AH85" i="6" s="1"/>
  <c r="AH86" i="6" s="1"/>
  <c r="AH87" i="6" s="1"/>
  <c r="AH88" i="6" s="1"/>
  <c r="AH89" i="6" s="1"/>
  <c r="AH90" i="6" s="1"/>
  <c r="AH91" i="6" s="1"/>
  <c r="AH92" i="6" s="1"/>
  <c r="AH93" i="6" s="1"/>
  <c r="AH94" i="6" s="1"/>
  <c r="AH95" i="6" s="1"/>
  <c r="AH96" i="6" s="1"/>
  <c r="AH97" i="6" s="1"/>
  <c r="AH98" i="6" s="1"/>
  <c r="AH99" i="6" s="1"/>
  <c r="AH100" i="6" s="1"/>
  <c r="AH101" i="6" s="1"/>
  <c r="AH102" i="6" s="1"/>
  <c r="AH103" i="6" s="1"/>
  <c r="AH104" i="6" s="1"/>
  <c r="AH105" i="6" s="1"/>
  <c r="AH106" i="6" s="1"/>
  <c r="AH107" i="6" s="1"/>
  <c r="AH108" i="6" s="1"/>
  <c r="AH109" i="6" s="1"/>
  <c r="AH110" i="6" s="1"/>
  <c r="AH111" i="6" s="1"/>
  <c r="AH112" i="6" s="1"/>
  <c r="AH113" i="6" s="1"/>
  <c r="AH114" i="6" s="1"/>
  <c r="AH115" i="6" s="1"/>
  <c r="AH116" i="6" s="1"/>
  <c r="AH117" i="6" s="1"/>
  <c r="AH118" i="6" s="1"/>
  <c r="AH119" i="6" s="1"/>
  <c r="AH120" i="6" s="1"/>
  <c r="AH121" i="6" s="1"/>
  <c r="AH122" i="6" s="1"/>
  <c r="AH123" i="6" s="1"/>
  <c r="AH124" i="6" s="1"/>
  <c r="AH125" i="6" s="1"/>
  <c r="AH126" i="6" s="1"/>
  <c r="AH127" i="6" s="1"/>
  <c r="AH128" i="6" s="1"/>
  <c r="AH129" i="6" s="1"/>
  <c r="AH130" i="6" s="1"/>
  <c r="AH131" i="6" s="1"/>
  <c r="AH132" i="6" s="1"/>
  <c r="AH133" i="6" s="1"/>
  <c r="AH134" i="6" s="1"/>
  <c r="AH135" i="6" s="1"/>
  <c r="AH136" i="6" s="1"/>
  <c r="AH137" i="6" s="1"/>
  <c r="AH138" i="6" s="1"/>
  <c r="AH139" i="6" s="1"/>
  <c r="AH140" i="6" s="1"/>
  <c r="AH141" i="6" s="1"/>
  <c r="AH142" i="6" s="1"/>
  <c r="AH143" i="6" s="1"/>
  <c r="AH144" i="6" s="1"/>
  <c r="AH145" i="6" s="1"/>
  <c r="AH146" i="6" s="1"/>
  <c r="AH147" i="6" s="1"/>
  <c r="AH148" i="6" s="1"/>
  <c r="AH149" i="6" s="1"/>
  <c r="AH150" i="6" s="1"/>
  <c r="AH151" i="6" s="1"/>
  <c r="AH152" i="6" s="1"/>
  <c r="AH153" i="6" s="1"/>
  <c r="AH154" i="6" s="1"/>
  <c r="AH155" i="6" s="1"/>
  <c r="AH156" i="6" s="1"/>
  <c r="AH157" i="6" s="1"/>
  <c r="AH158" i="6" s="1"/>
  <c r="AH159" i="6" s="1"/>
  <c r="AH160" i="6" s="1"/>
  <c r="AH161" i="6" s="1"/>
  <c r="AH162" i="6" s="1"/>
  <c r="AH163" i="6" s="1"/>
  <c r="AH164" i="6" s="1"/>
  <c r="AH165" i="6" s="1"/>
  <c r="AH166" i="6" s="1"/>
  <c r="AH167" i="6" s="1"/>
  <c r="AH168" i="6" s="1"/>
  <c r="AH169" i="6" s="1"/>
  <c r="AH170" i="6" s="1"/>
  <c r="AH171" i="6" s="1"/>
  <c r="AH172" i="6" s="1"/>
  <c r="AH173" i="6" s="1"/>
  <c r="AH174" i="6" s="1"/>
  <c r="AH175" i="6" s="1"/>
  <c r="AH176" i="6" s="1"/>
  <c r="AH177" i="6" s="1"/>
  <c r="AH178" i="6" s="1"/>
  <c r="AH179" i="6" s="1"/>
  <c r="AH180" i="6" s="1"/>
  <c r="AH181" i="6" s="1"/>
  <c r="AH182" i="6" s="1"/>
  <c r="AH183" i="6" s="1"/>
  <c r="AH184" i="6" s="1"/>
  <c r="AH185" i="6" s="1"/>
  <c r="AH186" i="6" s="1"/>
  <c r="AH187" i="6" s="1"/>
  <c r="AH188" i="6" s="1"/>
  <c r="AH189" i="6" s="1"/>
  <c r="AH190" i="6" s="1"/>
  <c r="AH191" i="6" s="1"/>
  <c r="AH192" i="6" s="1"/>
  <c r="AH193" i="6" s="1"/>
  <c r="AH194" i="6" s="1"/>
  <c r="AH195" i="6" s="1"/>
  <c r="AH196" i="6" s="1"/>
  <c r="AH197" i="6" s="1"/>
  <c r="AH198" i="6" s="1"/>
  <c r="AH199" i="6" s="1"/>
  <c r="AH200" i="6" s="1"/>
  <c r="AH201" i="6" s="1"/>
  <c r="AH202" i="6" s="1"/>
  <c r="AH203" i="6" s="1"/>
  <c r="AH204" i="6" s="1"/>
  <c r="AH205" i="6" s="1"/>
  <c r="AH206" i="6" s="1"/>
  <c r="AH207" i="6" s="1"/>
  <c r="AH208" i="6" s="1"/>
  <c r="AH209" i="6" s="1"/>
  <c r="AH210" i="6" s="1"/>
  <c r="AH211" i="6" s="1"/>
  <c r="AH212" i="6" s="1"/>
  <c r="AH213" i="6" s="1"/>
  <c r="AH214" i="6" s="1"/>
  <c r="AH215" i="6" s="1"/>
  <c r="AH216" i="6" s="1"/>
  <c r="AH217" i="6" s="1"/>
  <c r="AH218" i="6" s="1"/>
  <c r="AH219" i="6" s="1"/>
  <c r="AH220" i="6" s="1"/>
  <c r="AH221" i="6" s="1"/>
  <c r="AH222" i="6" s="1"/>
  <c r="AH223" i="6" s="1"/>
  <c r="AH224" i="6" s="1"/>
  <c r="AH225" i="6" s="1"/>
  <c r="AH226" i="6" s="1"/>
  <c r="AH227" i="6" s="1"/>
  <c r="AH228" i="6" s="1"/>
  <c r="AH229" i="6" s="1"/>
  <c r="AH230" i="6" s="1"/>
  <c r="AH231" i="6" s="1"/>
  <c r="AH232" i="6" s="1"/>
  <c r="AH233" i="6" s="1"/>
  <c r="AH234" i="6" s="1"/>
  <c r="AH235" i="6" s="1"/>
  <c r="AH236" i="6" s="1"/>
  <c r="AH237" i="6" s="1"/>
  <c r="AH238" i="6" s="1"/>
  <c r="AH239" i="6" s="1"/>
  <c r="AH240" i="6" s="1"/>
  <c r="AH241" i="6" s="1"/>
  <c r="AH242" i="6" s="1"/>
  <c r="AH243" i="6" s="1"/>
  <c r="AH244" i="6" s="1"/>
  <c r="AH245" i="6" s="1"/>
  <c r="AH246" i="6" s="1"/>
  <c r="AH247" i="6" s="1"/>
  <c r="AH248" i="6" s="1"/>
  <c r="AH249" i="6" s="1"/>
  <c r="AH250" i="6" s="1"/>
  <c r="AH251" i="6" s="1"/>
  <c r="AH252" i="6" s="1"/>
  <c r="AH253" i="6" s="1"/>
  <c r="AH254" i="6" s="1"/>
  <c r="AH255" i="6" s="1"/>
  <c r="AH256" i="6" s="1"/>
  <c r="AH257" i="6" s="1"/>
  <c r="AH258" i="6" s="1"/>
  <c r="AH259" i="6" s="1"/>
  <c r="AH260" i="6" s="1"/>
  <c r="AH261" i="6" s="1"/>
  <c r="AH262" i="6" s="1"/>
  <c r="AH263" i="6" s="1"/>
  <c r="AH264" i="6" s="1"/>
  <c r="AH265" i="6" s="1"/>
  <c r="AH266" i="6" s="1"/>
  <c r="AH267" i="6" s="1"/>
  <c r="AH268" i="6" s="1"/>
  <c r="AH269" i="6" s="1"/>
  <c r="AH270" i="6" s="1"/>
  <c r="AH271" i="6" s="1"/>
  <c r="AH272" i="6" s="1"/>
  <c r="AH273" i="6" s="1"/>
  <c r="AH274" i="6" s="1"/>
  <c r="AH275" i="6" s="1"/>
  <c r="AH276" i="6" s="1"/>
  <c r="AH277" i="6" s="1"/>
  <c r="AH278" i="6" s="1"/>
  <c r="AH279" i="6" s="1"/>
  <c r="AH280" i="6" s="1"/>
  <c r="AH281" i="6" s="1"/>
  <c r="AH282" i="6" s="1"/>
  <c r="AH283" i="6" s="1"/>
  <c r="AH284" i="6" s="1"/>
  <c r="AH285" i="6" s="1"/>
  <c r="AH286" i="6" s="1"/>
  <c r="AH287" i="6" s="1"/>
  <c r="AH288" i="6" s="1"/>
  <c r="AH289" i="6" s="1"/>
  <c r="AH290" i="6" s="1"/>
  <c r="AH291" i="6" s="1"/>
  <c r="AH292" i="6" s="1"/>
  <c r="AH293" i="6" s="1"/>
  <c r="AH294" i="6" s="1"/>
  <c r="AH295" i="6" s="1"/>
  <c r="AH296" i="6" s="1"/>
  <c r="AH297" i="6" s="1"/>
  <c r="AH298" i="6" s="1"/>
  <c r="AH299" i="6" s="1"/>
  <c r="AH300" i="6" s="1"/>
  <c r="AH301" i="6" s="1"/>
  <c r="AH302" i="6" s="1"/>
  <c r="AH303" i="6" s="1"/>
  <c r="AH304" i="6" s="1"/>
  <c r="AH305" i="6" s="1"/>
  <c r="AH306" i="6" s="1"/>
  <c r="AH307" i="6" s="1"/>
  <c r="AH308" i="6" s="1"/>
  <c r="AH309" i="6" s="1"/>
  <c r="AH310" i="6" s="1"/>
  <c r="AH311" i="6" s="1"/>
  <c r="AH312" i="6" s="1"/>
  <c r="AH313" i="6" s="1"/>
  <c r="AH314" i="6" s="1"/>
  <c r="AH315" i="6" s="1"/>
  <c r="AH316" i="6" s="1"/>
  <c r="AH317" i="6" s="1"/>
  <c r="AH318" i="6" s="1"/>
  <c r="AH319" i="6" s="1"/>
  <c r="AH320" i="6" s="1"/>
  <c r="AH321" i="6" s="1"/>
  <c r="AH322" i="6" s="1"/>
  <c r="AH323" i="6" s="1"/>
  <c r="AH324" i="6" s="1"/>
  <c r="AH325" i="6" s="1"/>
  <c r="AH326" i="6" s="1"/>
  <c r="AH327" i="6" s="1"/>
  <c r="AH328" i="6" s="1"/>
  <c r="AH329" i="6" s="1"/>
  <c r="AH330" i="6" s="1"/>
  <c r="AH331" i="6" s="1"/>
  <c r="AH332" i="6" s="1"/>
  <c r="AH333" i="6" s="1"/>
  <c r="AH334" i="6" s="1"/>
  <c r="AH335" i="6" s="1"/>
  <c r="AH336" i="6" s="1"/>
  <c r="AH337" i="6" s="1"/>
  <c r="AH338" i="6" s="1"/>
  <c r="AH339" i="6" s="1"/>
  <c r="AH340" i="6" s="1"/>
  <c r="AH341" i="6" s="1"/>
  <c r="AH342" i="6" s="1"/>
  <c r="AH343" i="6" s="1"/>
  <c r="AH344" i="6" s="1"/>
  <c r="AH345" i="6" s="1"/>
  <c r="AH346" i="6" s="1"/>
  <c r="AH347" i="6" s="1"/>
  <c r="AH348" i="6" s="1"/>
  <c r="AH349" i="6" s="1"/>
  <c r="AH350" i="6" s="1"/>
  <c r="AH351" i="6" s="1"/>
  <c r="AH352" i="6" s="1"/>
  <c r="AH353" i="6" s="1"/>
  <c r="AH354" i="6" s="1"/>
  <c r="AH355" i="6" s="1"/>
  <c r="AH356" i="6" s="1"/>
  <c r="AH357" i="6" s="1"/>
  <c r="AH358" i="6" s="1"/>
  <c r="AH359" i="6" s="1"/>
  <c r="AH360" i="6" s="1"/>
  <c r="AH361" i="6" s="1"/>
  <c r="AH362" i="6" s="1"/>
  <c r="AH363" i="6" s="1"/>
  <c r="AH364" i="6" s="1"/>
  <c r="AH365" i="6" s="1"/>
  <c r="AH366" i="6" s="1"/>
  <c r="AH367" i="6" s="1"/>
  <c r="AH368" i="6" s="1"/>
  <c r="AF3" i="6"/>
  <c r="AF4" i="6" s="1"/>
  <c r="AF5" i="6" s="1"/>
  <c r="AF6" i="6" s="1"/>
  <c r="AF7" i="6" s="1"/>
  <c r="AF8" i="6" s="1"/>
  <c r="AF9" i="6" s="1"/>
  <c r="AF10" i="6" s="1"/>
  <c r="AF11" i="6" s="1"/>
  <c r="AF12" i="6" s="1"/>
  <c r="AF13" i="6" s="1"/>
  <c r="AF14" i="6" s="1"/>
  <c r="AF15" i="6" s="1"/>
  <c r="AF16" i="6" s="1"/>
  <c r="AF17" i="6" s="1"/>
  <c r="AF18" i="6" s="1"/>
  <c r="AF19" i="6" s="1"/>
  <c r="AF20" i="6" s="1"/>
  <c r="AF21" i="6" s="1"/>
  <c r="AF22" i="6" s="1"/>
  <c r="AF23" i="6" s="1"/>
  <c r="AF24" i="6" s="1"/>
  <c r="AF25" i="6" s="1"/>
  <c r="AF26" i="6" s="1"/>
  <c r="AF27" i="6" s="1"/>
  <c r="AF28" i="6" s="1"/>
  <c r="AF29" i="6" s="1"/>
  <c r="AF30" i="6" s="1"/>
  <c r="AF31" i="6" s="1"/>
  <c r="AF32" i="6" s="1"/>
  <c r="AF33" i="6" s="1"/>
  <c r="AF34" i="6" s="1"/>
  <c r="AF35" i="6" s="1"/>
  <c r="AF36" i="6" s="1"/>
  <c r="AF37" i="6" s="1"/>
  <c r="AF38" i="6" s="1"/>
  <c r="AF39" i="6" s="1"/>
  <c r="AF40" i="6" s="1"/>
  <c r="AF41" i="6" s="1"/>
  <c r="AF42" i="6" s="1"/>
  <c r="AF43" i="6" s="1"/>
  <c r="AF44" i="6" s="1"/>
  <c r="AF45" i="6" s="1"/>
  <c r="AF46" i="6" s="1"/>
  <c r="AF47" i="6" s="1"/>
  <c r="AF48" i="6" s="1"/>
  <c r="AF49" i="6" s="1"/>
  <c r="AF50" i="6" s="1"/>
  <c r="AF51" i="6" s="1"/>
  <c r="AF52" i="6" s="1"/>
  <c r="AF53" i="6" s="1"/>
  <c r="AF54" i="6" s="1"/>
  <c r="AF55" i="6" s="1"/>
  <c r="AF56" i="6" s="1"/>
  <c r="AF57" i="6" s="1"/>
  <c r="AF58" i="6" s="1"/>
  <c r="AF59" i="6" s="1"/>
  <c r="AF60" i="6" s="1"/>
  <c r="AF61" i="6" s="1"/>
  <c r="AF62" i="6" s="1"/>
  <c r="AF63" i="6" s="1"/>
  <c r="AF64" i="6" s="1"/>
  <c r="AF65" i="6" s="1"/>
  <c r="AF66" i="6" s="1"/>
  <c r="AF67" i="6" s="1"/>
  <c r="AF68" i="6" s="1"/>
  <c r="AF69" i="6" s="1"/>
  <c r="AF70" i="6" s="1"/>
  <c r="AF71" i="6" s="1"/>
  <c r="AF72" i="6" s="1"/>
  <c r="AF73" i="6" s="1"/>
  <c r="AF74" i="6" s="1"/>
  <c r="AF75" i="6" s="1"/>
  <c r="AF76" i="6" s="1"/>
  <c r="AF77" i="6" s="1"/>
  <c r="AF78" i="6" s="1"/>
  <c r="AF79" i="6" s="1"/>
  <c r="AF80" i="6" s="1"/>
  <c r="AF81" i="6" s="1"/>
  <c r="AF82" i="6" s="1"/>
  <c r="AF83" i="6" s="1"/>
  <c r="AF84" i="6" s="1"/>
  <c r="AF85" i="6" s="1"/>
  <c r="AF86" i="6" s="1"/>
  <c r="AF87" i="6" s="1"/>
  <c r="AF88" i="6" s="1"/>
  <c r="AF89" i="6" s="1"/>
  <c r="AF90" i="6" s="1"/>
  <c r="AF91" i="6" s="1"/>
  <c r="AF92" i="6" s="1"/>
  <c r="AF93" i="6" s="1"/>
  <c r="AF94" i="6" s="1"/>
  <c r="AF95" i="6" s="1"/>
  <c r="AF96" i="6" s="1"/>
  <c r="AF97" i="6" s="1"/>
  <c r="AF98" i="6" s="1"/>
  <c r="AF99" i="6" s="1"/>
  <c r="AF100" i="6" s="1"/>
  <c r="AF101" i="6" s="1"/>
  <c r="AF102" i="6" s="1"/>
  <c r="AF103" i="6" s="1"/>
  <c r="AF104" i="6" s="1"/>
  <c r="AF105" i="6" s="1"/>
  <c r="AF106" i="6" s="1"/>
  <c r="AF107" i="6" s="1"/>
  <c r="AF108" i="6" s="1"/>
  <c r="AF109" i="6" s="1"/>
  <c r="AF110" i="6" s="1"/>
  <c r="AF111" i="6" s="1"/>
  <c r="AF112" i="6" s="1"/>
  <c r="AF113" i="6" s="1"/>
  <c r="AF114" i="6" s="1"/>
  <c r="AF115" i="6" s="1"/>
  <c r="AF116" i="6" s="1"/>
  <c r="AF117" i="6" s="1"/>
  <c r="AF118" i="6" s="1"/>
  <c r="AF119" i="6" s="1"/>
  <c r="AF120" i="6" s="1"/>
  <c r="AF121" i="6" s="1"/>
  <c r="AF122" i="6" s="1"/>
  <c r="AF123" i="6" s="1"/>
  <c r="AF124" i="6" s="1"/>
  <c r="AF125" i="6" s="1"/>
  <c r="AF126" i="6" s="1"/>
  <c r="AF127" i="6" s="1"/>
  <c r="AF128" i="6" s="1"/>
  <c r="AF129" i="6" s="1"/>
  <c r="AF130" i="6" s="1"/>
  <c r="AF131" i="6" s="1"/>
  <c r="AF132" i="6" s="1"/>
  <c r="AF133" i="6" s="1"/>
  <c r="AF134" i="6" s="1"/>
  <c r="AF135" i="6" s="1"/>
  <c r="AF136" i="6" s="1"/>
  <c r="AF137" i="6" s="1"/>
  <c r="AF138" i="6" s="1"/>
  <c r="AF139" i="6" s="1"/>
  <c r="AF140" i="6" s="1"/>
  <c r="AF141" i="6" s="1"/>
  <c r="AF142" i="6" s="1"/>
  <c r="AF143" i="6" s="1"/>
  <c r="AF144" i="6" s="1"/>
  <c r="AF145" i="6" s="1"/>
  <c r="AF146" i="6" s="1"/>
  <c r="AF147" i="6" s="1"/>
  <c r="AF148" i="6" s="1"/>
  <c r="AF149" i="6" s="1"/>
  <c r="AF150" i="6" s="1"/>
  <c r="AF151" i="6" s="1"/>
  <c r="AF152" i="6" s="1"/>
  <c r="AF153" i="6" s="1"/>
  <c r="AF154" i="6" s="1"/>
  <c r="AF155" i="6" s="1"/>
  <c r="AF156" i="6" s="1"/>
  <c r="AF157" i="6" s="1"/>
  <c r="AF158" i="6" s="1"/>
  <c r="AF159" i="6" s="1"/>
  <c r="AF160" i="6" s="1"/>
  <c r="AF161" i="6" s="1"/>
  <c r="AF162" i="6" s="1"/>
  <c r="AF163" i="6" s="1"/>
  <c r="AF164" i="6" s="1"/>
  <c r="AF165" i="6" s="1"/>
  <c r="AF166" i="6" s="1"/>
  <c r="AF167" i="6" s="1"/>
  <c r="AF168" i="6" s="1"/>
  <c r="AF169" i="6" s="1"/>
  <c r="AF170" i="6" s="1"/>
  <c r="AF171" i="6" s="1"/>
  <c r="AF172" i="6" s="1"/>
  <c r="AF173" i="6" s="1"/>
  <c r="AF174" i="6" s="1"/>
  <c r="AF175" i="6" s="1"/>
  <c r="AF176" i="6" s="1"/>
  <c r="AF177" i="6" s="1"/>
  <c r="AF178" i="6" s="1"/>
  <c r="AF179" i="6" s="1"/>
  <c r="AF180" i="6" s="1"/>
  <c r="AF181" i="6" s="1"/>
  <c r="AF182" i="6" s="1"/>
  <c r="AF183" i="6" s="1"/>
  <c r="AF184" i="6" s="1"/>
  <c r="AF185" i="6" s="1"/>
  <c r="AF186" i="6" s="1"/>
  <c r="AF187" i="6" s="1"/>
  <c r="AF188" i="6" s="1"/>
  <c r="AF189" i="6" s="1"/>
  <c r="AF190" i="6" s="1"/>
  <c r="AF191" i="6" s="1"/>
  <c r="AF192" i="6" s="1"/>
  <c r="AF193" i="6" s="1"/>
  <c r="AF194" i="6" s="1"/>
  <c r="AF195" i="6" s="1"/>
  <c r="AF196" i="6" s="1"/>
  <c r="AF197" i="6" s="1"/>
  <c r="AF198" i="6" s="1"/>
  <c r="AF199" i="6" s="1"/>
  <c r="AF200" i="6" s="1"/>
  <c r="AF201" i="6" s="1"/>
  <c r="AF202" i="6" s="1"/>
  <c r="AF203" i="6" s="1"/>
  <c r="AF204" i="6" s="1"/>
  <c r="AF205" i="6" s="1"/>
  <c r="AF206" i="6" s="1"/>
  <c r="AF207" i="6" s="1"/>
  <c r="AF208" i="6" s="1"/>
  <c r="AF209" i="6" s="1"/>
  <c r="AF210" i="6" s="1"/>
  <c r="AF211" i="6" s="1"/>
  <c r="AF212" i="6" s="1"/>
  <c r="AF213" i="6" s="1"/>
  <c r="AF214" i="6" s="1"/>
  <c r="AF215" i="6" s="1"/>
  <c r="AF216" i="6" s="1"/>
  <c r="AF217" i="6" s="1"/>
  <c r="AF218" i="6" s="1"/>
  <c r="AF219" i="6" s="1"/>
  <c r="AF220" i="6" s="1"/>
  <c r="AF221" i="6" s="1"/>
  <c r="AF222" i="6" s="1"/>
  <c r="AF223" i="6" s="1"/>
  <c r="AF224" i="6" s="1"/>
  <c r="AF225" i="6" s="1"/>
  <c r="AF226" i="6" s="1"/>
  <c r="AF227" i="6" s="1"/>
  <c r="AF228" i="6" s="1"/>
  <c r="AF229" i="6" s="1"/>
  <c r="AF230" i="6" s="1"/>
  <c r="AF231" i="6" s="1"/>
  <c r="AF232" i="6" s="1"/>
  <c r="AF233" i="6" s="1"/>
  <c r="AF234" i="6" s="1"/>
  <c r="AF235" i="6" s="1"/>
  <c r="AF236" i="6" s="1"/>
  <c r="AF237" i="6" s="1"/>
  <c r="AF238" i="6" s="1"/>
  <c r="AF239" i="6" s="1"/>
  <c r="AF240" i="6" s="1"/>
  <c r="AF241" i="6" s="1"/>
  <c r="AF242" i="6" s="1"/>
  <c r="AF243" i="6" s="1"/>
  <c r="AF244" i="6" s="1"/>
  <c r="AF245" i="6" s="1"/>
  <c r="AF246" i="6" s="1"/>
  <c r="AF247" i="6" s="1"/>
  <c r="AF248" i="6" s="1"/>
  <c r="AF249" i="6" s="1"/>
  <c r="AF250" i="6" s="1"/>
  <c r="AF251" i="6" s="1"/>
  <c r="AF252" i="6" s="1"/>
  <c r="AF253" i="6" s="1"/>
  <c r="AF254" i="6" s="1"/>
  <c r="AF255" i="6" s="1"/>
  <c r="AF256" i="6" s="1"/>
  <c r="AF257" i="6" s="1"/>
  <c r="AF258" i="6" s="1"/>
  <c r="AF259" i="6" s="1"/>
  <c r="AF260" i="6" s="1"/>
  <c r="AF261" i="6" s="1"/>
  <c r="AF262" i="6" s="1"/>
  <c r="AF263" i="6" s="1"/>
  <c r="AF264" i="6" s="1"/>
  <c r="AF265" i="6" s="1"/>
  <c r="AF266" i="6" s="1"/>
  <c r="AF267" i="6" s="1"/>
  <c r="AF268" i="6" s="1"/>
  <c r="AF269" i="6" s="1"/>
  <c r="AF270" i="6" s="1"/>
  <c r="AF271" i="6" s="1"/>
  <c r="AF272" i="6" s="1"/>
  <c r="AF273" i="6" s="1"/>
  <c r="AF274" i="6" s="1"/>
  <c r="AF275" i="6" s="1"/>
  <c r="AF276" i="6" s="1"/>
  <c r="AF277" i="6" s="1"/>
  <c r="AF278" i="6" s="1"/>
  <c r="AF279" i="6" s="1"/>
  <c r="AF280" i="6" s="1"/>
  <c r="AF281" i="6" s="1"/>
  <c r="AF282" i="6" s="1"/>
  <c r="AF283" i="6" s="1"/>
  <c r="AF284" i="6" s="1"/>
  <c r="AF285" i="6" s="1"/>
  <c r="AF286" i="6" s="1"/>
  <c r="AF287" i="6" s="1"/>
  <c r="AF288" i="6" s="1"/>
  <c r="AF289" i="6" s="1"/>
  <c r="AF290" i="6" s="1"/>
  <c r="AF291" i="6" s="1"/>
  <c r="AF292" i="6" s="1"/>
  <c r="AF293" i="6" s="1"/>
  <c r="AF294" i="6" s="1"/>
  <c r="AF295" i="6" s="1"/>
  <c r="AF296" i="6" s="1"/>
  <c r="AF297" i="6" s="1"/>
  <c r="AF298" i="6" s="1"/>
  <c r="AF299" i="6" s="1"/>
  <c r="AF300" i="6" s="1"/>
  <c r="AF301" i="6" s="1"/>
  <c r="AF302" i="6" s="1"/>
  <c r="AF303" i="6" s="1"/>
  <c r="AF304" i="6" s="1"/>
  <c r="AF305" i="6" s="1"/>
  <c r="AF306" i="6" s="1"/>
  <c r="AF307" i="6" s="1"/>
  <c r="AF308" i="6" s="1"/>
  <c r="AF309" i="6" s="1"/>
  <c r="AF310" i="6" s="1"/>
  <c r="AF311" i="6" s="1"/>
  <c r="AF312" i="6" s="1"/>
  <c r="AF313" i="6" s="1"/>
  <c r="AF314" i="6" s="1"/>
  <c r="AF315" i="6" s="1"/>
  <c r="AF316" i="6" s="1"/>
  <c r="AF317" i="6" s="1"/>
  <c r="AF318" i="6" s="1"/>
  <c r="AF319" i="6" s="1"/>
  <c r="AF320" i="6" s="1"/>
  <c r="AF321" i="6" s="1"/>
  <c r="AF322" i="6" s="1"/>
  <c r="AF323" i="6" s="1"/>
  <c r="AF324" i="6" s="1"/>
  <c r="AF325" i="6" s="1"/>
  <c r="AF326" i="6" s="1"/>
  <c r="AF327" i="6" s="1"/>
  <c r="AF328" i="6" s="1"/>
  <c r="AF329" i="6" s="1"/>
  <c r="AF330" i="6" s="1"/>
  <c r="AF331" i="6" s="1"/>
  <c r="AF332" i="6" s="1"/>
  <c r="AF333" i="6" s="1"/>
  <c r="AF334" i="6" s="1"/>
  <c r="AF335" i="6" s="1"/>
  <c r="AF336" i="6" s="1"/>
  <c r="AF337" i="6" s="1"/>
  <c r="AF338" i="6" s="1"/>
  <c r="AF339" i="6" s="1"/>
  <c r="AF340" i="6" s="1"/>
  <c r="AF341" i="6" s="1"/>
  <c r="AF342" i="6" s="1"/>
  <c r="AF343" i="6" s="1"/>
  <c r="AF344" i="6" s="1"/>
  <c r="AF345" i="6" s="1"/>
  <c r="AF346" i="6" s="1"/>
  <c r="AF347" i="6" s="1"/>
  <c r="AF348" i="6" s="1"/>
  <c r="AF349" i="6" s="1"/>
  <c r="AF350" i="6" s="1"/>
  <c r="AF351" i="6" s="1"/>
  <c r="AF352" i="6" s="1"/>
  <c r="AF353" i="6" s="1"/>
  <c r="AF354" i="6" s="1"/>
  <c r="AF355" i="6" s="1"/>
  <c r="AF356" i="6" s="1"/>
  <c r="AF357" i="6" s="1"/>
  <c r="AF358" i="6" s="1"/>
  <c r="AF359" i="6" s="1"/>
  <c r="AF360" i="6" s="1"/>
  <c r="AF361" i="6" s="1"/>
  <c r="AF362" i="6" s="1"/>
  <c r="AF363" i="6" s="1"/>
  <c r="AF364" i="6" s="1"/>
  <c r="AF365" i="6" s="1"/>
  <c r="AF366" i="6" s="1"/>
  <c r="AF367" i="6" s="1"/>
  <c r="AF368" i="6" s="1"/>
  <c r="AB3" i="6"/>
  <c r="AB4" i="6" s="1"/>
  <c r="AB5" i="6" s="1"/>
  <c r="AB6" i="6" s="1"/>
  <c r="AB7" i="6" s="1"/>
  <c r="AB8" i="6" s="1"/>
  <c r="AB9" i="6" s="1"/>
  <c r="AB10" i="6" s="1"/>
  <c r="AB11" i="6" s="1"/>
  <c r="AB12" i="6" s="1"/>
  <c r="AB13" i="6" s="1"/>
  <c r="AB14" i="6" s="1"/>
  <c r="AB15" i="6" s="1"/>
  <c r="AB16" i="6" s="1"/>
  <c r="AB17" i="6" s="1"/>
  <c r="AB18" i="6" s="1"/>
  <c r="AB19" i="6" s="1"/>
  <c r="AB20" i="6" s="1"/>
  <c r="AB21" i="6" s="1"/>
  <c r="AB22" i="6" s="1"/>
  <c r="AB23" i="6" s="1"/>
  <c r="AB24" i="6" s="1"/>
  <c r="AB25" i="6" s="1"/>
  <c r="AB26" i="6" s="1"/>
  <c r="AB27" i="6" s="1"/>
  <c r="AB28" i="6" s="1"/>
  <c r="AB29" i="6" s="1"/>
  <c r="AB30" i="6" s="1"/>
  <c r="AB31" i="6" s="1"/>
  <c r="AB32" i="6" s="1"/>
  <c r="AB33" i="6" s="1"/>
  <c r="AB34" i="6" s="1"/>
  <c r="AB35" i="6" s="1"/>
  <c r="AB36" i="6" s="1"/>
  <c r="AB37" i="6" s="1"/>
  <c r="AB38" i="6" s="1"/>
  <c r="AB39" i="6" s="1"/>
  <c r="AB40" i="6" s="1"/>
  <c r="AB41" i="6" s="1"/>
  <c r="AB42" i="6" s="1"/>
  <c r="AB43" i="6" s="1"/>
  <c r="AB44" i="6" s="1"/>
  <c r="AB45" i="6" s="1"/>
  <c r="AB46" i="6" s="1"/>
  <c r="AB47" i="6" s="1"/>
  <c r="AB48" i="6" s="1"/>
  <c r="AB49" i="6" s="1"/>
  <c r="AB50" i="6" s="1"/>
  <c r="AB51" i="6" s="1"/>
  <c r="AB52" i="6" s="1"/>
  <c r="AB53" i="6" s="1"/>
  <c r="AB54" i="6" s="1"/>
  <c r="AB55" i="6" s="1"/>
  <c r="AB56" i="6" s="1"/>
  <c r="AB57" i="6" s="1"/>
  <c r="AB58" i="6" s="1"/>
  <c r="AB59" i="6" s="1"/>
  <c r="AB60" i="6" s="1"/>
  <c r="AB61" i="6" s="1"/>
  <c r="AB62" i="6" s="1"/>
  <c r="AB63" i="6" s="1"/>
  <c r="AB64" i="6" s="1"/>
  <c r="AB65" i="6" s="1"/>
  <c r="AB66" i="6" s="1"/>
  <c r="AB67" i="6" s="1"/>
  <c r="AB68" i="6" s="1"/>
  <c r="AB69" i="6" s="1"/>
  <c r="AB70" i="6" s="1"/>
  <c r="AB71" i="6" s="1"/>
  <c r="AB72" i="6" s="1"/>
  <c r="AB73" i="6" s="1"/>
  <c r="AB74" i="6" s="1"/>
  <c r="AB75" i="6" s="1"/>
  <c r="AB76" i="6" s="1"/>
  <c r="AB77" i="6" s="1"/>
  <c r="AB78" i="6" s="1"/>
  <c r="AB79" i="6" s="1"/>
  <c r="AB80" i="6" s="1"/>
  <c r="AB81" i="6" s="1"/>
  <c r="AB82" i="6" s="1"/>
  <c r="AB83" i="6" s="1"/>
  <c r="AB84" i="6" s="1"/>
  <c r="AB85" i="6" s="1"/>
  <c r="AB86" i="6" s="1"/>
  <c r="AB87" i="6" s="1"/>
  <c r="AB88" i="6" s="1"/>
  <c r="AB89" i="6" s="1"/>
  <c r="AB90" i="6" s="1"/>
  <c r="AB91" i="6" s="1"/>
  <c r="AB92" i="6" s="1"/>
  <c r="AB93" i="6" s="1"/>
  <c r="AB94" i="6" s="1"/>
  <c r="AB95" i="6" s="1"/>
  <c r="AB96" i="6" s="1"/>
  <c r="AB97" i="6" s="1"/>
  <c r="AB98" i="6" s="1"/>
  <c r="AB99" i="6" s="1"/>
  <c r="AB100" i="6" s="1"/>
  <c r="AB101" i="6" s="1"/>
  <c r="AB102" i="6" s="1"/>
  <c r="AB103" i="6" s="1"/>
  <c r="AB104" i="6" s="1"/>
  <c r="AB105" i="6" s="1"/>
  <c r="AB106" i="6" s="1"/>
  <c r="AB107" i="6" s="1"/>
  <c r="AB108" i="6" s="1"/>
  <c r="AB109" i="6" s="1"/>
  <c r="AB110" i="6" s="1"/>
  <c r="AB111" i="6" s="1"/>
  <c r="AB112" i="6" s="1"/>
  <c r="AB113" i="6" s="1"/>
  <c r="AB114" i="6" s="1"/>
  <c r="AB115" i="6" s="1"/>
  <c r="AB116" i="6" s="1"/>
  <c r="AB117" i="6" s="1"/>
  <c r="AB118" i="6" s="1"/>
  <c r="AB119" i="6" s="1"/>
  <c r="AB120" i="6" s="1"/>
  <c r="AB121" i="6" s="1"/>
  <c r="AB122" i="6" s="1"/>
  <c r="AB123" i="6" s="1"/>
  <c r="AB124" i="6" s="1"/>
  <c r="AB125" i="6" s="1"/>
  <c r="AB126" i="6" s="1"/>
  <c r="AB127" i="6" s="1"/>
  <c r="AB128" i="6" s="1"/>
  <c r="AB129" i="6" s="1"/>
  <c r="AB130" i="6" s="1"/>
  <c r="AB131" i="6" s="1"/>
  <c r="AB132" i="6" s="1"/>
  <c r="AB133" i="6" s="1"/>
  <c r="AB134" i="6" s="1"/>
  <c r="AB135" i="6" s="1"/>
  <c r="AB136" i="6" s="1"/>
  <c r="AB137" i="6" s="1"/>
  <c r="AB138" i="6" s="1"/>
  <c r="AB139" i="6" s="1"/>
  <c r="AB140" i="6" s="1"/>
  <c r="AB141" i="6" s="1"/>
  <c r="AB142" i="6" s="1"/>
  <c r="AB143" i="6" s="1"/>
  <c r="AB144" i="6" s="1"/>
  <c r="AB145" i="6" s="1"/>
  <c r="AB146" i="6" s="1"/>
  <c r="AB147" i="6" s="1"/>
  <c r="AB148" i="6" s="1"/>
  <c r="AB149" i="6" s="1"/>
  <c r="AB150" i="6" s="1"/>
  <c r="AB151" i="6" s="1"/>
  <c r="AB152" i="6" s="1"/>
  <c r="AB153" i="6" s="1"/>
  <c r="AB154" i="6" s="1"/>
  <c r="AB155" i="6" s="1"/>
  <c r="AB156" i="6" s="1"/>
  <c r="AB157" i="6" s="1"/>
  <c r="AB158" i="6" s="1"/>
  <c r="AB159" i="6" s="1"/>
  <c r="AB160" i="6" s="1"/>
  <c r="AB161" i="6" s="1"/>
  <c r="AB162" i="6" s="1"/>
  <c r="AB163" i="6" s="1"/>
  <c r="AB164" i="6" s="1"/>
  <c r="AB165" i="6" s="1"/>
  <c r="AB166" i="6" s="1"/>
  <c r="AB167" i="6" s="1"/>
  <c r="AB168" i="6" s="1"/>
  <c r="AB169" i="6" s="1"/>
  <c r="AB170" i="6" s="1"/>
  <c r="AB171" i="6" s="1"/>
  <c r="AB172" i="6" s="1"/>
  <c r="AB173" i="6" s="1"/>
  <c r="AB174" i="6" s="1"/>
  <c r="AB175" i="6" s="1"/>
  <c r="AB176" i="6" s="1"/>
  <c r="AB177" i="6" s="1"/>
  <c r="AB178" i="6" s="1"/>
  <c r="AB179" i="6" s="1"/>
  <c r="AB180" i="6" s="1"/>
  <c r="AB181" i="6" s="1"/>
  <c r="AB182" i="6" s="1"/>
  <c r="AB183" i="6" s="1"/>
  <c r="AB184" i="6" s="1"/>
  <c r="AB185" i="6" s="1"/>
  <c r="AB186" i="6" s="1"/>
  <c r="AB187" i="6" s="1"/>
  <c r="AB188" i="6" s="1"/>
  <c r="AB189" i="6" s="1"/>
  <c r="AB190" i="6" s="1"/>
  <c r="AB191" i="6" s="1"/>
  <c r="AB192" i="6" s="1"/>
  <c r="AB193" i="6" s="1"/>
  <c r="AB194" i="6" s="1"/>
  <c r="AB195" i="6" s="1"/>
  <c r="AB196" i="6" s="1"/>
  <c r="AB197" i="6" s="1"/>
  <c r="AB198" i="6" s="1"/>
  <c r="AB199" i="6" s="1"/>
  <c r="AB200" i="6" s="1"/>
  <c r="AB201" i="6" s="1"/>
  <c r="AB202" i="6" s="1"/>
  <c r="AB203" i="6" s="1"/>
  <c r="AB204" i="6" s="1"/>
  <c r="AB205" i="6" s="1"/>
  <c r="AB206" i="6" s="1"/>
  <c r="AB207" i="6" s="1"/>
  <c r="AB208" i="6" s="1"/>
  <c r="AB209" i="6" s="1"/>
  <c r="AB210" i="6" s="1"/>
  <c r="AB211" i="6" s="1"/>
  <c r="AB212" i="6" s="1"/>
  <c r="AB213" i="6" s="1"/>
  <c r="AB214" i="6" s="1"/>
  <c r="AB215" i="6" s="1"/>
  <c r="AB216" i="6" s="1"/>
  <c r="AB217" i="6" s="1"/>
  <c r="AB218" i="6" s="1"/>
  <c r="AB219" i="6" s="1"/>
  <c r="AB220" i="6" s="1"/>
  <c r="AB221" i="6" s="1"/>
  <c r="AB222" i="6" s="1"/>
  <c r="AB223" i="6" s="1"/>
  <c r="AB224" i="6" s="1"/>
  <c r="AB225" i="6" s="1"/>
  <c r="AB226" i="6" s="1"/>
  <c r="AB227" i="6" s="1"/>
  <c r="AB228" i="6" s="1"/>
  <c r="AB229" i="6" s="1"/>
  <c r="AB230" i="6" s="1"/>
  <c r="AB231" i="6" s="1"/>
  <c r="AB232" i="6" s="1"/>
  <c r="AB233" i="6" s="1"/>
  <c r="AB234" i="6" s="1"/>
  <c r="AB235" i="6" s="1"/>
  <c r="AB236" i="6" s="1"/>
  <c r="AB237" i="6" s="1"/>
  <c r="AB238" i="6" s="1"/>
  <c r="AB239" i="6" s="1"/>
  <c r="AB240" i="6" s="1"/>
  <c r="AB241" i="6" s="1"/>
  <c r="AB242" i="6" s="1"/>
  <c r="AB243" i="6" s="1"/>
  <c r="AB244" i="6" s="1"/>
  <c r="AB245" i="6" s="1"/>
  <c r="AB246" i="6" s="1"/>
  <c r="AB247" i="6" s="1"/>
  <c r="AB248" i="6" s="1"/>
  <c r="AB249" i="6" s="1"/>
  <c r="AB250" i="6" s="1"/>
  <c r="AB251" i="6" s="1"/>
  <c r="AB252" i="6" s="1"/>
  <c r="AB253" i="6" s="1"/>
  <c r="AB254" i="6" s="1"/>
  <c r="AB255" i="6" s="1"/>
  <c r="AB256" i="6" s="1"/>
  <c r="AB257" i="6" s="1"/>
  <c r="AB258" i="6" s="1"/>
  <c r="AB259" i="6" s="1"/>
  <c r="AB260" i="6" s="1"/>
  <c r="AB261" i="6" s="1"/>
  <c r="AB262" i="6" s="1"/>
  <c r="AB263" i="6" s="1"/>
  <c r="AB264" i="6" s="1"/>
  <c r="AB265" i="6" s="1"/>
  <c r="AB266" i="6" s="1"/>
  <c r="AB267" i="6" s="1"/>
  <c r="AB268" i="6" s="1"/>
  <c r="AB269" i="6" s="1"/>
  <c r="AB270" i="6" s="1"/>
  <c r="AB271" i="6" s="1"/>
  <c r="AB272" i="6" s="1"/>
  <c r="AB273" i="6" s="1"/>
  <c r="AB274" i="6" s="1"/>
  <c r="AB275" i="6" s="1"/>
  <c r="AB276" i="6" s="1"/>
  <c r="AB277" i="6" s="1"/>
  <c r="AB278" i="6" s="1"/>
  <c r="AB279" i="6" s="1"/>
  <c r="AB280" i="6" s="1"/>
  <c r="AB281" i="6" s="1"/>
  <c r="AB282" i="6" s="1"/>
  <c r="AB283" i="6" s="1"/>
  <c r="AB284" i="6" s="1"/>
  <c r="AB285" i="6" s="1"/>
  <c r="AB286" i="6" s="1"/>
  <c r="AB287" i="6" s="1"/>
  <c r="AB288" i="6" s="1"/>
  <c r="AB289" i="6" s="1"/>
  <c r="AB290" i="6" s="1"/>
  <c r="AB291" i="6" s="1"/>
  <c r="AB292" i="6" s="1"/>
  <c r="AB293" i="6" s="1"/>
  <c r="AB294" i="6" s="1"/>
  <c r="AB295" i="6" s="1"/>
  <c r="AB296" i="6" s="1"/>
  <c r="AB297" i="6" s="1"/>
  <c r="AB298" i="6" s="1"/>
  <c r="AB299" i="6" s="1"/>
  <c r="AB300" i="6" s="1"/>
  <c r="AB301" i="6" s="1"/>
  <c r="AB302" i="6" s="1"/>
  <c r="AB303" i="6" s="1"/>
  <c r="AB304" i="6" s="1"/>
  <c r="AB305" i="6" s="1"/>
  <c r="AB306" i="6" s="1"/>
  <c r="AB307" i="6" s="1"/>
  <c r="AB308" i="6" s="1"/>
  <c r="AB309" i="6" s="1"/>
  <c r="AB310" i="6" s="1"/>
  <c r="AB311" i="6" s="1"/>
  <c r="AB312" i="6" s="1"/>
  <c r="AB313" i="6" s="1"/>
  <c r="AB314" i="6" s="1"/>
  <c r="AB315" i="6" s="1"/>
  <c r="AB316" i="6" s="1"/>
  <c r="AB317" i="6" s="1"/>
  <c r="AB318" i="6" s="1"/>
  <c r="AB319" i="6" s="1"/>
  <c r="AB320" i="6" s="1"/>
  <c r="AB321" i="6" s="1"/>
  <c r="AB322" i="6" s="1"/>
  <c r="AB323" i="6" s="1"/>
  <c r="AB324" i="6" s="1"/>
  <c r="AB325" i="6" s="1"/>
  <c r="AB326" i="6" s="1"/>
  <c r="AB327" i="6" s="1"/>
  <c r="AB328" i="6" s="1"/>
  <c r="AB329" i="6" s="1"/>
  <c r="AB330" i="6" s="1"/>
  <c r="AB331" i="6" s="1"/>
  <c r="AB332" i="6" s="1"/>
  <c r="AB333" i="6" s="1"/>
  <c r="AB334" i="6" s="1"/>
  <c r="AB335" i="6" s="1"/>
  <c r="AB336" i="6" s="1"/>
  <c r="AB337" i="6" s="1"/>
  <c r="AB338" i="6" s="1"/>
  <c r="AB339" i="6" s="1"/>
  <c r="AB340" i="6" s="1"/>
  <c r="AB341" i="6" s="1"/>
  <c r="AB342" i="6" s="1"/>
  <c r="AB343" i="6" s="1"/>
  <c r="AB344" i="6" s="1"/>
  <c r="AB345" i="6" s="1"/>
  <c r="AB346" i="6" s="1"/>
  <c r="AB347" i="6" s="1"/>
  <c r="AB348" i="6" s="1"/>
  <c r="AB349" i="6" s="1"/>
  <c r="AB350" i="6" s="1"/>
  <c r="AB351" i="6" s="1"/>
  <c r="AB352" i="6" s="1"/>
  <c r="AB353" i="6" s="1"/>
  <c r="AB354" i="6" s="1"/>
  <c r="AB355" i="6" s="1"/>
  <c r="AB356" i="6" s="1"/>
  <c r="AB357" i="6" s="1"/>
  <c r="AB358" i="6" s="1"/>
  <c r="AB359" i="6" s="1"/>
  <c r="AB360" i="6" s="1"/>
  <c r="AB361" i="6" s="1"/>
  <c r="AB362" i="6" s="1"/>
  <c r="AB363" i="6" s="1"/>
  <c r="AB364" i="6" s="1"/>
  <c r="AB365" i="6" s="1"/>
  <c r="AB366" i="6" s="1"/>
  <c r="AB367" i="6" s="1"/>
  <c r="AB368" i="6" s="1"/>
  <c r="Y3" i="6"/>
  <c r="Y4" i="6" s="1"/>
  <c r="Y5" i="6" s="1"/>
  <c r="Y6" i="6" s="1"/>
  <c r="Y7" i="6" s="1"/>
  <c r="Y8" i="6" s="1"/>
  <c r="Y9" i="6" s="1"/>
  <c r="Y10" i="6" s="1"/>
  <c r="Y11" i="6" s="1"/>
  <c r="Y12" i="6" s="1"/>
  <c r="Y13" i="6" s="1"/>
  <c r="Y14" i="6" s="1"/>
  <c r="Y15" i="6" s="1"/>
  <c r="Y16" i="6" s="1"/>
  <c r="Y17" i="6" s="1"/>
  <c r="Y18" i="6" s="1"/>
  <c r="Y19" i="6" s="1"/>
  <c r="Y20" i="6" s="1"/>
  <c r="Y21" i="6" s="1"/>
  <c r="Y22" i="6" s="1"/>
  <c r="Y23" i="6" s="1"/>
  <c r="Y24" i="6" s="1"/>
  <c r="Y25" i="6" s="1"/>
  <c r="Y26" i="6" s="1"/>
  <c r="Y27" i="6" s="1"/>
  <c r="Y28" i="6" s="1"/>
  <c r="Y29" i="6" s="1"/>
  <c r="Y30" i="6" s="1"/>
  <c r="Y31" i="6" s="1"/>
  <c r="Y32" i="6" s="1"/>
  <c r="Y33" i="6" s="1"/>
  <c r="Y34" i="6" s="1"/>
  <c r="Y35" i="6" s="1"/>
  <c r="Y36" i="6" s="1"/>
  <c r="Y37" i="6" s="1"/>
  <c r="Y38" i="6" s="1"/>
  <c r="Y39" i="6" s="1"/>
  <c r="Y40" i="6" s="1"/>
  <c r="Y41" i="6" s="1"/>
  <c r="Y42" i="6" s="1"/>
  <c r="Y43" i="6" s="1"/>
  <c r="Y44" i="6" s="1"/>
  <c r="Y45" i="6" s="1"/>
  <c r="Y46" i="6" s="1"/>
  <c r="Y47" i="6" s="1"/>
  <c r="Y48" i="6" s="1"/>
  <c r="Y49" i="6" s="1"/>
  <c r="Y50" i="6" s="1"/>
  <c r="Y51" i="6" s="1"/>
  <c r="Y52" i="6" s="1"/>
  <c r="Y53" i="6" s="1"/>
  <c r="Y54" i="6" s="1"/>
  <c r="Y55" i="6" s="1"/>
  <c r="Y56" i="6" s="1"/>
  <c r="Y57" i="6" s="1"/>
  <c r="Y58" i="6" s="1"/>
  <c r="Y59" i="6" s="1"/>
  <c r="Y60" i="6" s="1"/>
  <c r="Y61" i="6" s="1"/>
  <c r="Y62" i="6" s="1"/>
  <c r="Y63" i="6" s="1"/>
  <c r="Y64" i="6" s="1"/>
  <c r="Y65" i="6" s="1"/>
  <c r="Y66" i="6" s="1"/>
  <c r="Y67" i="6" s="1"/>
  <c r="Y68" i="6" s="1"/>
  <c r="Y69" i="6" s="1"/>
  <c r="Y70" i="6" s="1"/>
  <c r="Y71" i="6" s="1"/>
  <c r="Y72" i="6" s="1"/>
  <c r="Y73" i="6" s="1"/>
  <c r="Y74" i="6" s="1"/>
  <c r="Y75" i="6" s="1"/>
  <c r="Y76" i="6" s="1"/>
  <c r="Y77" i="6" s="1"/>
  <c r="Y78" i="6" s="1"/>
  <c r="Y79" i="6" s="1"/>
  <c r="Y80" i="6" s="1"/>
  <c r="Y81" i="6" s="1"/>
  <c r="Y82" i="6" s="1"/>
  <c r="Y83" i="6" s="1"/>
  <c r="Y84" i="6" s="1"/>
  <c r="Y85" i="6" s="1"/>
  <c r="Y86" i="6" s="1"/>
  <c r="Y87" i="6" s="1"/>
  <c r="Y88" i="6" s="1"/>
  <c r="Y89" i="6" s="1"/>
  <c r="Y90" i="6" s="1"/>
  <c r="Y91" i="6" s="1"/>
  <c r="Y92" i="6" s="1"/>
  <c r="Y93" i="6" s="1"/>
  <c r="Y94" i="6" s="1"/>
  <c r="Y95" i="6" s="1"/>
  <c r="Y96" i="6" s="1"/>
  <c r="Y97" i="6" s="1"/>
  <c r="Y98" i="6" s="1"/>
  <c r="Y99" i="6" s="1"/>
  <c r="Y100" i="6" s="1"/>
  <c r="Y101" i="6" s="1"/>
  <c r="Y102" i="6" s="1"/>
  <c r="Y103" i="6" s="1"/>
  <c r="Y104" i="6" s="1"/>
  <c r="Y105" i="6" s="1"/>
  <c r="Y106" i="6" s="1"/>
  <c r="Y107" i="6" s="1"/>
  <c r="Y108" i="6" s="1"/>
  <c r="Y109" i="6" s="1"/>
  <c r="Y110" i="6" s="1"/>
  <c r="Y111" i="6" s="1"/>
  <c r="Y112" i="6" s="1"/>
  <c r="Y113" i="6" s="1"/>
  <c r="Y114" i="6" s="1"/>
  <c r="Y115" i="6" s="1"/>
  <c r="Y116" i="6" s="1"/>
  <c r="Y117" i="6" s="1"/>
  <c r="Y118" i="6" s="1"/>
  <c r="Y119" i="6" s="1"/>
  <c r="Y120" i="6" s="1"/>
  <c r="Y121" i="6" s="1"/>
  <c r="Y122" i="6" s="1"/>
  <c r="Y123" i="6" s="1"/>
  <c r="Y124" i="6" s="1"/>
  <c r="Y125" i="6" s="1"/>
  <c r="Y126" i="6" s="1"/>
  <c r="Y127" i="6" s="1"/>
  <c r="Y128" i="6" s="1"/>
  <c r="Y129" i="6" s="1"/>
  <c r="Y130" i="6" s="1"/>
  <c r="Y131" i="6" s="1"/>
  <c r="Y132" i="6" s="1"/>
  <c r="Y133" i="6" s="1"/>
  <c r="Y134" i="6" s="1"/>
  <c r="Y135" i="6" s="1"/>
  <c r="Y136" i="6" s="1"/>
  <c r="Y137" i="6" s="1"/>
  <c r="Y138" i="6" s="1"/>
  <c r="Y139" i="6" s="1"/>
  <c r="Y140" i="6" s="1"/>
  <c r="Y141" i="6" s="1"/>
  <c r="Y142" i="6" s="1"/>
  <c r="Y143" i="6" s="1"/>
  <c r="Y144" i="6" s="1"/>
  <c r="Y145" i="6" s="1"/>
  <c r="Y146" i="6" s="1"/>
  <c r="Y147" i="6" s="1"/>
  <c r="Y148" i="6" s="1"/>
  <c r="Y149" i="6" s="1"/>
  <c r="Y150" i="6" s="1"/>
  <c r="Y151" i="6" s="1"/>
  <c r="Y152" i="6" s="1"/>
  <c r="Y153" i="6" s="1"/>
  <c r="Y154" i="6" s="1"/>
  <c r="Y155" i="6" s="1"/>
  <c r="Y156" i="6" s="1"/>
  <c r="Y157" i="6" s="1"/>
  <c r="Y158" i="6" s="1"/>
  <c r="Y159" i="6" s="1"/>
  <c r="Y160" i="6" s="1"/>
  <c r="Y161" i="6" s="1"/>
  <c r="Y162" i="6" s="1"/>
  <c r="Y163" i="6" s="1"/>
  <c r="Y164" i="6" s="1"/>
  <c r="Y165" i="6" s="1"/>
  <c r="Y166" i="6" s="1"/>
  <c r="Y167" i="6" s="1"/>
  <c r="Y168" i="6" s="1"/>
  <c r="Y169" i="6" s="1"/>
  <c r="Y170" i="6" s="1"/>
  <c r="Y171" i="6" s="1"/>
  <c r="Y172" i="6" s="1"/>
  <c r="Y173" i="6" s="1"/>
  <c r="Y174" i="6" s="1"/>
  <c r="Y175" i="6" s="1"/>
  <c r="Y176" i="6" s="1"/>
  <c r="Y177" i="6" s="1"/>
  <c r="Y178" i="6" s="1"/>
  <c r="Y179" i="6" s="1"/>
  <c r="Y180" i="6" s="1"/>
  <c r="Y181" i="6" s="1"/>
  <c r="Y182" i="6" s="1"/>
  <c r="Y183" i="6" s="1"/>
  <c r="Y184" i="6" s="1"/>
  <c r="Y185" i="6" s="1"/>
  <c r="Y186" i="6" s="1"/>
  <c r="Y187" i="6" s="1"/>
  <c r="Y188" i="6" s="1"/>
  <c r="Y189" i="6" s="1"/>
  <c r="Y190" i="6" s="1"/>
  <c r="Y191" i="6" s="1"/>
  <c r="Y192" i="6" s="1"/>
  <c r="Y193" i="6" s="1"/>
  <c r="Y194" i="6" s="1"/>
  <c r="Y195" i="6" s="1"/>
  <c r="Y196" i="6" s="1"/>
  <c r="Y197" i="6" s="1"/>
  <c r="Y198" i="6" s="1"/>
  <c r="Y199" i="6" s="1"/>
  <c r="Y200" i="6" s="1"/>
  <c r="Y201" i="6" s="1"/>
  <c r="Y202" i="6" s="1"/>
  <c r="Y203" i="6" s="1"/>
  <c r="Y204" i="6" s="1"/>
  <c r="Y205" i="6" s="1"/>
  <c r="Y206" i="6" s="1"/>
  <c r="Y207" i="6" s="1"/>
  <c r="Y208" i="6" s="1"/>
  <c r="Y209" i="6" s="1"/>
  <c r="Y210" i="6" s="1"/>
  <c r="Y211" i="6" s="1"/>
  <c r="Y212" i="6" s="1"/>
  <c r="Y213" i="6" s="1"/>
  <c r="Y214" i="6" s="1"/>
  <c r="Y215" i="6" s="1"/>
  <c r="Y216" i="6" s="1"/>
  <c r="Y217" i="6" s="1"/>
  <c r="Y218" i="6" s="1"/>
  <c r="Y219" i="6" s="1"/>
  <c r="Y220" i="6" s="1"/>
  <c r="Y221" i="6" s="1"/>
  <c r="Y222" i="6" s="1"/>
  <c r="Y223" i="6" s="1"/>
  <c r="Y224" i="6" s="1"/>
  <c r="Y225" i="6" s="1"/>
  <c r="Y226" i="6" s="1"/>
  <c r="Y227" i="6" s="1"/>
  <c r="Y228" i="6" s="1"/>
  <c r="Y229" i="6" s="1"/>
  <c r="Y230" i="6" s="1"/>
  <c r="Y231" i="6" s="1"/>
  <c r="Y232" i="6" s="1"/>
  <c r="Y233" i="6" s="1"/>
  <c r="Y234" i="6" s="1"/>
  <c r="Y235" i="6" s="1"/>
  <c r="Y236" i="6" s="1"/>
  <c r="Y237" i="6" s="1"/>
  <c r="Y238" i="6" s="1"/>
  <c r="Y239" i="6" s="1"/>
  <c r="Y240" i="6" s="1"/>
  <c r="Y241" i="6" s="1"/>
  <c r="Y242" i="6" s="1"/>
  <c r="Y243" i="6" s="1"/>
  <c r="Y244" i="6" s="1"/>
  <c r="Y245" i="6" s="1"/>
  <c r="Y246" i="6" s="1"/>
  <c r="Y247" i="6" s="1"/>
  <c r="Y248" i="6" s="1"/>
  <c r="Y249" i="6" s="1"/>
  <c r="Y250" i="6" s="1"/>
  <c r="Y251" i="6" s="1"/>
  <c r="Y252" i="6" s="1"/>
  <c r="Y253" i="6" s="1"/>
  <c r="Y254" i="6" s="1"/>
  <c r="Y255" i="6" s="1"/>
  <c r="Y256" i="6" s="1"/>
  <c r="Y257" i="6" s="1"/>
  <c r="Y258" i="6" s="1"/>
  <c r="Y259" i="6" s="1"/>
  <c r="Y260" i="6" s="1"/>
  <c r="Y261" i="6" s="1"/>
  <c r="Y262" i="6" s="1"/>
  <c r="Y263" i="6" s="1"/>
  <c r="Y264" i="6" s="1"/>
  <c r="Y265" i="6" s="1"/>
  <c r="Y266" i="6" s="1"/>
  <c r="Y267" i="6" s="1"/>
  <c r="Y268" i="6" s="1"/>
  <c r="Y269" i="6" s="1"/>
  <c r="Y270" i="6" s="1"/>
  <c r="Y271" i="6" s="1"/>
  <c r="Y272" i="6" s="1"/>
  <c r="Y273" i="6" s="1"/>
  <c r="Y274" i="6" s="1"/>
  <c r="Y275" i="6" s="1"/>
  <c r="Y276" i="6" s="1"/>
  <c r="Y277" i="6" s="1"/>
  <c r="Y278" i="6" s="1"/>
  <c r="Y279" i="6" s="1"/>
  <c r="Y280" i="6" s="1"/>
  <c r="Y281" i="6" s="1"/>
  <c r="Y282" i="6" s="1"/>
  <c r="Y283" i="6" s="1"/>
  <c r="Y284" i="6" s="1"/>
  <c r="Y285" i="6" s="1"/>
  <c r="Y286" i="6" s="1"/>
  <c r="Y287" i="6" s="1"/>
  <c r="Y288" i="6" s="1"/>
  <c r="Y289" i="6" s="1"/>
  <c r="Y290" i="6" s="1"/>
  <c r="Y291" i="6" s="1"/>
  <c r="Y292" i="6" s="1"/>
  <c r="Y293" i="6" s="1"/>
  <c r="Y294" i="6" s="1"/>
  <c r="Y295" i="6" s="1"/>
  <c r="Y296" i="6" s="1"/>
  <c r="Y297" i="6" s="1"/>
  <c r="Y298" i="6" s="1"/>
  <c r="Y299" i="6" s="1"/>
  <c r="Y300" i="6" s="1"/>
  <c r="Y301" i="6" s="1"/>
  <c r="Y302" i="6" s="1"/>
  <c r="Y303" i="6" s="1"/>
  <c r="Y304" i="6" s="1"/>
  <c r="Y305" i="6" s="1"/>
  <c r="Y306" i="6" s="1"/>
  <c r="Y307" i="6" s="1"/>
  <c r="Y308" i="6" s="1"/>
  <c r="Y309" i="6" s="1"/>
  <c r="Y310" i="6" s="1"/>
  <c r="Y311" i="6" s="1"/>
  <c r="Y312" i="6" s="1"/>
  <c r="Y313" i="6" s="1"/>
  <c r="Y314" i="6" s="1"/>
  <c r="Y315" i="6" s="1"/>
  <c r="Y316" i="6" s="1"/>
  <c r="Y317" i="6" s="1"/>
  <c r="Y318" i="6" s="1"/>
  <c r="Y319" i="6" s="1"/>
  <c r="Y320" i="6" s="1"/>
  <c r="Y321" i="6" s="1"/>
  <c r="Y322" i="6" s="1"/>
  <c r="Y323" i="6" s="1"/>
  <c r="Y324" i="6" s="1"/>
  <c r="Y325" i="6" s="1"/>
  <c r="Y326" i="6" s="1"/>
  <c r="Y327" i="6" s="1"/>
  <c r="Y328" i="6" s="1"/>
  <c r="Y329" i="6" s="1"/>
  <c r="Y330" i="6" s="1"/>
  <c r="Y331" i="6" s="1"/>
  <c r="Y332" i="6" s="1"/>
  <c r="Y333" i="6" s="1"/>
  <c r="Y334" i="6" s="1"/>
  <c r="Y335" i="6" s="1"/>
  <c r="Y336" i="6" s="1"/>
  <c r="Y337" i="6" s="1"/>
  <c r="Y338" i="6" s="1"/>
  <c r="Y339" i="6" s="1"/>
  <c r="Y340" i="6" s="1"/>
  <c r="Y341" i="6" s="1"/>
  <c r="Y342" i="6" s="1"/>
  <c r="Y343" i="6" s="1"/>
  <c r="Y344" i="6" s="1"/>
  <c r="Y345" i="6" s="1"/>
  <c r="Y346" i="6" s="1"/>
  <c r="Y347" i="6" s="1"/>
  <c r="Y348" i="6" s="1"/>
  <c r="Y349" i="6" s="1"/>
  <c r="Y350" i="6" s="1"/>
  <c r="Y351" i="6" s="1"/>
  <c r="Y352" i="6" s="1"/>
  <c r="Y353" i="6" s="1"/>
  <c r="Y354" i="6" s="1"/>
  <c r="Y355" i="6" s="1"/>
  <c r="Y356" i="6" s="1"/>
  <c r="Y357" i="6" s="1"/>
  <c r="Y358" i="6" s="1"/>
  <c r="Y359" i="6" s="1"/>
  <c r="Y360" i="6" s="1"/>
  <c r="Y361" i="6" s="1"/>
  <c r="Y362" i="6" s="1"/>
  <c r="Y363" i="6" s="1"/>
  <c r="Y364" i="6" s="1"/>
  <c r="Y365" i="6" s="1"/>
  <c r="Y366" i="6" s="1"/>
  <c r="Y367" i="6" s="1"/>
  <c r="Y368" i="6" s="1"/>
  <c r="Q3" i="6"/>
  <c r="Q4" i="6" s="1"/>
  <c r="Q5" i="6" s="1"/>
  <c r="Q6" i="6" s="1"/>
  <c r="Q7" i="6" s="1"/>
  <c r="Q8" i="6" s="1"/>
  <c r="Q9" i="6" s="1"/>
  <c r="Q10" i="6" s="1"/>
  <c r="Q11" i="6" s="1"/>
  <c r="Q12" i="6" s="1"/>
  <c r="Q13" i="6" s="1"/>
  <c r="Q14" i="6" s="1"/>
  <c r="Q15" i="6" s="1"/>
  <c r="Q16" i="6" s="1"/>
  <c r="Q17" i="6" s="1"/>
  <c r="Q18" i="6" s="1"/>
  <c r="Q19" i="6" s="1"/>
  <c r="Q20" i="6" s="1"/>
  <c r="Q21" i="6" s="1"/>
  <c r="Q22" i="6" s="1"/>
  <c r="Q23" i="6" s="1"/>
  <c r="Q24" i="6" s="1"/>
  <c r="Q25" i="6" s="1"/>
  <c r="Q26" i="6" s="1"/>
  <c r="Q27" i="6" s="1"/>
  <c r="Q28" i="6" s="1"/>
  <c r="Q29" i="6" s="1"/>
  <c r="Q30" i="6" s="1"/>
  <c r="Q31" i="6" s="1"/>
  <c r="Q32" i="6" s="1"/>
  <c r="Q33" i="6" s="1"/>
  <c r="Q34" i="6" s="1"/>
  <c r="Q35" i="6" s="1"/>
  <c r="Q36" i="6" s="1"/>
  <c r="Q37" i="6" s="1"/>
  <c r="Q38" i="6" s="1"/>
  <c r="Q39" i="6" s="1"/>
  <c r="Q40" i="6" s="1"/>
  <c r="Q41" i="6" s="1"/>
  <c r="Q42" i="6" s="1"/>
  <c r="Q43" i="6" s="1"/>
  <c r="Q44" i="6" s="1"/>
  <c r="Q45" i="6" s="1"/>
  <c r="Q46" i="6" s="1"/>
  <c r="Q47" i="6" s="1"/>
  <c r="Q48" i="6" s="1"/>
  <c r="Q49" i="6" s="1"/>
  <c r="Q50" i="6" s="1"/>
  <c r="Q51" i="6" s="1"/>
  <c r="Q52" i="6" s="1"/>
  <c r="Q53" i="6" s="1"/>
  <c r="Q54" i="6" s="1"/>
  <c r="Q55" i="6" s="1"/>
  <c r="Q56" i="6" s="1"/>
  <c r="Q57" i="6" s="1"/>
  <c r="Q58" i="6" s="1"/>
  <c r="Q59" i="6" s="1"/>
  <c r="Q60" i="6" s="1"/>
  <c r="Q61" i="6" s="1"/>
  <c r="Q62" i="6" s="1"/>
  <c r="Q63" i="6" s="1"/>
  <c r="Q64" i="6" s="1"/>
  <c r="Q65" i="6" s="1"/>
  <c r="Q66" i="6" s="1"/>
  <c r="Q67" i="6" s="1"/>
  <c r="Q68" i="6" s="1"/>
  <c r="Q69" i="6" s="1"/>
  <c r="Q70" i="6" s="1"/>
  <c r="Q71" i="6" s="1"/>
  <c r="Q72" i="6" s="1"/>
  <c r="Q73" i="6" s="1"/>
  <c r="Q74" i="6" s="1"/>
  <c r="Q75" i="6" s="1"/>
  <c r="Q76" i="6" s="1"/>
  <c r="Q77" i="6" s="1"/>
  <c r="Q78" i="6" s="1"/>
  <c r="Q79" i="6" s="1"/>
  <c r="Q80" i="6" s="1"/>
  <c r="Q81" i="6" s="1"/>
  <c r="Q82" i="6" s="1"/>
  <c r="Q83" i="6" s="1"/>
  <c r="Q84" i="6" s="1"/>
  <c r="Q85" i="6" s="1"/>
  <c r="Q86" i="6" s="1"/>
  <c r="Q87" i="6" s="1"/>
  <c r="Q88" i="6" s="1"/>
  <c r="Q89" i="6" s="1"/>
  <c r="Q90" i="6" s="1"/>
  <c r="Q91" i="6" s="1"/>
  <c r="Q92" i="6" s="1"/>
  <c r="Q93" i="6" s="1"/>
  <c r="Q94" i="6" s="1"/>
  <c r="Q95" i="6" s="1"/>
  <c r="Q96" i="6" s="1"/>
  <c r="Q97" i="6" s="1"/>
  <c r="Q98" i="6" s="1"/>
  <c r="Q99" i="6" s="1"/>
  <c r="Q100" i="6" s="1"/>
  <c r="Q101" i="6" s="1"/>
  <c r="Q102" i="6" s="1"/>
  <c r="Q103" i="6" s="1"/>
  <c r="Q104" i="6" s="1"/>
  <c r="Q105" i="6" s="1"/>
  <c r="Q106" i="6" s="1"/>
  <c r="Q107" i="6" s="1"/>
  <c r="Q108" i="6" s="1"/>
  <c r="Q109" i="6" s="1"/>
  <c r="Q110" i="6" s="1"/>
  <c r="Q111" i="6" s="1"/>
  <c r="Q112" i="6" s="1"/>
  <c r="Q113" i="6" s="1"/>
  <c r="Q114" i="6" s="1"/>
  <c r="Q115" i="6" s="1"/>
  <c r="Q116" i="6" s="1"/>
  <c r="Q117" i="6" s="1"/>
  <c r="Q118" i="6" s="1"/>
  <c r="Q119" i="6" s="1"/>
  <c r="Q120" i="6" s="1"/>
  <c r="Q121" i="6" s="1"/>
  <c r="Q122" i="6" s="1"/>
  <c r="Q123" i="6" s="1"/>
  <c r="Q124" i="6" s="1"/>
  <c r="Q125" i="6" s="1"/>
  <c r="Q126" i="6" s="1"/>
  <c r="Q127" i="6" s="1"/>
  <c r="Q128" i="6" s="1"/>
  <c r="Q129" i="6" s="1"/>
  <c r="Q130" i="6" s="1"/>
  <c r="Q131" i="6" s="1"/>
  <c r="Q132" i="6" s="1"/>
  <c r="Q133" i="6" s="1"/>
  <c r="Q134" i="6" s="1"/>
  <c r="Q135" i="6" s="1"/>
  <c r="Q136" i="6" s="1"/>
  <c r="Q137" i="6" s="1"/>
  <c r="Q138" i="6" s="1"/>
  <c r="Q139" i="6" s="1"/>
  <c r="Q140" i="6" s="1"/>
  <c r="Q141" i="6" s="1"/>
  <c r="Q142" i="6" s="1"/>
  <c r="Q143" i="6" s="1"/>
  <c r="Q144" i="6" s="1"/>
  <c r="Q145" i="6" s="1"/>
  <c r="Q146" i="6" s="1"/>
  <c r="Q147" i="6" s="1"/>
  <c r="Q148" i="6" s="1"/>
  <c r="Q149" i="6" s="1"/>
  <c r="Q150" i="6" s="1"/>
  <c r="Q151" i="6" s="1"/>
  <c r="Q152" i="6" s="1"/>
  <c r="Q153" i="6" s="1"/>
  <c r="Q154" i="6" s="1"/>
  <c r="Q155" i="6" s="1"/>
  <c r="Q156" i="6" s="1"/>
  <c r="Q157" i="6" s="1"/>
  <c r="Q158" i="6" s="1"/>
  <c r="Q159" i="6" s="1"/>
  <c r="Q160" i="6" s="1"/>
  <c r="Q161" i="6" s="1"/>
  <c r="Q162" i="6" s="1"/>
  <c r="Q163" i="6" s="1"/>
  <c r="Q164" i="6" s="1"/>
  <c r="Q165" i="6" s="1"/>
  <c r="Q166" i="6" s="1"/>
  <c r="Q167" i="6" s="1"/>
  <c r="Q168" i="6" s="1"/>
  <c r="Q169" i="6" s="1"/>
  <c r="Q170" i="6" s="1"/>
  <c r="Q171" i="6" s="1"/>
  <c r="Q172" i="6" s="1"/>
  <c r="Q173" i="6" s="1"/>
  <c r="Q174" i="6" s="1"/>
  <c r="Q175" i="6" s="1"/>
  <c r="Q176" i="6" s="1"/>
  <c r="Q177" i="6" s="1"/>
  <c r="Q178" i="6" s="1"/>
  <c r="Q179" i="6" s="1"/>
  <c r="Q180" i="6" s="1"/>
  <c r="Q181" i="6" s="1"/>
  <c r="Q182" i="6" s="1"/>
  <c r="Q183" i="6" s="1"/>
  <c r="Q184" i="6" s="1"/>
  <c r="Q185" i="6" s="1"/>
  <c r="Q186" i="6" s="1"/>
  <c r="Q187" i="6" s="1"/>
  <c r="Q188" i="6" s="1"/>
  <c r="Q189" i="6" s="1"/>
  <c r="Q190" i="6" s="1"/>
  <c r="Q191" i="6" s="1"/>
  <c r="Q192" i="6" s="1"/>
  <c r="Q193" i="6" s="1"/>
  <c r="Q194" i="6" s="1"/>
  <c r="Q195" i="6" s="1"/>
  <c r="Q196" i="6" s="1"/>
  <c r="Q197" i="6" s="1"/>
  <c r="Q198" i="6" s="1"/>
  <c r="Q199" i="6" s="1"/>
  <c r="Q200" i="6" s="1"/>
  <c r="Q201" i="6" s="1"/>
  <c r="Q202" i="6" s="1"/>
  <c r="Q203" i="6" s="1"/>
  <c r="Q204" i="6" s="1"/>
  <c r="Q205" i="6" s="1"/>
  <c r="Q206" i="6" s="1"/>
  <c r="Q207" i="6" s="1"/>
  <c r="Q208" i="6" s="1"/>
  <c r="Q209" i="6" s="1"/>
  <c r="Q210" i="6" s="1"/>
  <c r="Q211" i="6" s="1"/>
  <c r="Q212" i="6" s="1"/>
  <c r="Q213" i="6" s="1"/>
  <c r="Q214" i="6" s="1"/>
  <c r="Q215" i="6" s="1"/>
  <c r="Q216" i="6" s="1"/>
  <c r="Q217" i="6" s="1"/>
  <c r="Q218" i="6" s="1"/>
  <c r="Q219" i="6" s="1"/>
  <c r="Q220" i="6" s="1"/>
  <c r="Q221" i="6" s="1"/>
  <c r="Q222" i="6" s="1"/>
  <c r="Q223" i="6" s="1"/>
  <c r="Q224" i="6" s="1"/>
  <c r="Q225" i="6" s="1"/>
  <c r="Q226" i="6" s="1"/>
  <c r="Q227" i="6" s="1"/>
  <c r="Q228" i="6" s="1"/>
  <c r="Q229" i="6" s="1"/>
  <c r="Q230" i="6" s="1"/>
  <c r="Q231" i="6" s="1"/>
  <c r="Q232" i="6" s="1"/>
  <c r="Q233" i="6" s="1"/>
  <c r="Q234" i="6" s="1"/>
  <c r="Q235" i="6" s="1"/>
  <c r="Q236" i="6" s="1"/>
  <c r="Q237" i="6" s="1"/>
  <c r="Q238" i="6" s="1"/>
  <c r="Q239" i="6" s="1"/>
  <c r="Q240" i="6" s="1"/>
  <c r="Q241" i="6" s="1"/>
  <c r="Q242" i="6" s="1"/>
  <c r="Q243" i="6" s="1"/>
  <c r="Q244" i="6" s="1"/>
  <c r="Q245" i="6" s="1"/>
  <c r="Q246" i="6" s="1"/>
  <c r="Q247" i="6" s="1"/>
  <c r="Q248" i="6" s="1"/>
  <c r="Q249" i="6" s="1"/>
  <c r="Q250" i="6" s="1"/>
  <c r="Q251" i="6" s="1"/>
  <c r="Q252" i="6" s="1"/>
  <c r="Q253" i="6" s="1"/>
  <c r="Q254" i="6" s="1"/>
  <c r="Q255" i="6" s="1"/>
  <c r="Q256" i="6" s="1"/>
  <c r="Q257" i="6" s="1"/>
  <c r="Q258" i="6" s="1"/>
  <c r="Q259" i="6" s="1"/>
  <c r="Q260" i="6" s="1"/>
  <c r="Q261" i="6" s="1"/>
  <c r="Q262" i="6" s="1"/>
  <c r="Q263" i="6" s="1"/>
  <c r="Q264" i="6" s="1"/>
  <c r="Q265" i="6" s="1"/>
  <c r="Q266" i="6" s="1"/>
  <c r="Q267" i="6" s="1"/>
  <c r="Q268" i="6" s="1"/>
  <c r="Q269" i="6" s="1"/>
  <c r="Q270" i="6" s="1"/>
  <c r="Q271" i="6" s="1"/>
  <c r="Q272" i="6" s="1"/>
  <c r="Q273" i="6" s="1"/>
  <c r="Q274" i="6" s="1"/>
  <c r="Q275" i="6" s="1"/>
  <c r="Q276" i="6" s="1"/>
  <c r="Q277" i="6" s="1"/>
  <c r="Q278" i="6" s="1"/>
  <c r="Q279" i="6" s="1"/>
  <c r="Q280" i="6" s="1"/>
  <c r="Q281" i="6" s="1"/>
  <c r="Q282" i="6" s="1"/>
  <c r="Q283" i="6" s="1"/>
  <c r="Q284" i="6" s="1"/>
  <c r="Q285" i="6" s="1"/>
  <c r="Q286" i="6" s="1"/>
  <c r="Q287" i="6" s="1"/>
  <c r="Q288" i="6" s="1"/>
  <c r="Q289" i="6" s="1"/>
  <c r="Q290" i="6" s="1"/>
  <c r="Q291" i="6" s="1"/>
  <c r="Q292" i="6" s="1"/>
  <c r="Q293" i="6" s="1"/>
  <c r="Q294" i="6" s="1"/>
  <c r="Q295" i="6" s="1"/>
  <c r="Q296" i="6" s="1"/>
  <c r="Q297" i="6" s="1"/>
  <c r="Q298" i="6" s="1"/>
  <c r="Q299" i="6" s="1"/>
  <c r="Q300" i="6" s="1"/>
  <c r="Q301" i="6" s="1"/>
  <c r="Q302" i="6" s="1"/>
  <c r="Q303" i="6" s="1"/>
  <c r="Q304" i="6" s="1"/>
  <c r="Q305" i="6" s="1"/>
  <c r="Q306" i="6" s="1"/>
  <c r="Q307" i="6" s="1"/>
  <c r="Q308" i="6" s="1"/>
  <c r="Q309" i="6" s="1"/>
  <c r="Q310" i="6" s="1"/>
  <c r="Q311" i="6" s="1"/>
  <c r="Q312" i="6" s="1"/>
  <c r="Q313" i="6" s="1"/>
  <c r="Q314" i="6" s="1"/>
  <c r="Q315" i="6" s="1"/>
  <c r="Q316" i="6" s="1"/>
  <c r="Q317" i="6" s="1"/>
  <c r="Q318" i="6" s="1"/>
  <c r="Q319" i="6" s="1"/>
  <c r="Q320" i="6" s="1"/>
  <c r="Q321" i="6" s="1"/>
  <c r="Q322" i="6" s="1"/>
  <c r="Q323" i="6" s="1"/>
  <c r="Q324" i="6" s="1"/>
  <c r="Q325" i="6" s="1"/>
  <c r="Q326" i="6" s="1"/>
  <c r="Q327" i="6" s="1"/>
  <c r="Q328" i="6" s="1"/>
  <c r="Q329" i="6" s="1"/>
  <c r="Q330" i="6" s="1"/>
  <c r="Q331" i="6" s="1"/>
  <c r="Q332" i="6" s="1"/>
  <c r="Q333" i="6" s="1"/>
  <c r="Q334" i="6" s="1"/>
  <c r="Q335" i="6" s="1"/>
  <c r="Q336" i="6" s="1"/>
  <c r="Q337" i="6" s="1"/>
  <c r="Q338" i="6" s="1"/>
  <c r="Q339" i="6" s="1"/>
  <c r="Q340" i="6" s="1"/>
  <c r="Q341" i="6" s="1"/>
  <c r="Q342" i="6" s="1"/>
  <c r="Q343" i="6" s="1"/>
  <c r="Q344" i="6" s="1"/>
  <c r="Q345" i="6" s="1"/>
  <c r="Q346" i="6" s="1"/>
  <c r="Q347" i="6" s="1"/>
  <c r="Q348" i="6" s="1"/>
  <c r="Q349" i="6" s="1"/>
  <c r="Q350" i="6" s="1"/>
  <c r="Q351" i="6" s="1"/>
  <c r="Q352" i="6" s="1"/>
  <c r="Q353" i="6" s="1"/>
  <c r="Q354" i="6" s="1"/>
  <c r="Q355" i="6" s="1"/>
  <c r="Q356" i="6" s="1"/>
  <c r="Q357" i="6" s="1"/>
  <c r="Q358" i="6" s="1"/>
  <c r="Q359" i="6" s="1"/>
  <c r="Q360" i="6" s="1"/>
  <c r="Q361" i="6" s="1"/>
  <c r="Q362" i="6" s="1"/>
  <c r="Q363" i="6" s="1"/>
  <c r="Q364" i="6" s="1"/>
  <c r="Q365" i="6" s="1"/>
  <c r="Q366" i="6" s="1"/>
  <c r="Q367" i="6" s="1"/>
  <c r="Q368" i="6" s="1"/>
  <c r="U3" i="6"/>
  <c r="U4" i="6" s="1"/>
  <c r="U5" i="6" s="1"/>
  <c r="U6" i="6" s="1"/>
  <c r="U7" i="6" s="1"/>
  <c r="U8" i="6" s="1"/>
  <c r="U9" i="6" s="1"/>
  <c r="U10" i="6" s="1"/>
  <c r="U11" i="6" s="1"/>
  <c r="U12" i="6" s="1"/>
  <c r="U13" i="6" s="1"/>
  <c r="U14" i="6" s="1"/>
  <c r="U15" i="6" s="1"/>
  <c r="U16" i="6" s="1"/>
  <c r="U17" i="6" s="1"/>
  <c r="U18" i="6" s="1"/>
  <c r="U19" i="6" s="1"/>
  <c r="U20" i="6" s="1"/>
  <c r="U21" i="6" s="1"/>
  <c r="U22" i="6" s="1"/>
  <c r="U23" i="6" s="1"/>
  <c r="U24" i="6" s="1"/>
  <c r="U25" i="6" s="1"/>
  <c r="U26" i="6" s="1"/>
  <c r="U27" i="6" s="1"/>
  <c r="U28" i="6" s="1"/>
  <c r="U29" i="6" s="1"/>
  <c r="U30" i="6" s="1"/>
  <c r="U31" i="6" s="1"/>
  <c r="U32" i="6" s="1"/>
  <c r="U33" i="6" s="1"/>
  <c r="U34" i="6" s="1"/>
  <c r="U35" i="6" s="1"/>
  <c r="U36" i="6" s="1"/>
  <c r="U37" i="6" s="1"/>
  <c r="U38" i="6" s="1"/>
  <c r="U39" i="6" s="1"/>
  <c r="U40" i="6" s="1"/>
  <c r="U41" i="6" s="1"/>
  <c r="U42" i="6" s="1"/>
  <c r="U43" i="6" s="1"/>
  <c r="U44" i="6" s="1"/>
  <c r="U45" i="6" s="1"/>
  <c r="U46" i="6" s="1"/>
  <c r="U47" i="6" s="1"/>
  <c r="U48" i="6" s="1"/>
  <c r="U49" i="6" s="1"/>
  <c r="U50" i="6" s="1"/>
  <c r="U51" i="6" s="1"/>
  <c r="U52" i="6" s="1"/>
  <c r="U53" i="6" s="1"/>
  <c r="U54" i="6" s="1"/>
  <c r="U55" i="6" s="1"/>
  <c r="U56" i="6" s="1"/>
  <c r="U57" i="6" s="1"/>
  <c r="U58" i="6" s="1"/>
  <c r="U59" i="6" s="1"/>
  <c r="U60" i="6" s="1"/>
  <c r="U61" i="6" s="1"/>
  <c r="U62" i="6" s="1"/>
  <c r="U63" i="6" s="1"/>
  <c r="U64" i="6" s="1"/>
  <c r="U65" i="6" s="1"/>
  <c r="U66" i="6" s="1"/>
  <c r="U67" i="6" s="1"/>
  <c r="U68" i="6" s="1"/>
  <c r="U69" i="6" s="1"/>
  <c r="U70" i="6" s="1"/>
  <c r="U71" i="6" s="1"/>
  <c r="U72" i="6" s="1"/>
  <c r="U73" i="6" s="1"/>
  <c r="U74" i="6" s="1"/>
  <c r="U75" i="6" s="1"/>
  <c r="U76" i="6" s="1"/>
  <c r="U77" i="6" s="1"/>
  <c r="U78" i="6" s="1"/>
  <c r="U79" i="6" s="1"/>
  <c r="U80" i="6" s="1"/>
  <c r="U81" i="6" s="1"/>
  <c r="U82" i="6" s="1"/>
  <c r="U83" i="6" s="1"/>
  <c r="U84" i="6" s="1"/>
  <c r="U85" i="6" s="1"/>
  <c r="U86" i="6" s="1"/>
  <c r="U87" i="6" s="1"/>
  <c r="U88" i="6" s="1"/>
  <c r="U89" i="6" s="1"/>
  <c r="U90" i="6" s="1"/>
  <c r="U91" i="6" s="1"/>
  <c r="U92" i="6" s="1"/>
  <c r="U93" i="6" s="1"/>
  <c r="U94" i="6" s="1"/>
  <c r="U95" i="6" s="1"/>
  <c r="U96" i="6" s="1"/>
  <c r="U97" i="6" s="1"/>
  <c r="U98" i="6" s="1"/>
  <c r="U99" i="6" s="1"/>
  <c r="U100" i="6" s="1"/>
  <c r="U101" i="6" s="1"/>
  <c r="U102" i="6" s="1"/>
  <c r="U103" i="6" s="1"/>
  <c r="U104" i="6" s="1"/>
  <c r="U105" i="6" s="1"/>
  <c r="U106" i="6" s="1"/>
  <c r="U107" i="6" s="1"/>
  <c r="U108" i="6" s="1"/>
  <c r="U109" i="6" s="1"/>
  <c r="U110" i="6" s="1"/>
  <c r="U111" i="6" s="1"/>
  <c r="U112" i="6" s="1"/>
  <c r="U113" i="6" s="1"/>
  <c r="U114" i="6" s="1"/>
  <c r="U115" i="6" s="1"/>
  <c r="U116" i="6" s="1"/>
  <c r="U117" i="6" s="1"/>
  <c r="U118" i="6" s="1"/>
  <c r="U119" i="6" s="1"/>
  <c r="U120" i="6" s="1"/>
  <c r="U121" i="6" s="1"/>
  <c r="U122" i="6" s="1"/>
  <c r="U123" i="6" s="1"/>
  <c r="U124" i="6" s="1"/>
  <c r="U125" i="6" s="1"/>
  <c r="U126" i="6" s="1"/>
  <c r="U127" i="6" s="1"/>
  <c r="U128" i="6" s="1"/>
  <c r="U129" i="6" s="1"/>
  <c r="U130" i="6" s="1"/>
  <c r="U131" i="6" s="1"/>
  <c r="U132" i="6" s="1"/>
  <c r="U133" i="6" s="1"/>
  <c r="U134" i="6" s="1"/>
  <c r="U135" i="6" s="1"/>
  <c r="U136" i="6" s="1"/>
  <c r="U137" i="6" s="1"/>
  <c r="U138" i="6" s="1"/>
  <c r="U139" i="6" s="1"/>
  <c r="U140" i="6" s="1"/>
  <c r="U141" i="6" s="1"/>
  <c r="U142" i="6" s="1"/>
  <c r="U143" i="6" s="1"/>
  <c r="U144" i="6" s="1"/>
  <c r="U145" i="6" s="1"/>
  <c r="U146" i="6" s="1"/>
  <c r="U147" i="6" s="1"/>
  <c r="U148" i="6" s="1"/>
  <c r="U149" i="6" s="1"/>
  <c r="U150" i="6" s="1"/>
  <c r="U151" i="6" s="1"/>
  <c r="U152" i="6" s="1"/>
  <c r="U153" i="6" s="1"/>
  <c r="U154" i="6" s="1"/>
  <c r="U155" i="6" s="1"/>
  <c r="U156" i="6" s="1"/>
  <c r="U157" i="6" s="1"/>
  <c r="U158" i="6" s="1"/>
  <c r="U159" i="6" s="1"/>
  <c r="U160" i="6" s="1"/>
  <c r="U161" i="6" s="1"/>
  <c r="U162" i="6" s="1"/>
  <c r="U163" i="6" s="1"/>
  <c r="U164" i="6" s="1"/>
  <c r="U165" i="6" s="1"/>
  <c r="U166" i="6" s="1"/>
  <c r="U167" i="6" s="1"/>
  <c r="U168" i="6" s="1"/>
  <c r="U169" i="6" s="1"/>
  <c r="U170" i="6" s="1"/>
  <c r="U171" i="6" s="1"/>
  <c r="U172" i="6" s="1"/>
  <c r="U173" i="6" s="1"/>
  <c r="U174" i="6" s="1"/>
  <c r="U175" i="6" s="1"/>
  <c r="U176" i="6" s="1"/>
  <c r="U177" i="6" s="1"/>
  <c r="U178" i="6" s="1"/>
  <c r="U179" i="6" s="1"/>
  <c r="U180" i="6" s="1"/>
  <c r="U181" i="6" s="1"/>
  <c r="U182" i="6" s="1"/>
  <c r="U183" i="6" s="1"/>
  <c r="U184" i="6" s="1"/>
  <c r="U185" i="6" s="1"/>
  <c r="U186" i="6" s="1"/>
  <c r="U187" i="6" s="1"/>
  <c r="U188" i="6" s="1"/>
  <c r="U189" i="6" s="1"/>
  <c r="U190" i="6" s="1"/>
  <c r="U191" i="6" s="1"/>
  <c r="U192" i="6" s="1"/>
  <c r="U193" i="6" s="1"/>
  <c r="U194" i="6" s="1"/>
  <c r="U195" i="6" s="1"/>
  <c r="U196" i="6" s="1"/>
  <c r="U197" i="6" s="1"/>
  <c r="U198" i="6" s="1"/>
  <c r="U199" i="6" s="1"/>
  <c r="U200" i="6" s="1"/>
  <c r="U201" i="6" s="1"/>
  <c r="U202" i="6" s="1"/>
  <c r="U203" i="6" s="1"/>
  <c r="U204" i="6" s="1"/>
  <c r="U205" i="6" s="1"/>
  <c r="U206" i="6" s="1"/>
  <c r="U207" i="6" s="1"/>
  <c r="U208" i="6" s="1"/>
  <c r="U209" i="6" s="1"/>
  <c r="U210" i="6" s="1"/>
  <c r="U211" i="6" s="1"/>
  <c r="U212" i="6" s="1"/>
  <c r="U213" i="6" s="1"/>
  <c r="U214" i="6" s="1"/>
  <c r="U215" i="6" s="1"/>
  <c r="U216" i="6" s="1"/>
  <c r="U217" i="6" s="1"/>
  <c r="U218" i="6" s="1"/>
  <c r="U219" i="6" s="1"/>
  <c r="U220" i="6" s="1"/>
  <c r="U221" i="6" s="1"/>
  <c r="U222" i="6" s="1"/>
  <c r="U223" i="6" s="1"/>
  <c r="U224" i="6" s="1"/>
  <c r="U225" i="6" s="1"/>
  <c r="U226" i="6" s="1"/>
  <c r="U227" i="6" s="1"/>
  <c r="U228" i="6" s="1"/>
  <c r="U229" i="6" s="1"/>
  <c r="U230" i="6" s="1"/>
  <c r="U231" i="6" s="1"/>
  <c r="U232" i="6" s="1"/>
  <c r="U233" i="6" s="1"/>
  <c r="U234" i="6" s="1"/>
  <c r="U235" i="6" s="1"/>
  <c r="U236" i="6" s="1"/>
  <c r="U237" i="6" s="1"/>
  <c r="U238" i="6" s="1"/>
  <c r="U239" i="6" s="1"/>
  <c r="U240" i="6" s="1"/>
  <c r="U241" i="6" s="1"/>
  <c r="U242" i="6" s="1"/>
  <c r="U243" i="6" s="1"/>
  <c r="U244" i="6" s="1"/>
  <c r="U245" i="6" s="1"/>
  <c r="U246" i="6" s="1"/>
  <c r="U247" i="6" s="1"/>
  <c r="U248" i="6" s="1"/>
  <c r="U249" i="6" s="1"/>
  <c r="U250" i="6" s="1"/>
  <c r="U251" i="6" s="1"/>
  <c r="U252" i="6" s="1"/>
  <c r="U253" i="6" s="1"/>
  <c r="U254" i="6" s="1"/>
  <c r="U255" i="6" s="1"/>
  <c r="U256" i="6" s="1"/>
  <c r="U257" i="6" s="1"/>
  <c r="U258" i="6" s="1"/>
  <c r="U259" i="6" s="1"/>
  <c r="U260" i="6" s="1"/>
  <c r="U261" i="6" s="1"/>
  <c r="U262" i="6" s="1"/>
  <c r="U263" i="6" s="1"/>
  <c r="U264" i="6" s="1"/>
  <c r="U265" i="6" s="1"/>
  <c r="U266" i="6" s="1"/>
  <c r="U267" i="6" s="1"/>
  <c r="U268" i="6" s="1"/>
  <c r="U269" i="6" s="1"/>
  <c r="U270" i="6" s="1"/>
  <c r="U271" i="6" s="1"/>
  <c r="U272" i="6" s="1"/>
  <c r="U273" i="6" s="1"/>
  <c r="U274" i="6" s="1"/>
  <c r="U275" i="6" s="1"/>
  <c r="U276" i="6" s="1"/>
  <c r="U277" i="6" s="1"/>
  <c r="U278" i="6" s="1"/>
  <c r="U279" i="6" s="1"/>
  <c r="U280" i="6" s="1"/>
  <c r="U281" i="6" s="1"/>
  <c r="U282" i="6" s="1"/>
  <c r="U283" i="6" s="1"/>
  <c r="U284" i="6" s="1"/>
  <c r="U285" i="6" s="1"/>
  <c r="U286" i="6" s="1"/>
  <c r="U287" i="6" s="1"/>
  <c r="U288" i="6" s="1"/>
  <c r="U289" i="6" s="1"/>
  <c r="U290" i="6" s="1"/>
  <c r="U291" i="6" s="1"/>
  <c r="U292" i="6" s="1"/>
  <c r="U293" i="6" s="1"/>
  <c r="U294" i="6" s="1"/>
  <c r="U295" i="6" s="1"/>
  <c r="U296" i="6" s="1"/>
  <c r="U297" i="6" s="1"/>
  <c r="U298" i="6" s="1"/>
  <c r="U299" i="6" s="1"/>
  <c r="U300" i="6" s="1"/>
  <c r="U301" i="6" s="1"/>
  <c r="U302" i="6" s="1"/>
  <c r="U303" i="6" s="1"/>
  <c r="U304" i="6" s="1"/>
  <c r="U305" i="6" s="1"/>
  <c r="U306" i="6" s="1"/>
  <c r="U307" i="6" s="1"/>
  <c r="U308" i="6" s="1"/>
  <c r="U309" i="6" s="1"/>
  <c r="U310" i="6" s="1"/>
  <c r="U311" i="6" s="1"/>
  <c r="U312" i="6" s="1"/>
  <c r="U313" i="6" s="1"/>
  <c r="U314" i="6" s="1"/>
  <c r="U315" i="6" s="1"/>
  <c r="U316" i="6" s="1"/>
  <c r="U317" i="6" s="1"/>
  <c r="U318" i="6" s="1"/>
  <c r="U319" i="6" s="1"/>
  <c r="U320" i="6" s="1"/>
  <c r="U321" i="6" s="1"/>
  <c r="U322" i="6" s="1"/>
  <c r="U323" i="6" s="1"/>
  <c r="U324" i="6" s="1"/>
  <c r="U325" i="6" s="1"/>
  <c r="U326" i="6" s="1"/>
  <c r="U327" i="6" s="1"/>
  <c r="U328" i="6" s="1"/>
  <c r="U329" i="6" s="1"/>
  <c r="U330" i="6" s="1"/>
  <c r="U331" i="6" s="1"/>
  <c r="U332" i="6" s="1"/>
  <c r="U333" i="6" s="1"/>
  <c r="U334" i="6" s="1"/>
  <c r="U335" i="6" s="1"/>
  <c r="U336" i="6" s="1"/>
  <c r="U337" i="6" s="1"/>
  <c r="U338" i="6" s="1"/>
  <c r="U339" i="6" s="1"/>
  <c r="U340" i="6" s="1"/>
  <c r="U341" i="6" s="1"/>
  <c r="U342" i="6" s="1"/>
  <c r="U343" i="6" s="1"/>
  <c r="U344" i="6" s="1"/>
  <c r="U345" i="6" s="1"/>
  <c r="U346" i="6" s="1"/>
  <c r="U347" i="6" s="1"/>
  <c r="U348" i="6" s="1"/>
  <c r="U349" i="6" s="1"/>
  <c r="U350" i="6" s="1"/>
  <c r="U351" i="6" s="1"/>
  <c r="U352" i="6" s="1"/>
  <c r="U353" i="6" s="1"/>
  <c r="U354" i="6" s="1"/>
  <c r="U355" i="6" s="1"/>
  <c r="U356" i="6" s="1"/>
  <c r="U357" i="6" s="1"/>
  <c r="U358" i="6" s="1"/>
  <c r="U359" i="6" s="1"/>
  <c r="U360" i="6" s="1"/>
  <c r="U361" i="6" s="1"/>
  <c r="U362" i="6" s="1"/>
  <c r="U363" i="6" s="1"/>
  <c r="U364" i="6" s="1"/>
  <c r="U365" i="6" s="1"/>
  <c r="U366" i="6" s="1"/>
  <c r="U367" i="6" s="1"/>
  <c r="U368" i="6" s="1"/>
  <c r="N3" i="6"/>
  <c r="N4" i="6" s="1"/>
  <c r="N5" i="6" s="1"/>
  <c r="N6" i="6" s="1"/>
  <c r="N7" i="6" s="1"/>
  <c r="N8" i="6" s="1"/>
  <c r="N9" i="6" s="1"/>
  <c r="N10" i="6" s="1"/>
  <c r="N11" i="6" s="1"/>
  <c r="N12" i="6" s="1"/>
  <c r="N13" i="6" s="1"/>
  <c r="N14" i="6" s="1"/>
  <c r="N15" i="6" s="1"/>
  <c r="N16" i="6" s="1"/>
  <c r="N17" i="6" s="1"/>
  <c r="N18" i="6" s="1"/>
  <c r="N19" i="6" s="1"/>
  <c r="N20" i="6" s="1"/>
  <c r="N21" i="6" s="1"/>
  <c r="N22" i="6" s="1"/>
  <c r="N23" i="6" s="1"/>
  <c r="N24" i="6" s="1"/>
  <c r="N25" i="6" s="1"/>
  <c r="N26" i="6" s="1"/>
  <c r="N27" i="6" s="1"/>
  <c r="N28" i="6" s="1"/>
  <c r="N29" i="6" s="1"/>
  <c r="N30" i="6" s="1"/>
  <c r="N31" i="6" s="1"/>
  <c r="N32" i="6" s="1"/>
  <c r="N33" i="6" s="1"/>
  <c r="N34" i="6" s="1"/>
  <c r="N35" i="6" s="1"/>
  <c r="N36" i="6" s="1"/>
  <c r="N37" i="6" s="1"/>
  <c r="N38" i="6" s="1"/>
  <c r="N39" i="6" s="1"/>
  <c r="N40" i="6" s="1"/>
  <c r="N41" i="6" s="1"/>
  <c r="N42" i="6" s="1"/>
  <c r="N43" i="6" s="1"/>
  <c r="N44" i="6" s="1"/>
  <c r="N45" i="6" s="1"/>
  <c r="N46" i="6" s="1"/>
  <c r="N47" i="6" s="1"/>
  <c r="N48" i="6" s="1"/>
  <c r="N49" i="6" s="1"/>
  <c r="N50" i="6" s="1"/>
  <c r="N51" i="6" s="1"/>
  <c r="N52" i="6" s="1"/>
  <c r="N53" i="6" s="1"/>
  <c r="N54" i="6" s="1"/>
  <c r="N55" i="6" s="1"/>
  <c r="N56" i="6" s="1"/>
  <c r="N57" i="6" s="1"/>
  <c r="N58" i="6" s="1"/>
  <c r="N59" i="6" s="1"/>
  <c r="N60" i="6" s="1"/>
  <c r="N61" i="6" s="1"/>
  <c r="N62" i="6" s="1"/>
  <c r="N63" i="6" s="1"/>
  <c r="N64" i="6" s="1"/>
  <c r="N65" i="6" s="1"/>
  <c r="N66" i="6" s="1"/>
  <c r="N67" i="6" s="1"/>
  <c r="N68" i="6" s="1"/>
  <c r="N69" i="6" s="1"/>
  <c r="N70" i="6" s="1"/>
  <c r="N71" i="6" s="1"/>
  <c r="N72" i="6" s="1"/>
  <c r="N73" i="6" s="1"/>
  <c r="N74" i="6" s="1"/>
  <c r="N75" i="6" s="1"/>
  <c r="N76" i="6" s="1"/>
  <c r="N77" i="6" s="1"/>
  <c r="N78" i="6" s="1"/>
  <c r="N79" i="6" s="1"/>
  <c r="N80" i="6" s="1"/>
  <c r="N81" i="6" s="1"/>
  <c r="N82" i="6" s="1"/>
  <c r="N83" i="6" s="1"/>
  <c r="N84" i="6" s="1"/>
  <c r="N85" i="6" s="1"/>
  <c r="N86" i="6" s="1"/>
  <c r="N87" i="6" s="1"/>
  <c r="N88" i="6" s="1"/>
  <c r="N89" i="6" s="1"/>
  <c r="N90" i="6" s="1"/>
  <c r="N91" i="6" s="1"/>
  <c r="N92" i="6" s="1"/>
  <c r="N93" i="6" s="1"/>
  <c r="N94" i="6" s="1"/>
  <c r="N95" i="6" s="1"/>
  <c r="N96" i="6" s="1"/>
  <c r="N97" i="6" s="1"/>
  <c r="N98" i="6" s="1"/>
  <c r="N99" i="6" s="1"/>
  <c r="N100" i="6" s="1"/>
  <c r="N101" i="6" s="1"/>
  <c r="N102" i="6" s="1"/>
  <c r="N103" i="6" s="1"/>
  <c r="N104" i="6" s="1"/>
  <c r="N105" i="6" s="1"/>
  <c r="N106" i="6" s="1"/>
  <c r="N107" i="6" s="1"/>
  <c r="N108" i="6" s="1"/>
  <c r="N109" i="6" s="1"/>
  <c r="N110" i="6" s="1"/>
  <c r="N111" i="6" s="1"/>
  <c r="N112" i="6" s="1"/>
  <c r="N113" i="6" s="1"/>
  <c r="N114" i="6" s="1"/>
  <c r="N115" i="6" s="1"/>
  <c r="N116" i="6" s="1"/>
  <c r="N117" i="6" s="1"/>
  <c r="N118" i="6" s="1"/>
  <c r="N119" i="6" s="1"/>
  <c r="N120" i="6" s="1"/>
  <c r="N121" i="6" s="1"/>
  <c r="N122" i="6" s="1"/>
  <c r="N123" i="6" s="1"/>
  <c r="N124" i="6" s="1"/>
  <c r="N125" i="6" s="1"/>
  <c r="N126" i="6" s="1"/>
  <c r="N127" i="6" s="1"/>
  <c r="N128" i="6" s="1"/>
  <c r="N129" i="6" s="1"/>
  <c r="N130" i="6" s="1"/>
  <c r="N131" i="6" s="1"/>
  <c r="N132" i="6" s="1"/>
  <c r="N133" i="6" s="1"/>
  <c r="N134" i="6" s="1"/>
  <c r="N135" i="6" s="1"/>
  <c r="N136" i="6" s="1"/>
  <c r="N137" i="6" s="1"/>
  <c r="N138" i="6" s="1"/>
  <c r="N139" i="6" s="1"/>
  <c r="N140" i="6" s="1"/>
  <c r="N141" i="6" s="1"/>
  <c r="N142" i="6" s="1"/>
  <c r="N143" i="6" s="1"/>
  <c r="N144" i="6" s="1"/>
  <c r="N145" i="6" s="1"/>
  <c r="N146" i="6" s="1"/>
  <c r="N147" i="6" s="1"/>
  <c r="N148" i="6" s="1"/>
  <c r="N149" i="6" s="1"/>
  <c r="N150" i="6" s="1"/>
  <c r="N151" i="6" s="1"/>
  <c r="N152" i="6" s="1"/>
  <c r="N153" i="6" s="1"/>
  <c r="N154" i="6" s="1"/>
  <c r="N155" i="6" s="1"/>
  <c r="N156" i="6" s="1"/>
  <c r="N157" i="6" s="1"/>
  <c r="N158" i="6" s="1"/>
  <c r="N159" i="6" s="1"/>
  <c r="N160" i="6" s="1"/>
  <c r="N161" i="6" s="1"/>
  <c r="N162" i="6" s="1"/>
  <c r="N163" i="6" s="1"/>
  <c r="N164" i="6" s="1"/>
  <c r="N165" i="6" s="1"/>
  <c r="N166" i="6" s="1"/>
  <c r="N167" i="6" s="1"/>
  <c r="N168" i="6" s="1"/>
  <c r="N169" i="6" s="1"/>
  <c r="N170" i="6" s="1"/>
  <c r="N171" i="6" s="1"/>
  <c r="N172" i="6" s="1"/>
  <c r="N173" i="6" s="1"/>
  <c r="N174" i="6" s="1"/>
  <c r="N175" i="6" s="1"/>
  <c r="N176" i="6" s="1"/>
  <c r="N177" i="6" s="1"/>
  <c r="N178" i="6" s="1"/>
  <c r="N179" i="6" s="1"/>
  <c r="N180" i="6" s="1"/>
  <c r="N181" i="6" s="1"/>
  <c r="N182" i="6" s="1"/>
  <c r="N183" i="6" s="1"/>
  <c r="N184" i="6" s="1"/>
  <c r="N185" i="6" s="1"/>
  <c r="N186" i="6" s="1"/>
  <c r="N187" i="6" s="1"/>
  <c r="N188" i="6" s="1"/>
  <c r="N189" i="6" s="1"/>
  <c r="N190" i="6" s="1"/>
  <c r="N191" i="6" s="1"/>
  <c r="N192" i="6" s="1"/>
  <c r="N193" i="6" s="1"/>
  <c r="N194" i="6" s="1"/>
  <c r="N195" i="6" s="1"/>
  <c r="N196" i="6" s="1"/>
  <c r="N197" i="6" s="1"/>
  <c r="N198" i="6" s="1"/>
  <c r="N199" i="6" s="1"/>
  <c r="N200" i="6" s="1"/>
  <c r="N201" i="6" s="1"/>
  <c r="N202" i="6" s="1"/>
  <c r="N203" i="6" s="1"/>
  <c r="N204" i="6" s="1"/>
  <c r="N205" i="6" s="1"/>
  <c r="N206" i="6" s="1"/>
  <c r="N207" i="6" s="1"/>
  <c r="N208" i="6" s="1"/>
  <c r="N209" i="6" s="1"/>
  <c r="N210" i="6" s="1"/>
  <c r="N211" i="6" s="1"/>
  <c r="N212" i="6" s="1"/>
  <c r="N213" i="6" s="1"/>
  <c r="N214" i="6" s="1"/>
  <c r="N215" i="6" s="1"/>
  <c r="N216" i="6" s="1"/>
  <c r="N217" i="6" s="1"/>
  <c r="N218" i="6" s="1"/>
  <c r="N219" i="6" s="1"/>
  <c r="N220" i="6" s="1"/>
  <c r="N221" i="6" s="1"/>
  <c r="N222" i="6" s="1"/>
  <c r="N223" i="6" s="1"/>
  <c r="N224" i="6" s="1"/>
  <c r="N225" i="6" s="1"/>
  <c r="N226" i="6" s="1"/>
  <c r="N227" i="6" s="1"/>
  <c r="N228" i="6" s="1"/>
  <c r="N229" i="6" s="1"/>
  <c r="N230" i="6" s="1"/>
  <c r="N231" i="6" s="1"/>
  <c r="N232" i="6" s="1"/>
  <c r="N233" i="6" s="1"/>
  <c r="N234" i="6" s="1"/>
  <c r="N235" i="6" s="1"/>
  <c r="N236" i="6" s="1"/>
  <c r="N237" i="6" s="1"/>
  <c r="N238" i="6" s="1"/>
  <c r="N239" i="6" s="1"/>
  <c r="N240" i="6" s="1"/>
  <c r="N241" i="6" s="1"/>
  <c r="N242" i="6" s="1"/>
  <c r="N243" i="6" s="1"/>
  <c r="N244" i="6" s="1"/>
  <c r="N245" i="6" s="1"/>
  <c r="N246" i="6" s="1"/>
  <c r="N247" i="6" s="1"/>
  <c r="N248" i="6" s="1"/>
  <c r="N249" i="6" s="1"/>
  <c r="N250" i="6" s="1"/>
  <c r="N251" i="6" s="1"/>
  <c r="N252" i="6" s="1"/>
  <c r="N253" i="6" s="1"/>
  <c r="N254" i="6" s="1"/>
  <c r="N255" i="6" s="1"/>
  <c r="N256" i="6" s="1"/>
  <c r="N257" i="6" s="1"/>
  <c r="N258" i="6" s="1"/>
  <c r="N259" i="6" s="1"/>
  <c r="N260" i="6" s="1"/>
  <c r="N261" i="6" s="1"/>
  <c r="N262" i="6" s="1"/>
  <c r="N263" i="6" s="1"/>
  <c r="N264" i="6" s="1"/>
  <c r="N265" i="6" s="1"/>
  <c r="N266" i="6" s="1"/>
  <c r="N267" i="6" s="1"/>
  <c r="N268" i="6" s="1"/>
  <c r="N269" i="6" s="1"/>
  <c r="N270" i="6" s="1"/>
  <c r="N271" i="6" s="1"/>
  <c r="N272" i="6" s="1"/>
  <c r="N273" i="6" s="1"/>
  <c r="N274" i="6" s="1"/>
  <c r="N275" i="6" s="1"/>
  <c r="N276" i="6" s="1"/>
  <c r="N277" i="6" s="1"/>
  <c r="N278" i="6" s="1"/>
  <c r="N279" i="6" s="1"/>
  <c r="N280" i="6" s="1"/>
  <c r="N281" i="6" s="1"/>
  <c r="N282" i="6" s="1"/>
  <c r="N283" i="6" s="1"/>
  <c r="N284" i="6" s="1"/>
  <c r="N285" i="6" s="1"/>
  <c r="N286" i="6" s="1"/>
  <c r="N287" i="6" s="1"/>
  <c r="N288" i="6" s="1"/>
  <c r="N289" i="6" s="1"/>
  <c r="N290" i="6" s="1"/>
  <c r="N291" i="6" s="1"/>
  <c r="N292" i="6" s="1"/>
  <c r="N293" i="6" s="1"/>
  <c r="N294" i="6" s="1"/>
  <c r="N295" i="6" s="1"/>
  <c r="N296" i="6" s="1"/>
  <c r="N297" i="6" s="1"/>
  <c r="N298" i="6" s="1"/>
  <c r="N299" i="6" s="1"/>
  <c r="N300" i="6" s="1"/>
  <c r="N301" i="6" s="1"/>
  <c r="N302" i="6" s="1"/>
  <c r="N303" i="6" s="1"/>
  <c r="N304" i="6" s="1"/>
  <c r="N305" i="6" s="1"/>
  <c r="N306" i="6" s="1"/>
  <c r="N307" i="6" s="1"/>
  <c r="N308" i="6" s="1"/>
  <c r="N309" i="6" s="1"/>
  <c r="N310" i="6" s="1"/>
  <c r="N311" i="6" s="1"/>
  <c r="N312" i="6" s="1"/>
  <c r="N313" i="6" s="1"/>
  <c r="N314" i="6" s="1"/>
  <c r="N315" i="6" s="1"/>
  <c r="N316" i="6" s="1"/>
  <c r="N317" i="6" s="1"/>
  <c r="N318" i="6" s="1"/>
  <c r="N319" i="6" s="1"/>
  <c r="N320" i="6" s="1"/>
  <c r="N321" i="6" s="1"/>
  <c r="N322" i="6" s="1"/>
  <c r="N323" i="6" s="1"/>
  <c r="N324" i="6" s="1"/>
  <c r="N325" i="6" s="1"/>
  <c r="N326" i="6" s="1"/>
  <c r="N327" i="6" s="1"/>
  <c r="N328" i="6" s="1"/>
  <c r="N329" i="6" s="1"/>
  <c r="N330" i="6" s="1"/>
  <c r="N331" i="6" s="1"/>
  <c r="N332" i="6" s="1"/>
  <c r="N333" i="6" s="1"/>
  <c r="N334" i="6" s="1"/>
  <c r="N335" i="6" s="1"/>
  <c r="N336" i="6" s="1"/>
  <c r="N337" i="6" s="1"/>
  <c r="N338" i="6" s="1"/>
  <c r="N339" i="6" s="1"/>
  <c r="N340" i="6" s="1"/>
  <c r="N341" i="6" s="1"/>
  <c r="N342" i="6" s="1"/>
  <c r="N343" i="6" s="1"/>
  <c r="N344" i="6" s="1"/>
  <c r="N345" i="6" s="1"/>
  <c r="N346" i="6" s="1"/>
  <c r="N347" i="6" s="1"/>
  <c r="N348" i="6" s="1"/>
  <c r="N349" i="6" s="1"/>
  <c r="N350" i="6" s="1"/>
  <c r="N351" i="6" s="1"/>
  <c r="N352" i="6" s="1"/>
  <c r="N353" i="6" s="1"/>
  <c r="N354" i="6" s="1"/>
  <c r="N355" i="6" s="1"/>
  <c r="N356" i="6" s="1"/>
  <c r="N357" i="6" s="1"/>
  <c r="N358" i="6" s="1"/>
  <c r="N359" i="6" s="1"/>
  <c r="N360" i="6" s="1"/>
  <c r="N361" i="6" s="1"/>
  <c r="N362" i="6" s="1"/>
  <c r="N363" i="6" s="1"/>
  <c r="N364" i="6" s="1"/>
  <c r="N365" i="6" s="1"/>
  <c r="N366" i="6" s="1"/>
  <c r="N367" i="6" s="1"/>
  <c r="N368" i="6" s="1"/>
  <c r="J3" i="6"/>
  <c r="J4" i="6" s="1"/>
  <c r="J5" i="6" s="1"/>
  <c r="J6" i="6" s="1"/>
  <c r="J7" i="6" s="1"/>
  <c r="J8" i="6" s="1"/>
  <c r="J9" i="6" s="1"/>
  <c r="J10" i="6" s="1"/>
  <c r="J11" i="6" s="1"/>
  <c r="J12" i="6" s="1"/>
  <c r="J13" i="6" s="1"/>
  <c r="J14" i="6" s="1"/>
  <c r="J15" i="6" s="1"/>
  <c r="J16" i="6" s="1"/>
  <c r="J17" i="6" s="1"/>
  <c r="J18" i="6" s="1"/>
  <c r="J19" i="6" s="1"/>
  <c r="J20" i="6" s="1"/>
  <c r="J21" i="6" s="1"/>
  <c r="J22" i="6" s="1"/>
  <c r="J23" i="6" s="1"/>
  <c r="J24" i="6" s="1"/>
  <c r="J25" i="6" s="1"/>
  <c r="J26" i="6" s="1"/>
  <c r="J27" i="6" s="1"/>
  <c r="J28" i="6" s="1"/>
  <c r="J29" i="6" s="1"/>
  <c r="J30" i="6" s="1"/>
  <c r="J31" i="6" s="1"/>
  <c r="J32" i="6" s="1"/>
  <c r="J33" i="6" s="1"/>
  <c r="J34" i="6" s="1"/>
  <c r="J35" i="6" s="1"/>
  <c r="J36" i="6" s="1"/>
  <c r="J37" i="6" s="1"/>
  <c r="J38" i="6" s="1"/>
  <c r="J39" i="6" s="1"/>
  <c r="J40" i="6" s="1"/>
  <c r="J41" i="6" s="1"/>
  <c r="J42" i="6" s="1"/>
  <c r="J43" i="6" s="1"/>
  <c r="J44" i="6" s="1"/>
  <c r="J45" i="6" s="1"/>
  <c r="J46" i="6" s="1"/>
  <c r="J47" i="6" s="1"/>
  <c r="J48" i="6" s="1"/>
  <c r="J49" i="6" s="1"/>
  <c r="J50" i="6" s="1"/>
  <c r="J51" i="6" s="1"/>
  <c r="J52" i="6" s="1"/>
  <c r="J53" i="6" s="1"/>
  <c r="J54" i="6" s="1"/>
  <c r="J55" i="6" s="1"/>
  <c r="J56" i="6" s="1"/>
  <c r="J57" i="6" s="1"/>
  <c r="J58" i="6" s="1"/>
  <c r="J59" i="6" s="1"/>
  <c r="J60" i="6" s="1"/>
  <c r="J61" i="6" s="1"/>
  <c r="J62" i="6" s="1"/>
  <c r="J63" i="6" s="1"/>
  <c r="J64" i="6" s="1"/>
  <c r="J65" i="6" s="1"/>
  <c r="J66" i="6" s="1"/>
  <c r="J67" i="6" s="1"/>
  <c r="J68" i="6" s="1"/>
  <c r="J69" i="6" s="1"/>
  <c r="J70" i="6" s="1"/>
  <c r="J71" i="6" s="1"/>
  <c r="J72" i="6" s="1"/>
  <c r="J73" i="6" s="1"/>
  <c r="J74" i="6" s="1"/>
  <c r="J75" i="6" s="1"/>
  <c r="J76" i="6" s="1"/>
  <c r="J77" i="6" s="1"/>
  <c r="J78" i="6" s="1"/>
  <c r="J79" i="6" s="1"/>
  <c r="J80" i="6" s="1"/>
  <c r="J81" i="6" s="1"/>
  <c r="J82" i="6" s="1"/>
  <c r="J83" i="6" s="1"/>
  <c r="J84" i="6" s="1"/>
  <c r="J85" i="6" s="1"/>
  <c r="J86" i="6" s="1"/>
  <c r="J87" i="6" s="1"/>
  <c r="J88" i="6" s="1"/>
  <c r="J89" i="6" s="1"/>
  <c r="J90" i="6" s="1"/>
  <c r="J91" i="6" s="1"/>
  <c r="J92" i="6" s="1"/>
  <c r="J93" i="6" s="1"/>
  <c r="J94" i="6" s="1"/>
  <c r="J95" i="6" s="1"/>
  <c r="J96" i="6" s="1"/>
  <c r="J97" i="6" s="1"/>
  <c r="J98" i="6" s="1"/>
  <c r="J99" i="6" s="1"/>
  <c r="J100" i="6" s="1"/>
  <c r="J101" i="6" s="1"/>
  <c r="J102" i="6" s="1"/>
  <c r="J103" i="6" s="1"/>
  <c r="J104" i="6" s="1"/>
  <c r="J105" i="6" s="1"/>
  <c r="J106" i="6" s="1"/>
  <c r="J107" i="6" s="1"/>
  <c r="J108" i="6" s="1"/>
  <c r="J109" i="6" s="1"/>
  <c r="J110" i="6" s="1"/>
  <c r="J111" i="6" s="1"/>
  <c r="J112" i="6" s="1"/>
  <c r="J113" i="6" s="1"/>
  <c r="J114" i="6" s="1"/>
  <c r="J115" i="6" s="1"/>
  <c r="J116" i="6" s="1"/>
  <c r="J117" i="6" s="1"/>
  <c r="J118" i="6" s="1"/>
  <c r="J119" i="6" s="1"/>
  <c r="J120" i="6" s="1"/>
  <c r="J121" i="6" s="1"/>
  <c r="J122" i="6" s="1"/>
  <c r="J123" i="6" s="1"/>
  <c r="J124" i="6" s="1"/>
  <c r="J125" i="6" s="1"/>
  <c r="J126" i="6" s="1"/>
  <c r="J127" i="6" s="1"/>
  <c r="J128" i="6" s="1"/>
  <c r="J129" i="6" s="1"/>
  <c r="J130" i="6" s="1"/>
  <c r="J131" i="6" s="1"/>
  <c r="J132" i="6" s="1"/>
  <c r="J133" i="6" s="1"/>
  <c r="J134" i="6" s="1"/>
  <c r="J135" i="6" s="1"/>
  <c r="J136" i="6" s="1"/>
  <c r="J137" i="6" s="1"/>
  <c r="J138" i="6" s="1"/>
  <c r="J139" i="6" s="1"/>
  <c r="J140" i="6" s="1"/>
  <c r="J141" i="6" s="1"/>
  <c r="J142" i="6" s="1"/>
  <c r="J143" i="6" s="1"/>
  <c r="J144" i="6" s="1"/>
  <c r="J145" i="6" s="1"/>
  <c r="J146" i="6" s="1"/>
  <c r="J147" i="6" s="1"/>
  <c r="J148" i="6" s="1"/>
  <c r="J149" i="6" s="1"/>
  <c r="J150" i="6" s="1"/>
  <c r="J151" i="6" s="1"/>
  <c r="J152" i="6" s="1"/>
  <c r="J153" i="6" s="1"/>
  <c r="J154" i="6" s="1"/>
  <c r="J155" i="6" s="1"/>
  <c r="J156" i="6" s="1"/>
  <c r="J157" i="6" s="1"/>
  <c r="J158" i="6" s="1"/>
  <c r="J159" i="6" s="1"/>
  <c r="J160" i="6" s="1"/>
  <c r="J161" i="6" s="1"/>
  <c r="J162" i="6" s="1"/>
  <c r="J163" i="6" s="1"/>
  <c r="J164" i="6" s="1"/>
  <c r="J165" i="6" s="1"/>
  <c r="J166" i="6" s="1"/>
  <c r="J167" i="6" s="1"/>
  <c r="J168" i="6" s="1"/>
  <c r="J169" i="6" s="1"/>
  <c r="J170" i="6" s="1"/>
  <c r="J171" i="6" s="1"/>
  <c r="J172" i="6" s="1"/>
  <c r="J173" i="6" s="1"/>
  <c r="J174" i="6" s="1"/>
  <c r="J175" i="6" s="1"/>
  <c r="J176" i="6" s="1"/>
  <c r="J177" i="6" s="1"/>
  <c r="J178" i="6" s="1"/>
  <c r="J179" i="6" s="1"/>
  <c r="J180" i="6" s="1"/>
  <c r="J181" i="6" s="1"/>
  <c r="J182" i="6" s="1"/>
  <c r="J183" i="6" s="1"/>
  <c r="J184" i="6" s="1"/>
  <c r="J185" i="6" s="1"/>
  <c r="J186" i="6" s="1"/>
  <c r="J187" i="6" s="1"/>
  <c r="J188" i="6" s="1"/>
  <c r="J189" i="6" s="1"/>
  <c r="J190" i="6" s="1"/>
  <c r="J191" i="6" s="1"/>
  <c r="J192" i="6" s="1"/>
  <c r="J193" i="6" s="1"/>
  <c r="J194" i="6" s="1"/>
  <c r="J195" i="6" s="1"/>
  <c r="J196" i="6" s="1"/>
  <c r="J197" i="6" s="1"/>
  <c r="J198" i="6" s="1"/>
  <c r="J199" i="6" s="1"/>
  <c r="J200" i="6" s="1"/>
  <c r="J201" i="6" s="1"/>
  <c r="J202" i="6" s="1"/>
  <c r="J203" i="6" s="1"/>
  <c r="J204" i="6" s="1"/>
  <c r="J205" i="6" s="1"/>
  <c r="J206" i="6" s="1"/>
  <c r="J207" i="6" s="1"/>
  <c r="J208" i="6" s="1"/>
  <c r="J209" i="6" s="1"/>
  <c r="J210" i="6" s="1"/>
  <c r="J211" i="6" s="1"/>
  <c r="J212" i="6" s="1"/>
  <c r="J213" i="6" s="1"/>
  <c r="J214" i="6" s="1"/>
  <c r="J215" i="6" s="1"/>
  <c r="J216" i="6" s="1"/>
  <c r="J217" i="6" s="1"/>
  <c r="J218" i="6" s="1"/>
  <c r="J219" i="6" s="1"/>
  <c r="J220" i="6" s="1"/>
  <c r="J221" i="6" s="1"/>
  <c r="J222" i="6" s="1"/>
  <c r="J223" i="6" s="1"/>
  <c r="J224" i="6" s="1"/>
  <c r="J225" i="6" s="1"/>
  <c r="J226" i="6" s="1"/>
  <c r="J227" i="6" s="1"/>
  <c r="J228" i="6" s="1"/>
  <c r="J229" i="6" s="1"/>
  <c r="J230" i="6" s="1"/>
  <c r="J231" i="6" s="1"/>
  <c r="J232" i="6" s="1"/>
  <c r="J233" i="6" s="1"/>
  <c r="J234" i="6" s="1"/>
  <c r="J235" i="6" s="1"/>
  <c r="J236" i="6" s="1"/>
  <c r="J237" i="6" s="1"/>
  <c r="J238" i="6" s="1"/>
  <c r="J239" i="6" s="1"/>
  <c r="J240" i="6" s="1"/>
  <c r="J241" i="6" s="1"/>
  <c r="J242" i="6" s="1"/>
  <c r="J243" i="6" s="1"/>
  <c r="J244" i="6" s="1"/>
  <c r="J245" i="6" s="1"/>
  <c r="J246" i="6" s="1"/>
  <c r="J247" i="6" s="1"/>
  <c r="J248" i="6" s="1"/>
  <c r="J249" i="6" s="1"/>
  <c r="J250" i="6" s="1"/>
  <c r="J251" i="6" s="1"/>
  <c r="J252" i="6" s="1"/>
  <c r="J253" i="6" s="1"/>
  <c r="J254" i="6" s="1"/>
  <c r="J255" i="6" s="1"/>
  <c r="J256" i="6" s="1"/>
  <c r="J257" i="6" s="1"/>
  <c r="J258" i="6" s="1"/>
  <c r="J259" i="6" s="1"/>
  <c r="J260" i="6" s="1"/>
  <c r="J261" i="6" s="1"/>
  <c r="J262" i="6" s="1"/>
  <c r="J263" i="6" s="1"/>
  <c r="J264" i="6" s="1"/>
  <c r="J265" i="6" s="1"/>
  <c r="J266" i="6" s="1"/>
  <c r="J267" i="6" s="1"/>
  <c r="J268" i="6" s="1"/>
  <c r="J269" i="6" s="1"/>
  <c r="J270" i="6" s="1"/>
  <c r="J271" i="6" s="1"/>
  <c r="J272" i="6" s="1"/>
  <c r="J273" i="6" s="1"/>
  <c r="J274" i="6" s="1"/>
  <c r="J275" i="6" s="1"/>
  <c r="J276" i="6" s="1"/>
  <c r="J277" i="6" s="1"/>
  <c r="J278" i="6" s="1"/>
  <c r="J279" i="6" s="1"/>
  <c r="J280" i="6" s="1"/>
  <c r="J281" i="6" s="1"/>
  <c r="J282" i="6" s="1"/>
  <c r="J283" i="6" s="1"/>
  <c r="J284" i="6" s="1"/>
  <c r="J285" i="6" s="1"/>
  <c r="J286" i="6" s="1"/>
  <c r="J287" i="6" s="1"/>
  <c r="J288" i="6" s="1"/>
  <c r="J289" i="6" s="1"/>
  <c r="J290" i="6" s="1"/>
  <c r="J291" i="6" s="1"/>
  <c r="J292" i="6" s="1"/>
  <c r="J293" i="6" s="1"/>
  <c r="J294" i="6" s="1"/>
  <c r="J295" i="6" s="1"/>
  <c r="J296" i="6" s="1"/>
  <c r="J297" i="6" s="1"/>
  <c r="J298" i="6" s="1"/>
  <c r="J299" i="6" s="1"/>
  <c r="J300" i="6" s="1"/>
  <c r="J301" i="6" s="1"/>
  <c r="J302" i="6" s="1"/>
  <c r="J303" i="6" s="1"/>
  <c r="J304" i="6" s="1"/>
  <c r="J305" i="6" s="1"/>
  <c r="J306" i="6" s="1"/>
  <c r="J307" i="6" s="1"/>
  <c r="J308" i="6" s="1"/>
  <c r="J309" i="6" s="1"/>
  <c r="J310" i="6" s="1"/>
  <c r="J311" i="6" s="1"/>
  <c r="J312" i="6" s="1"/>
  <c r="J313" i="6" s="1"/>
  <c r="J314" i="6" s="1"/>
  <c r="J315" i="6" s="1"/>
  <c r="J316" i="6" s="1"/>
  <c r="J317" i="6" s="1"/>
  <c r="J318" i="6" s="1"/>
  <c r="J319" i="6" s="1"/>
  <c r="J320" i="6" s="1"/>
  <c r="J321" i="6" s="1"/>
  <c r="J322" i="6" s="1"/>
  <c r="J323" i="6" s="1"/>
  <c r="J324" i="6" s="1"/>
  <c r="J325" i="6" s="1"/>
  <c r="J326" i="6" s="1"/>
  <c r="J327" i="6" s="1"/>
  <c r="J328" i="6" s="1"/>
  <c r="J329" i="6" s="1"/>
  <c r="J330" i="6" s="1"/>
  <c r="J331" i="6" s="1"/>
  <c r="J332" i="6" s="1"/>
  <c r="J333" i="6" s="1"/>
  <c r="J334" i="6" s="1"/>
  <c r="J335" i="6" s="1"/>
  <c r="J336" i="6" s="1"/>
  <c r="J337" i="6" s="1"/>
  <c r="J338" i="6" s="1"/>
  <c r="J339" i="6" s="1"/>
  <c r="J340" i="6" s="1"/>
  <c r="J341" i="6" s="1"/>
  <c r="J342" i="6" s="1"/>
  <c r="J343" i="6" s="1"/>
  <c r="J344" i="6" s="1"/>
  <c r="J345" i="6" s="1"/>
  <c r="J346" i="6" s="1"/>
  <c r="J347" i="6" s="1"/>
  <c r="J348" i="6" s="1"/>
  <c r="J349" i="6" s="1"/>
  <c r="J350" i="6" s="1"/>
  <c r="J351" i="6" s="1"/>
  <c r="J352" i="6" s="1"/>
  <c r="J353" i="6" s="1"/>
  <c r="J354" i="6" s="1"/>
  <c r="J355" i="6" s="1"/>
  <c r="J356" i="6" s="1"/>
  <c r="J357" i="6" s="1"/>
  <c r="J358" i="6" s="1"/>
  <c r="J359" i="6" s="1"/>
  <c r="J360" i="6" s="1"/>
  <c r="J361" i="6" s="1"/>
  <c r="J362" i="6" s="1"/>
  <c r="J363" i="6" s="1"/>
  <c r="J364" i="6" s="1"/>
  <c r="J365" i="6" s="1"/>
  <c r="J366" i="6" s="1"/>
  <c r="J367" i="6" s="1"/>
  <c r="J368" i="6" s="1"/>
  <c r="X3" i="6"/>
  <c r="X4" i="6" s="1"/>
  <c r="X5" i="6" s="1"/>
  <c r="X6" i="6" s="1"/>
  <c r="X7" i="6" s="1"/>
  <c r="X8" i="6" s="1"/>
  <c r="X9" i="6" s="1"/>
  <c r="X10" i="6" s="1"/>
  <c r="X11" i="6" s="1"/>
  <c r="X12" i="6" s="1"/>
  <c r="X13" i="6" s="1"/>
  <c r="X14" i="6" s="1"/>
  <c r="X15" i="6" s="1"/>
  <c r="X16" i="6" s="1"/>
  <c r="X17" i="6" s="1"/>
  <c r="X18" i="6" s="1"/>
  <c r="X19" i="6" s="1"/>
  <c r="X20" i="6" s="1"/>
  <c r="X21" i="6" s="1"/>
  <c r="X22" i="6" s="1"/>
  <c r="X23" i="6" s="1"/>
  <c r="X24" i="6" s="1"/>
  <c r="X25" i="6" s="1"/>
  <c r="X26" i="6" s="1"/>
  <c r="X27" i="6" s="1"/>
  <c r="X28" i="6" s="1"/>
  <c r="X29" i="6" s="1"/>
  <c r="X30" i="6" s="1"/>
  <c r="X31" i="6" s="1"/>
  <c r="X32" i="6" s="1"/>
  <c r="X33" i="6" s="1"/>
  <c r="X34" i="6" s="1"/>
  <c r="X35" i="6" s="1"/>
  <c r="X36" i="6" s="1"/>
  <c r="X37" i="6" s="1"/>
  <c r="X38" i="6" s="1"/>
  <c r="X39" i="6" s="1"/>
  <c r="X40" i="6" s="1"/>
  <c r="X41" i="6" s="1"/>
  <c r="X42" i="6" s="1"/>
  <c r="X43" i="6" s="1"/>
  <c r="X44" i="6" s="1"/>
  <c r="X45" i="6" s="1"/>
  <c r="X46" i="6" s="1"/>
  <c r="X47" i="6" s="1"/>
  <c r="X48" i="6" s="1"/>
  <c r="X49" i="6" s="1"/>
  <c r="X50" i="6" s="1"/>
  <c r="X51" i="6" s="1"/>
  <c r="X52" i="6" s="1"/>
  <c r="X53" i="6" s="1"/>
  <c r="X54" i="6" s="1"/>
  <c r="X55" i="6" s="1"/>
  <c r="X56" i="6" s="1"/>
  <c r="X57" i="6" s="1"/>
  <c r="X58" i="6" s="1"/>
  <c r="X59" i="6" s="1"/>
  <c r="X60" i="6" s="1"/>
  <c r="X61" i="6" s="1"/>
  <c r="X62" i="6" s="1"/>
  <c r="X63" i="6" s="1"/>
  <c r="X64" i="6" s="1"/>
  <c r="X65" i="6" s="1"/>
  <c r="X66" i="6" s="1"/>
  <c r="X67" i="6" s="1"/>
  <c r="X68" i="6" s="1"/>
  <c r="X69" i="6" s="1"/>
  <c r="X70" i="6" s="1"/>
  <c r="X71" i="6" s="1"/>
  <c r="X72" i="6" s="1"/>
  <c r="X73" i="6" s="1"/>
  <c r="X74" i="6" s="1"/>
  <c r="X75" i="6" s="1"/>
  <c r="X76" i="6" s="1"/>
  <c r="X77" i="6" s="1"/>
  <c r="X78" i="6" s="1"/>
  <c r="X79" i="6" s="1"/>
  <c r="X80" i="6" s="1"/>
  <c r="X81" i="6" s="1"/>
  <c r="X82" i="6" s="1"/>
  <c r="X83" i="6" s="1"/>
  <c r="X84" i="6" s="1"/>
  <c r="X85" i="6" s="1"/>
  <c r="X86" i="6" s="1"/>
  <c r="X87" i="6" s="1"/>
  <c r="X88" i="6" s="1"/>
  <c r="X89" i="6" s="1"/>
  <c r="X90" i="6" s="1"/>
  <c r="X91" i="6" s="1"/>
  <c r="X92" i="6" s="1"/>
  <c r="X93" i="6" s="1"/>
  <c r="X94" i="6" s="1"/>
  <c r="X95" i="6" s="1"/>
  <c r="X96" i="6" s="1"/>
  <c r="X97" i="6" s="1"/>
  <c r="X98" i="6" s="1"/>
  <c r="X99" i="6" s="1"/>
  <c r="X100" i="6" s="1"/>
  <c r="X101" i="6" s="1"/>
  <c r="X102" i="6" s="1"/>
  <c r="X103" i="6" s="1"/>
  <c r="X104" i="6" s="1"/>
  <c r="X105" i="6" s="1"/>
  <c r="X106" i="6" s="1"/>
  <c r="X107" i="6" s="1"/>
  <c r="X108" i="6" s="1"/>
  <c r="X109" i="6" s="1"/>
  <c r="X110" i="6" s="1"/>
  <c r="X111" i="6" s="1"/>
  <c r="X112" i="6" s="1"/>
  <c r="X113" i="6" s="1"/>
  <c r="X114" i="6" s="1"/>
  <c r="X115" i="6" s="1"/>
  <c r="X116" i="6" s="1"/>
  <c r="X117" i="6" s="1"/>
  <c r="X118" i="6" s="1"/>
  <c r="X119" i="6" s="1"/>
  <c r="X120" i="6" s="1"/>
  <c r="X121" i="6" s="1"/>
  <c r="X122" i="6" s="1"/>
  <c r="X123" i="6" s="1"/>
  <c r="X124" i="6" s="1"/>
  <c r="X125" i="6" s="1"/>
  <c r="X126" i="6" s="1"/>
  <c r="X127" i="6" s="1"/>
  <c r="X128" i="6" s="1"/>
  <c r="X129" i="6" s="1"/>
  <c r="X130" i="6" s="1"/>
  <c r="X131" i="6" s="1"/>
  <c r="X132" i="6" s="1"/>
  <c r="X133" i="6" s="1"/>
  <c r="X134" i="6" s="1"/>
  <c r="X135" i="6" s="1"/>
  <c r="X136" i="6" s="1"/>
  <c r="X137" i="6" s="1"/>
  <c r="X138" i="6" s="1"/>
  <c r="X139" i="6" s="1"/>
  <c r="X140" i="6" s="1"/>
  <c r="X141" i="6" s="1"/>
  <c r="X142" i="6" s="1"/>
  <c r="X143" i="6" s="1"/>
  <c r="X144" i="6" s="1"/>
  <c r="X145" i="6" s="1"/>
  <c r="X146" i="6" s="1"/>
  <c r="X147" i="6" s="1"/>
  <c r="X148" i="6" s="1"/>
  <c r="X149" i="6" s="1"/>
  <c r="X150" i="6" s="1"/>
  <c r="X151" i="6" s="1"/>
  <c r="X152" i="6" s="1"/>
  <c r="X153" i="6" s="1"/>
  <c r="X154" i="6" s="1"/>
  <c r="X155" i="6" s="1"/>
  <c r="X156" i="6" s="1"/>
  <c r="X157" i="6" s="1"/>
  <c r="X158" i="6" s="1"/>
  <c r="X159" i="6" s="1"/>
  <c r="X160" i="6" s="1"/>
  <c r="X161" i="6" s="1"/>
  <c r="X162" i="6" s="1"/>
  <c r="X163" i="6" s="1"/>
  <c r="X164" i="6" s="1"/>
  <c r="X165" i="6" s="1"/>
  <c r="X166" i="6" s="1"/>
  <c r="X167" i="6" s="1"/>
  <c r="X168" i="6" s="1"/>
  <c r="X169" i="6" s="1"/>
  <c r="X170" i="6" s="1"/>
  <c r="X171" i="6" s="1"/>
  <c r="X172" i="6" s="1"/>
  <c r="X173" i="6" s="1"/>
  <c r="X174" i="6" s="1"/>
  <c r="X175" i="6" s="1"/>
  <c r="X176" i="6" s="1"/>
  <c r="X177" i="6" s="1"/>
  <c r="X178" i="6" s="1"/>
  <c r="X179" i="6" s="1"/>
  <c r="X180" i="6" s="1"/>
  <c r="X181" i="6" s="1"/>
  <c r="X182" i="6" s="1"/>
  <c r="X183" i="6" s="1"/>
  <c r="X184" i="6" s="1"/>
  <c r="X185" i="6" s="1"/>
  <c r="X186" i="6" s="1"/>
  <c r="X187" i="6" s="1"/>
  <c r="X188" i="6" s="1"/>
  <c r="X189" i="6" s="1"/>
  <c r="X190" i="6" s="1"/>
  <c r="X191" i="6" s="1"/>
  <c r="X192" i="6" s="1"/>
  <c r="X193" i="6" s="1"/>
  <c r="X194" i="6" s="1"/>
  <c r="X195" i="6" s="1"/>
  <c r="X196" i="6" s="1"/>
  <c r="X197" i="6" s="1"/>
  <c r="X198" i="6" s="1"/>
  <c r="X199" i="6" s="1"/>
  <c r="X200" i="6" s="1"/>
  <c r="X201" i="6" s="1"/>
  <c r="X202" i="6" s="1"/>
  <c r="X203" i="6" s="1"/>
  <c r="X204" i="6" s="1"/>
  <c r="X205" i="6" s="1"/>
  <c r="X206" i="6" s="1"/>
  <c r="X207" i="6" s="1"/>
  <c r="X208" i="6" s="1"/>
  <c r="X209" i="6" s="1"/>
  <c r="X210" i="6" s="1"/>
  <c r="X211" i="6" s="1"/>
  <c r="X212" i="6" s="1"/>
  <c r="X213" i="6" s="1"/>
  <c r="X214" i="6" s="1"/>
  <c r="X215" i="6" s="1"/>
  <c r="X216" i="6" s="1"/>
  <c r="X217" i="6" s="1"/>
  <c r="X218" i="6" s="1"/>
  <c r="X219" i="6" s="1"/>
  <c r="X220" i="6" s="1"/>
  <c r="X221" i="6" s="1"/>
  <c r="X222" i="6" s="1"/>
  <c r="X223" i="6" s="1"/>
  <c r="X224" i="6" s="1"/>
  <c r="X225" i="6" s="1"/>
  <c r="X226" i="6" s="1"/>
  <c r="X227" i="6" s="1"/>
  <c r="X228" i="6" s="1"/>
  <c r="X229" i="6" s="1"/>
  <c r="X230" i="6" s="1"/>
  <c r="X231" i="6" s="1"/>
  <c r="X232" i="6" s="1"/>
  <c r="X233" i="6" s="1"/>
  <c r="X234" i="6" s="1"/>
  <c r="X235" i="6" s="1"/>
  <c r="X236" i="6" s="1"/>
  <c r="X237" i="6" s="1"/>
  <c r="X238" i="6" s="1"/>
  <c r="X239" i="6" s="1"/>
  <c r="X240" i="6" s="1"/>
  <c r="X241" i="6" s="1"/>
  <c r="X242" i="6" s="1"/>
  <c r="X243" i="6" s="1"/>
  <c r="X244" i="6" s="1"/>
  <c r="X245" i="6" s="1"/>
  <c r="X246" i="6" s="1"/>
  <c r="X247" i="6" s="1"/>
  <c r="X248" i="6" s="1"/>
  <c r="X249" i="6" s="1"/>
  <c r="X250" i="6" s="1"/>
  <c r="X251" i="6" s="1"/>
  <c r="X252" i="6" s="1"/>
  <c r="X253" i="6" s="1"/>
  <c r="X254" i="6" s="1"/>
  <c r="X255" i="6" s="1"/>
  <c r="X256" i="6" s="1"/>
  <c r="X257" i="6" s="1"/>
  <c r="X258" i="6" s="1"/>
  <c r="X259" i="6" s="1"/>
  <c r="X260" i="6" s="1"/>
  <c r="X261" i="6" s="1"/>
  <c r="X262" i="6" s="1"/>
  <c r="X263" i="6" s="1"/>
  <c r="X264" i="6" s="1"/>
  <c r="X265" i="6" s="1"/>
  <c r="X266" i="6" s="1"/>
  <c r="X267" i="6" s="1"/>
  <c r="X268" i="6" s="1"/>
  <c r="X269" i="6" s="1"/>
  <c r="X270" i="6" s="1"/>
  <c r="X271" i="6" s="1"/>
  <c r="X272" i="6" s="1"/>
  <c r="X273" i="6" s="1"/>
  <c r="X274" i="6" s="1"/>
  <c r="X275" i="6" s="1"/>
  <c r="X276" i="6" s="1"/>
  <c r="X277" i="6" s="1"/>
  <c r="X278" i="6" s="1"/>
  <c r="X279" i="6" s="1"/>
  <c r="X280" i="6" s="1"/>
  <c r="X281" i="6" s="1"/>
  <c r="X282" i="6" s="1"/>
  <c r="X283" i="6" s="1"/>
  <c r="X284" i="6" s="1"/>
  <c r="X285" i="6" s="1"/>
  <c r="X286" i="6" s="1"/>
  <c r="X287" i="6" s="1"/>
  <c r="X288" i="6" s="1"/>
  <c r="X289" i="6" s="1"/>
  <c r="X290" i="6" s="1"/>
  <c r="X291" i="6" s="1"/>
  <c r="X292" i="6" s="1"/>
  <c r="X293" i="6" s="1"/>
  <c r="X294" i="6" s="1"/>
  <c r="X295" i="6" s="1"/>
  <c r="X296" i="6" s="1"/>
  <c r="X297" i="6" s="1"/>
  <c r="X298" i="6" s="1"/>
  <c r="X299" i="6" s="1"/>
  <c r="X300" i="6" s="1"/>
  <c r="X301" i="6" s="1"/>
  <c r="X302" i="6" s="1"/>
  <c r="X303" i="6" s="1"/>
  <c r="X304" i="6" s="1"/>
  <c r="X305" i="6" s="1"/>
  <c r="X306" i="6" s="1"/>
  <c r="X307" i="6" s="1"/>
  <c r="X308" i="6" s="1"/>
  <c r="X309" i="6" s="1"/>
  <c r="X310" i="6" s="1"/>
  <c r="X311" i="6" s="1"/>
  <c r="X312" i="6" s="1"/>
  <c r="X313" i="6" s="1"/>
  <c r="X314" i="6" s="1"/>
  <c r="X315" i="6" s="1"/>
  <c r="X316" i="6" s="1"/>
  <c r="X317" i="6" s="1"/>
  <c r="X318" i="6" s="1"/>
  <c r="X319" i="6" s="1"/>
  <c r="X320" i="6" s="1"/>
  <c r="X321" i="6" s="1"/>
  <c r="X322" i="6" s="1"/>
  <c r="X323" i="6" s="1"/>
  <c r="X324" i="6" s="1"/>
  <c r="X325" i="6" s="1"/>
  <c r="X326" i="6" s="1"/>
  <c r="X327" i="6" s="1"/>
  <c r="X328" i="6" s="1"/>
  <c r="X329" i="6" s="1"/>
  <c r="X330" i="6" s="1"/>
  <c r="X331" i="6" s="1"/>
  <c r="X332" i="6" s="1"/>
  <c r="X333" i="6" s="1"/>
  <c r="X334" i="6" s="1"/>
  <c r="X335" i="6" s="1"/>
  <c r="X336" i="6" s="1"/>
  <c r="X337" i="6" s="1"/>
  <c r="X338" i="6" s="1"/>
  <c r="X339" i="6" s="1"/>
  <c r="X340" i="6" s="1"/>
  <c r="X341" i="6" s="1"/>
  <c r="X342" i="6" s="1"/>
  <c r="X343" i="6" s="1"/>
  <c r="X344" i="6" s="1"/>
  <c r="X345" i="6" s="1"/>
  <c r="X346" i="6" s="1"/>
  <c r="X347" i="6" s="1"/>
  <c r="X348" i="6" s="1"/>
  <c r="X349" i="6" s="1"/>
  <c r="X350" i="6" s="1"/>
  <c r="X351" i="6" s="1"/>
  <c r="X352" i="6" s="1"/>
  <c r="X353" i="6" s="1"/>
  <c r="X354" i="6" s="1"/>
  <c r="X355" i="6" s="1"/>
  <c r="X356" i="6" s="1"/>
  <c r="X357" i="6" s="1"/>
  <c r="X358" i="6" s="1"/>
  <c r="X359" i="6" s="1"/>
  <c r="X360" i="6" s="1"/>
  <c r="X361" i="6" s="1"/>
  <c r="X362" i="6" s="1"/>
  <c r="X363" i="6" s="1"/>
  <c r="X364" i="6" s="1"/>
  <c r="X365" i="6" s="1"/>
  <c r="X366" i="6" s="1"/>
  <c r="X367" i="6" s="1"/>
  <c r="X368" i="6" s="1"/>
  <c r="AE3" i="6"/>
  <c r="AE4" i="6" s="1"/>
  <c r="AE5" i="6" s="1"/>
  <c r="AE6" i="6" s="1"/>
  <c r="AE7" i="6" s="1"/>
  <c r="AE8" i="6" s="1"/>
  <c r="AE9" i="6" s="1"/>
  <c r="AE10" i="6" s="1"/>
  <c r="AE11" i="6" s="1"/>
  <c r="AE12" i="6" s="1"/>
  <c r="AE13" i="6" s="1"/>
  <c r="AE14" i="6" s="1"/>
  <c r="AE15" i="6" s="1"/>
  <c r="AE16" i="6" s="1"/>
  <c r="AE17" i="6" s="1"/>
  <c r="AE18" i="6" s="1"/>
  <c r="AE19" i="6" s="1"/>
  <c r="AE20" i="6" s="1"/>
  <c r="AE21" i="6" s="1"/>
  <c r="AE22" i="6" s="1"/>
  <c r="AE23" i="6" s="1"/>
  <c r="AE24" i="6" s="1"/>
  <c r="AE25" i="6" s="1"/>
  <c r="AE26" i="6" s="1"/>
  <c r="AE27" i="6" s="1"/>
  <c r="AE28" i="6" s="1"/>
  <c r="AE29" i="6" s="1"/>
  <c r="AE30" i="6" s="1"/>
  <c r="AE31" i="6" s="1"/>
  <c r="AE32" i="6" s="1"/>
  <c r="AE33" i="6" s="1"/>
  <c r="AE34" i="6" s="1"/>
  <c r="AE35" i="6" s="1"/>
  <c r="AE36" i="6" s="1"/>
  <c r="AE37" i="6" s="1"/>
  <c r="AE38" i="6" s="1"/>
  <c r="AE39" i="6" s="1"/>
  <c r="AE40" i="6" s="1"/>
  <c r="AE41" i="6" s="1"/>
  <c r="AE42" i="6" s="1"/>
  <c r="AE43" i="6" s="1"/>
  <c r="AE44" i="6" s="1"/>
  <c r="AE45" i="6" s="1"/>
  <c r="AE46" i="6" s="1"/>
  <c r="AE47" i="6" s="1"/>
  <c r="AE48" i="6" s="1"/>
  <c r="AE49" i="6" s="1"/>
  <c r="AE50" i="6" s="1"/>
  <c r="AE51" i="6" s="1"/>
  <c r="AE52" i="6" s="1"/>
  <c r="AE53" i="6" s="1"/>
  <c r="AE54" i="6" s="1"/>
  <c r="AE55" i="6" s="1"/>
  <c r="AE56" i="6" s="1"/>
  <c r="AE57" i="6" s="1"/>
  <c r="AE58" i="6" s="1"/>
  <c r="AE59" i="6" s="1"/>
  <c r="AE60" i="6" s="1"/>
  <c r="AE61" i="6" s="1"/>
  <c r="AE62" i="6" s="1"/>
  <c r="AE63" i="6" s="1"/>
  <c r="AE64" i="6" s="1"/>
  <c r="AE65" i="6" s="1"/>
  <c r="AE66" i="6" s="1"/>
  <c r="AE67" i="6" s="1"/>
  <c r="AE68" i="6" s="1"/>
  <c r="AE69" i="6" s="1"/>
  <c r="AE70" i="6" s="1"/>
  <c r="AE71" i="6" s="1"/>
  <c r="AE72" i="6" s="1"/>
  <c r="AE73" i="6" s="1"/>
  <c r="AE74" i="6" s="1"/>
  <c r="AE75" i="6" s="1"/>
  <c r="AE76" i="6" s="1"/>
  <c r="AE77" i="6" s="1"/>
  <c r="AE78" i="6" s="1"/>
  <c r="AE79" i="6" s="1"/>
  <c r="AE80" i="6" s="1"/>
  <c r="AE81" i="6" s="1"/>
  <c r="AE82" i="6" s="1"/>
  <c r="AE83" i="6" s="1"/>
  <c r="AE84" i="6" s="1"/>
  <c r="AE85" i="6" s="1"/>
  <c r="AE86" i="6" s="1"/>
  <c r="AE87" i="6" s="1"/>
  <c r="AE88" i="6" s="1"/>
  <c r="AE89" i="6" s="1"/>
  <c r="AE90" i="6" s="1"/>
  <c r="AE91" i="6" s="1"/>
  <c r="AE92" i="6" s="1"/>
  <c r="AE93" i="6" s="1"/>
  <c r="AE94" i="6" s="1"/>
  <c r="AE95" i="6" s="1"/>
  <c r="AE96" i="6" s="1"/>
  <c r="AE97" i="6" s="1"/>
  <c r="AE98" i="6" s="1"/>
  <c r="AE99" i="6" s="1"/>
  <c r="AE100" i="6" s="1"/>
  <c r="AE101" i="6" s="1"/>
  <c r="AE102" i="6" s="1"/>
  <c r="AE103" i="6" s="1"/>
  <c r="AE104" i="6" s="1"/>
  <c r="AE105" i="6" s="1"/>
  <c r="AE106" i="6" s="1"/>
  <c r="AE107" i="6" s="1"/>
  <c r="AE108" i="6" s="1"/>
  <c r="AE109" i="6" s="1"/>
  <c r="AE110" i="6" s="1"/>
  <c r="AE111" i="6" s="1"/>
  <c r="AE112" i="6" s="1"/>
  <c r="AE113" i="6" s="1"/>
  <c r="AE114" i="6" s="1"/>
  <c r="AE115" i="6" s="1"/>
  <c r="AE116" i="6" s="1"/>
  <c r="AE117" i="6" s="1"/>
  <c r="AE118" i="6" s="1"/>
  <c r="AE119" i="6" s="1"/>
  <c r="AE120" i="6" s="1"/>
  <c r="AE121" i="6" s="1"/>
  <c r="AE122" i="6" s="1"/>
  <c r="AE123" i="6" s="1"/>
  <c r="AE124" i="6" s="1"/>
  <c r="AE125" i="6" s="1"/>
  <c r="AE126" i="6" s="1"/>
  <c r="AE127" i="6" s="1"/>
  <c r="AE128" i="6" s="1"/>
  <c r="AE129" i="6" s="1"/>
  <c r="AE130" i="6" s="1"/>
  <c r="AE131" i="6" s="1"/>
  <c r="AE132" i="6" s="1"/>
  <c r="AE133" i="6" s="1"/>
  <c r="AE134" i="6" s="1"/>
  <c r="AE135" i="6" s="1"/>
  <c r="AE136" i="6" s="1"/>
  <c r="AE137" i="6" s="1"/>
  <c r="AE138" i="6" s="1"/>
  <c r="AE139" i="6" s="1"/>
  <c r="AE140" i="6" s="1"/>
  <c r="AE141" i="6" s="1"/>
  <c r="AE142" i="6" s="1"/>
  <c r="AE143" i="6" s="1"/>
  <c r="AE144" i="6" s="1"/>
  <c r="AE145" i="6" s="1"/>
  <c r="AE146" i="6" s="1"/>
  <c r="AE147" i="6" s="1"/>
  <c r="AE148" i="6" s="1"/>
  <c r="AE149" i="6" s="1"/>
  <c r="AE150" i="6" s="1"/>
  <c r="AE151" i="6" s="1"/>
  <c r="AE152" i="6" s="1"/>
  <c r="AE153" i="6" s="1"/>
  <c r="AE154" i="6" s="1"/>
  <c r="AE155" i="6" s="1"/>
  <c r="AE156" i="6" s="1"/>
  <c r="AE157" i="6" s="1"/>
  <c r="AE158" i="6" s="1"/>
  <c r="AE159" i="6" s="1"/>
  <c r="AE160" i="6" s="1"/>
  <c r="AE161" i="6" s="1"/>
  <c r="AE162" i="6" s="1"/>
  <c r="AE163" i="6" s="1"/>
  <c r="AE164" i="6" s="1"/>
  <c r="AE165" i="6" s="1"/>
  <c r="AE166" i="6" s="1"/>
  <c r="AE167" i="6" s="1"/>
  <c r="AE168" i="6" s="1"/>
  <c r="AE169" i="6" s="1"/>
  <c r="AE170" i="6" s="1"/>
  <c r="AE171" i="6" s="1"/>
  <c r="AE172" i="6" s="1"/>
  <c r="AE173" i="6" s="1"/>
  <c r="AE174" i="6" s="1"/>
  <c r="AE175" i="6" s="1"/>
  <c r="AE176" i="6" s="1"/>
  <c r="AE177" i="6" s="1"/>
  <c r="AE178" i="6" s="1"/>
  <c r="AE179" i="6" s="1"/>
  <c r="AE180" i="6" s="1"/>
  <c r="AE181" i="6" s="1"/>
  <c r="AE182" i="6" s="1"/>
  <c r="AE183" i="6" s="1"/>
  <c r="AE184" i="6" s="1"/>
  <c r="AE185" i="6" s="1"/>
  <c r="AE186" i="6" s="1"/>
  <c r="AE187" i="6" s="1"/>
  <c r="AE188" i="6" s="1"/>
  <c r="AE189" i="6" s="1"/>
  <c r="AE190" i="6" s="1"/>
  <c r="AE191" i="6" s="1"/>
  <c r="AE192" i="6" s="1"/>
  <c r="AE193" i="6" s="1"/>
  <c r="AE194" i="6" s="1"/>
  <c r="AE195" i="6" s="1"/>
  <c r="AE196" i="6" s="1"/>
  <c r="AE197" i="6" s="1"/>
  <c r="AE198" i="6" s="1"/>
  <c r="AE199" i="6" s="1"/>
  <c r="AE200" i="6" s="1"/>
  <c r="AE201" i="6" s="1"/>
  <c r="AE202" i="6" s="1"/>
  <c r="AE203" i="6" s="1"/>
  <c r="AE204" i="6" s="1"/>
  <c r="AE205" i="6" s="1"/>
  <c r="AE206" i="6" s="1"/>
  <c r="AE207" i="6" s="1"/>
  <c r="AE208" i="6" s="1"/>
  <c r="AE209" i="6" s="1"/>
  <c r="AE210" i="6" s="1"/>
  <c r="AE211" i="6" s="1"/>
  <c r="AE212" i="6" s="1"/>
  <c r="AE213" i="6" s="1"/>
  <c r="AE214" i="6" s="1"/>
  <c r="AE215" i="6" s="1"/>
  <c r="AE216" i="6" s="1"/>
  <c r="AE217" i="6" s="1"/>
  <c r="AE218" i="6" s="1"/>
  <c r="AE219" i="6" s="1"/>
  <c r="AE220" i="6" s="1"/>
  <c r="AE221" i="6" s="1"/>
  <c r="AE222" i="6" s="1"/>
  <c r="AE223" i="6" s="1"/>
  <c r="AE224" i="6" s="1"/>
  <c r="AE225" i="6" s="1"/>
  <c r="AE226" i="6" s="1"/>
  <c r="AE227" i="6" s="1"/>
  <c r="AE228" i="6" s="1"/>
  <c r="AE229" i="6" s="1"/>
  <c r="AE230" i="6" s="1"/>
  <c r="AE231" i="6" s="1"/>
  <c r="AE232" i="6" s="1"/>
  <c r="AE233" i="6" s="1"/>
  <c r="AE234" i="6" s="1"/>
  <c r="AE235" i="6" s="1"/>
  <c r="AE236" i="6" s="1"/>
  <c r="AE237" i="6" s="1"/>
  <c r="AE238" i="6" s="1"/>
  <c r="AE239" i="6" s="1"/>
  <c r="AE240" i="6" s="1"/>
  <c r="AE241" i="6" s="1"/>
  <c r="AE242" i="6" s="1"/>
  <c r="AE243" i="6" s="1"/>
  <c r="AE244" i="6" s="1"/>
  <c r="AE245" i="6" s="1"/>
  <c r="AE246" i="6" s="1"/>
  <c r="AE247" i="6" s="1"/>
  <c r="AE248" i="6" s="1"/>
  <c r="AE249" i="6" s="1"/>
  <c r="AE250" i="6" s="1"/>
  <c r="AE251" i="6" s="1"/>
  <c r="AE252" i="6" s="1"/>
  <c r="AE253" i="6" s="1"/>
  <c r="AE254" i="6" s="1"/>
  <c r="AE255" i="6" s="1"/>
  <c r="AE256" i="6" s="1"/>
  <c r="AE257" i="6" s="1"/>
  <c r="AE258" i="6" s="1"/>
  <c r="AE259" i="6" s="1"/>
  <c r="AE260" i="6" s="1"/>
  <c r="AE261" i="6" s="1"/>
  <c r="AE262" i="6" s="1"/>
  <c r="AE263" i="6" s="1"/>
  <c r="AE264" i="6" s="1"/>
  <c r="AE265" i="6" s="1"/>
  <c r="AE266" i="6" s="1"/>
  <c r="AE267" i="6" s="1"/>
  <c r="AE268" i="6" s="1"/>
  <c r="AE269" i="6" s="1"/>
  <c r="AE270" i="6" s="1"/>
  <c r="AE271" i="6" s="1"/>
  <c r="AE272" i="6" s="1"/>
  <c r="AE273" i="6" s="1"/>
  <c r="AE274" i="6" s="1"/>
  <c r="AE275" i="6" s="1"/>
  <c r="AE276" i="6" s="1"/>
  <c r="AE277" i="6" s="1"/>
  <c r="AE278" i="6" s="1"/>
  <c r="AE279" i="6" s="1"/>
  <c r="AE280" i="6" s="1"/>
  <c r="AE281" i="6" s="1"/>
  <c r="AE282" i="6" s="1"/>
  <c r="AE283" i="6" s="1"/>
  <c r="AE284" i="6" s="1"/>
  <c r="AE285" i="6" s="1"/>
  <c r="AE286" i="6" s="1"/>
  <c r="AE287" i="6" s="1"/>
  <c r="AE288" i="6" s="1"/>
  <c r="AE289" i="6" s="1"/>
  <c r="AE290" i="6" s="1"/>
  <c r="AE291" i="6" s="1"/>
  <c r="AE292" i="6" s="1"/>
  <c r="AE293" i="6" s="1"/>
  <c r="AE294" i="6" s="1"/>
  <c r="AE295" i="6" s="1"/>
  <c r="AE296" i="6" s="1"/>
  <c r="AE297" i="6" s="1"/>
  <c r="AE298" i="6" s="1"/>
  <c r="AE299" i="6" s="1"/>
  <c r="AE300" i="6" s="1"/>
  <c r="AE301" i="6" s="1"/>
  <c r="AE302" i="6" s="1"/>
  <c r="AE303" i="6" s="1"/>
  <c r="AE304" i="6" s="1"/>
  <c r="AE305" i="6" s="1"/>
  <c r="AE306" i="6" s="1"/>
  <c r="AE307" i="6" s="1"/>
  <c r="AE308" i="6" s="1"/>
  <c r="AE309" i="6" s="1"/>
  <c r="AE310" i="6" s="1"/>
  <c r="AE311" i="6" s="1"/>
  <c r="AE312" i="6" s="1"/>
  <c r="AE313" i="6" s="1"/>
  <c r="AE314" i="6" s="1"/>
  <c r="AE315" i="6" s="1"/>
  <c r="AE316" i="6" s="1"/>
  <c r="AE317" i="6" s="1"/>
  <c r="AE318" i="6" s="1"/>
  <c r="AE319" i="6" s="1"/>
  <c r="AE320" i="6" s="1"/>
  <c r="AE321" i="6" s="1"/>
  <c r="AE322" i="6" s="1"/>
  <c r="AE323" i="6" s="1"/>
  <c r="AE324" i="6" s="1"/>
  <c r="AE325" i="6" s="1"/>
  <c r="AE326" i="6" s="1"/>
  <c r="AE327" i="6" s="1"/>
  <c r="AE328" i="6" s="1"/>
  <c r="AE329" i="6" s="1"/>
  <c r="AE330" i="6" s="1"/>
  <c r="AE331" i="6" s="1"/>
  <c r="AE332" i="6" s="1"/>
  <c r="AE333" i="6" s="1"/>
  <c r="AE334" i="6" s="1"/>
  <c r="AE335" i="6" s="1"/>
  <c r="AE336" i="6" s="1"/>
  <c r="AE337" i="6" s="1"/>
  <c r="AE338" i="6" s="1"/>
  <c r="AE339" i="6" s="1"/>
  <c r="AE340" i="6" s="1"/>
  <c r="AE341" i="6" s="1"/>
  <c r="AE342" i="6" s="1"/>
  <c r="AE343" i="6" s="1"/>
  <c r="AE344" i="6" s="1"/>
  <c r="AE345" i="6" s="1"/>
  <c r="AE346" i="6" s="1"/>
  <c r="AE347" i="6" s="1"/>
  <c r="AE348" i="6" s="1"/>
  <c r="AE349" i="6" s="1"/>
  <c r="AE350" i="6" s="1"/>
  <c r="AE351" i="6" s="1"/>
  <c r="AE352" i="6" s="1"/>
  <c r="AE353" i="6" s="1"/>
  <c r="AE354" i="6" s="1"/>
  <c r="AE355" i="6" s="1"/>
  <c r="AE356" i="6" s="1"/>
  <c r="AE357" i="6" s="1"/>
  <c r="AE358" i="6" s="1"/>
  <c r="AE359" i="6" s="1"/>
  <c r="AE360" i="6" s="1"/>
  <c r="AE361" i="6" s="1"/>
  <c r="AE362" i="6" s="1"/>
  <c r="AE363" i="6" s="1"/>
  <c r="AE364" i="6" s="1"/>
  <c r="AE365" i="6" s="1"/>
  <c r="AE366" i="6" s="1"/>
  <c r="AE367" i="6" s="1"/>
  <c r="AE368" i="6" s="1"/>
  <c r="R3" i="6"/>
  <c r="R4" i="6" s="1"/>
  <c r="R5" i="6" s="1"/>
  <c r="R6" i="6" s="1"/>
  <c r="R7" i="6" s="1"/>
  <c r="R8" i="6" s="1"/>
  <c r="R9" i="6" s="1"/>
  <c r="R10" i="6" s="1"/>
  <c r="R11" i="6" s="1"/>
  <c r="R12" i="6" s="1"/>
  <c r="R13" i="6" s="1"/>
  <c r="R14" i="6" s="1"/>
  <c r="R15" i="6" s="1"/>
  <c r="R16" i="6" s="1"/>
  <c r="R17" i="6" s="1"/>
  <c r="R18" i="6" s="1"/>
  <c r="R19" i="6" s="1"/>
  <c r="R20" i="6" s="1"/>
  <c r="R21" i="6" s="1"/>
  <c r="R22" i="6" s="1"/>
  <c r="R23" i="6" s="1"/>
  <c r="R24" i="6" s="1"/>
  <c r="R25" i="6" s="1"/>
  <c r="R26" i="6" s="1"/>
  <c r="R27" i="6" s="1"/>
  <c r="R28" i="6" s="1"/>
  <c r="R29" i="6" s="1"/>
  <c r="R30" i="6" s="1"/>
  <c r="R31" i="6" s="1"/>
  <c r="R32" i="6" s="1"/>
  <c r="R33" i="6" s="1"/>
  <c r="R34" i="6" s="1"/>
  <c r="R35" i="6" s="1"/>
  <c r="R36" i="6" s="1"/>
  <c r="R37" i="6" s="1"/>
  <c r="R38" i="6" s="1"/>
  <c r="R39" i="6" s="1"/>
  <c r="R40" i="6" s="1"/>
  <c r="R41" i="6" s="1"/>
  <c r="R42" i="6" s="1"/>
  <c r="R43" i="6" s="1"/>
  <c r="R44" i="6" s="1"/>
  <c r="R45" i="6" s="1"/>
  <c r="R46" i="6" s="1"/>
  <c r="R47" i="6" s="1"/>
  <c r="R48" i="6" s="1"/>
  <c r="R49" i="6" s="1"/>
  <c r="R50" i="6" s="1"/>
  <c r="R51" i="6" s="1"/>
  <c r="R52" i="6" s="1"/>
  <c r="R53" i="6" s="1"/>
  <c r="R54" i="6" s="1"/>
  <c r="R55" i="6" s="1"/>
  <c r="R56" i="6" s="1"/>
  <c r="R57" i="6" s="1"/>
  <c r="R58" i="6" s="1"/>
  <c r="R59" i="6" s="1"/>
  <c r="R60" i="6" s="1"/>
  <c r="R61" i="6" s="1"/>
  <c r="R62" i="6" s="1"/>
  <c r="R63" i="6" s="1"/>
  <c r="R64" i="6" s="1"/>
  <c r="R65" i="6" s="1"/>
  <c r="R66" i="6" s="1"/>
  <c r="R67" i="6" s="1"/>
  <c r="R68" i="6" s="1"/>
  <c r="R69" i="6" s="1"/>
  <c r="R70" i="6" s="1"/>
  <c r="R71" i="6" s="1"/>
  <c r="R72" i="6" s="1"/>
  <c r="R73" i="6" s="1"/>
  <c r="R74" i="6" s="1"/>
  <c r="R75" i="6" s="1"/>
  <c r="R76" i="6" s="1"/>
  <c r="R77" i="6" s="1"/>
  <c r="R78" i="6" s="1"/>
  <c r="R79" i="6" s="1"/>
  <c r="R80" i="6" s="1"/>
  <c r="R81" i="6" s="1"/>
  <c r="R82" i="6" s="1"/>
  <c r="R83" i="6" s="1"/>
  <c r="R84" i="6" s="1"/>
  <c r="R85" i="6" s="1"/>
  <c r="R86" i="6" s="1"/>
  <c r="R87" i="6" s="1"/>
  <c r="R88" i="6" s="1"/>
  <c r="R89" i="6" s="1"/>
  <c r="R90" i="6" s="1"/>
  <c r="R91" i="6" s="1"/>
  <c r="R92" i="6" s="1"/>
  <c r="R93" i="6" s="1"/>
  <c r="R94" i="6" s="1"/>
  <c r="R95" i="6" s="1"/>
  <c r="R96" i="6" s="1"/>
  <c r="R97" i="6" s="1"/>
  <c r="R98" i="6" s="1"/>
  <c r="R99" i="6" s="1"/>
  <c r="R100" i="6" s="1"/>
  <c r="R101" i="6" s="1"/>
  <c r="R102" i="6" s="1"/>
  <c r="R103" i="6" s="1"/>
  <c r="R104" i="6" s="1"/>
  <c r="R105" i="6" s="1"/>
  <c r="R106" i="6" s="1"/>
  <c r="R107" i="6" s="1"/>
  <c r="R108" i="6" s="1"/>
  <c r="R109" i="6" s="1"/>
  <c r="R110" i="6" s="1"/>
  <c r="R111" i="6" s="1"/>
  <c r="R112" i="6" s="1"/>
  <c r="R113" i="6" s="1"/>
  <c r="R114" i="6" s="1"/>
  <c r="R115" i="6" s="1"/>
  <c r="R116" i="6" s="1"/>
  <c r="R117" i="6" s="1"/>
  <c r="R118" i="6" s="1"/>
  <c r="R119" i="6" s="1"/>
  <c r="R120" i="6" s="1"/>
  <c r="R121" i="6" s="1"/>
  <c r="R122" i="6" s="1"/>
  <c r="R123" i="6" s="1"/>
  <c r="R124" i="6" s="1"/>
  <c r="R125" i="6" s="1"/>
  <c r="R126" i="6" s="1"/>
  <c r="R127" i="6" s="1"/>
  <c r="R128" i="6" s="1"/>
  <c r="R129" i="6" s="1"/>
  <c r="R130" i="6" s="1"/>
  <c r="R131" i="6" s="1"/>
  <c r="R132" i="6" s="1"/>
  <c r="R133" i="6" s="1"/>
  <c r="R134" i="6" s="1"/>
  <c r="R135" i="6" s="1"/>
  <c r="R136" i="6" s="1"/>
  <c r="R137" i="6" s="1"/>
  <c r="R138" i="6" s="1"/>
  <c r="R139" i="6" s="1"/>
  <c r="R140" i="6" s="1"/>
  <c r="R141" i="6" s="1"/>
  <c r="R142" i="6" s="1"/>
  <c r="R143" i="6" s="1"/>
  <c r="R144" i="6" s="1"/>
  <c r="R145" i="6" s="1"/>
  <c r="R146" i="6" s="1"/>
  <c r="R147" i="6" s="1"/>
  <c r="R148" i="6" s="1"/>
  <c r="R149" i="6" s="1"/>
  <c r="R150" i="6" s="1"/>
  <c r="R151" i="6" s="1"/>
  <c r="R152" i="6" s="1"/>
  <c r="R153" i="6" s="1"/>
  <c r="R154" i="6" s="1"/>
  <c r="R155" i="6" s="1"/>
  <c r="R156" i="6" s="1"/>
  <c r="R157" i="6" s="1"/>
  <c r="R158" i="6" s="1"/>
  <c r="R159" i="6" s="1"/>
  <c r="R160" i="6" s="1"/>
  <c r="R161" i="6" s="1"/>
  <c r="R162" i="6" s="1"/>
  <c r="R163" i="6" s="1"/>
  <c r="R164" i="6" s="1"/>
  <c r="R165" i="6" s="1"/>
  <c r="R166" i="6" s="1"/>
  <c r="R167" i="6" s="1"/>
  <c r="R168" i="6" s="1"/>
  <c r="R169" i="6" s="1"/>
  <c r="R170" i="6" s="1"/>
  <c r="R171" i="6" s="1"/>
  <c r="R172" i="6" s="1"/>
  <c r="R173" i="6" s="1"/>
  <c r="R174" i="6" s="1"/>
  <c r="R175" i="6" s="1"/>
  <c r="R176" i="6" s="1"/>
  <c r="R177" i="6" s="1"/>
  <c r="R178" i="6" s="1"/>
  <c r="R179" i="6" s="1"/>
  <c r="R180" i="6" s="1"/>
  <c r="R181" i="6" s="1"/>
  <c r="R182" i="6" s="1"/>
  <c r="R183" i="6" s="1"/>
  <c r="R184" i="6" s="1"/>
  <c r="R185" i="6" s="1"/>
  <c r="R186" i="6" s="1"/>
  <c r="R187" i="6" s="1"/>
  <c r="R188" i="6" s="1"/>
  <c r="R189" i="6" s="1"/>
  <c r="R190" i="6" s="1"/>
  <c r="R191" i="6" s="1"/>
  <c r="R192" i="6" s="1"/>
  <c r="R193" i="6" s="1"/>
  <c r="R194" i="6" s="1"/>
  <c r="R195" i="6" s="1"/>
  <c r="R196" i="6" s="1"/>
  <c r="R197" i="6" s="1"/>
  <c r="R198" i="6" s="1"/>
  <c r="R199" i="6" s="1"/>
  <c r="R200" i="6" s="1"/>
  <c r="R201" i="6" s="1"/>
  <c r="R202" i="6" s="1"/>
  <c r="R203" i="6" s="1"/>
  <c r="R204" i="6" s="1"/>
  <c r="R205" i="6" s="1"/>
  <c r="R206" i="6" s="1"/>
  <c r="R207" i="6" s="1"/>
  <c r="R208" i="6" s="1"/>
  <c r="R209" i="6" s="1"/>
  <c r="R210" i="6" s="1"/>
  <c r="R211" i="6" s="1"/>
  <c r="R212" i="6" s="1"/>
  <c r="R213" i="6" s="1"/>
  <c r="R214" i="6" s="1"/>
  <c r="R215" i="6" s="1"/>
  <c r="R216" i="6" s="1"/>
  <c r="R217" i="6" s="1"/>
  <c r="R218" i="6" s="1"/>
  <c r="R219" i="6" s="1"/>
  <c r="R220" i="6" s="1"/>
  <c r="R221" i="6" s="1"/>
  <c r="R222" i="6" s="1"/>
  <c r="R223" i="6" s="1"/>
  <c r="R224" i="6" s="1"/>
  <c r="R225" i="6" s="1"/>
  <c r="R226" i="6" s="1"/>
  <c r="R227" i="6" s="1"/>
  <c r="R228" i="6" s="1"/>
  <c r="R229" i="6" s="1"/>
  <c r="R230" i="6" s="1"/>
  <c r="R231" i="6" s="1"/>
  <c r="R232" i="6" s="1"/>
  <c r="R233" i="6" s="1"/>
  <c r="R234" i="6" s="1"/>
  <c r="R235" i="6" s="1"/>
  <c r="R236" i="6" s="1"/>
  <c r="R237" i="6" s="1"/>
  <c r="R238" i="6" s="1"/>
  <c r="R239" i="6" s="1"/>
  <c r="R240" i="6" s="1"/>
  <c r="R241" i="6" s="1"/>
  <c r="R242" i="6" s="1"/>
  <c r="R243" i="6" s="1"/>
  <c r="R244" i="6" s="1"/>
  <c r="R245" i="6" s="1"/>
  <c r="R246" i="6" s="1"/>
  <c r="R247" i="6" s="1"/>
  <c r="R248" i="6" s="1"/>
  <c r="R249" i="6" s="1"/>
  <c r="R250" i="6" s="1"/>
  <c r="R251" i="6" s="1"/>
  <c r="R252" i="6" s="1"/>
  <c r="R253" i="6" s="1"/>
  <c r="R254" i="6" s="1"/>
  <c r="R255" i="6" s="1"/>
  <c r="R256" i="6" s="1"/>
  <c r="R257" i="6" s="1"/>
  <c r="R258" i="6" s="1"/>
  <c r="R259" i="6" s="1"/>
  <c r="R260" i="6" s="1"/>
  <c r="R261" i="6" s="1"/>
  <c r="R262" i="6" s="1"/>
  <c r="R263" i="6" s="1"/>
  <c r="R264" i="6" s="1"/>
  <c r="R265" i="6" s="1"/>
  <c r="R266" i="6" s="1"/>
  <c r="R267" i="6" s="1"/>
  <c r="R268" i="6" s="1"/>
  <c r="R269" i="6" s="1"/>
  <c r="R270" i="6" s="1"/>
  <c r="R271" i="6" s="1"/>
  <c r="R272" i="6" s="1"/>
  <c r="R273" i="6" s="1"/>
  <c r="R274" i="6" s="1"/>
  <c r="R275" i="6" s="1"/>
  <c r="R276" i="6" s="1"/>
  <c r="R277" i="6" s="1"/>
  <c r="R278" i="6" s="1"/>
  <c r="R279" i="6" s="1"/>
  <c r="R280" i="6" s="1"/>
  <c r="R281" i="6" s="1"/>
  <c r="R282" i="6" s="1"/>
  <c r="R283" i="6" s="1"/>
  <c r="R284" i="6" s="1"/>
  <c r="R285" i="6" s="1"/>
  <c r="R286" i="6" s="1"/>
  <c r="R287" i="6" s="1"/>
  <c r="R288" i="6" s="1"/>
  <c r="R289" i="6" s="1"/>
  <c r="R290" i="6" s="1"/>
  <c r="R291" i="6" s="1"/>
  <c r="R292" i="6" s="1"/>
  <c r="R293" i="6" s="1"/>
  <c r="R294" i="6" s="1"/>
  <c r="R295" i="6" s="1"/>
  <c r="R296" i="6" s="1"/>
  <c r="R297" i="6" s="1"/>
  <c r="R298" i="6" s="1"/>
  <c r="R299" i="6" s="1"/>
  <c r="R300" i="6" s="1"/>
  <c r="R301" i="6" s="1"/>
  <c r="R302" i="6" s="1"/>
  <c r="R303" i="6" s="1"/>
  <c r="R304" i="6" s="1"/>
  <c r="R305" i="6" s="1"/>
  <c r="R306" i="6" s="1"/>
  <c r="R307" i="6" s="1"/>
  <c r="R308" i="6" s="1"/>
  <c r="R309" i="6" s="1"/>
  <c r="R310" i="6" s="1"/>
  <c r="R311" i="6" s="1"/>
  <c r="R312" i="6" s="1"/>
  <c r="R313" i="6" s="1"/>
  <c r="R314" i="6" s="1"/>
  <c r="R315" i="6" s="1"/>
  <c r="R316" i="6" s="1"/>
  <c r="R317" i="6" s="1"/>
  <c r="R318" i="6" s="1"/>
  <c r="R319" i="6" s="1"/>
  <c r="R320" i="6" s="1"/>
  <c r="R321" i="6" s="1"/>
  <c r="R322" i="6" s="1"/>
  <c r="R323" i="6" s="1"/>
  <c r="R324" i="6" s="1"/>
  <c r="R325" i="6" s="1"/>
  <c r="R326" i="6" s="1"/>
  <c r="R327" i="6" s="1"/>
  <c r="R328" i="6" s="1"/>
  <c r="R329" i="6" s="1"/>
  <c r="R330" i="6" s="1"/>
  <c r="R331" i="6" s="1"/>
  <c r="R332" i="6" s="1"/>
  <c r="R333" i="6" s="1"/>
  <c r="R334" i="6" s="1"/>
  <c r="R335" i="6" s="1"/>
  <c r="R336" i="6" s="1"/>
  <c r="R337" i="6" s="1"/>
  <c r="R338" i="6" s="1"/>
  <c r="R339" i="6" s="1"/>
  <c r="R340" i="6" s="1"/>
  <c r="R341" i="6" s="1"/>
  <c r="R342" i="6" s="1"/>
  <c r="R343" i="6" s="1"/>
  <c r="R344" i="6" s="1"/>
  <c r="R345" i="6" s="1"/>
  <c r="R346" i="6" s="1"/>
  <c r="R347" i="6" s="1"/>
  <c r="R348" i="6" s="1"/>
  <c r="R349" i="6" s="1"/>
  <c r="R350" i="6" s="1"/>
  <c r="R351" i="6" s="1"/>
  <c r="R352" i="6" s="1"/>
  <c r="R353" i="6" s="1"/>
  <c r="R354" i="6" s="1"/>
  <c r="R355" i="6" s="1"/>
  <c r="R356" i="6" s="1"/>
  <c r="R357" i="6" s="1"/>
  <c r="R358" i="6" s="1"/>
  <c r="R359" i="6" s="1"/>
  <c r="R360" i="6" s="1"/>
  <c r="R361" i="6" s="1"/>
  <c r="R362" i="6" s="1"/>
  <c r="R363" i="6" s="1"/>
  <c r="R364" i="6" s="1"/>
  <c r="R365" i="6" s="1"/>
  <c r="R366" i="6" s="1"/>
  <c r="R367" i="6" s="1"/>
  <c r="R368" i="6" s="1"/>
  <c r="P3" i="6"/>
  <c r="P4" i="6" s="1"/>
  <c r="P5" i="6" s="1"/>
  <c r="P6" i="6" s="1"/>
  <c r="P7" i="6" s="1"/>
  <c r="P8" i="6" s="1"/>
  <c r="P9" i="6" s="1"/>
  <c r="P10" i="6" s="1"/>
  <c r="P11" i="6" s="1"/>
  <c r="P12" i="6" s="1"/>
  <c r="P13" i="6" s="1"/>
  <c r="P14" i="6" s="1"/>
  <c r="P15" i="6" s="1"/>
  <c r="P16" i="6" s="1"/>
  <c r="P17" i="6" s="1"/>
  <c r="P18" i="6" s="1"/>
  <c r="P19" i="6" s="1"/>
  <c r="P20" i="6" s="1"/>
  <c r="P21" i="6" s="1"/>
  <c r="P22" i="6" s="1"/>
  <c r="P23" i="6" s="1"/>
  <c r="P24" i="6" s="1"/>
  <c r="P25" i="6" s="1"/>
  <c r="P26" i="6" s="1"/>
  <c r="P27" i="6" s="1"/>
  <c r="P28" i="6" s="1"/>
  <c r="P29" i="6" s="1"/>
  <c r="P30" i="6" s="1"/>
  <c r="P31" i="6" s="1"/>
  <c r="P32" i="6" s="1"/>
  <c r="P33" i="6" s="1"/>
  <c r="P34" i="6" s="1"/>
  <c r="P35" i="6" s="1"/>
  <c r="P36" i="6" s="1"/>
  <c r="P37" i="6" s="1"/>
  <c r="P38" i="6" s="1"/>
  <c r="P39" i="6" s="1"/>
  <c r="P40" i="6" s="1"/>
  <c r="P41" i="6" s="1"/>
  <c r="P42" i="6" s="1"/>
  <c r="P43" i="6" s="1"/>
  <c r="P44" i="6" s="1"/>
  <c r="P45" i="6" s="1"/>
  <c r="P46" i="6" s="1"/>
  <c r="P47" i="6" s="1"/>
  <c r="P48" i="6" s="1"/>
  <c r="P49" i="6" s="1"/>
  <c r="P50" i="6" s="1"/>
  <c r="P51" i="6" s="1"/>
  <c r="P52" i="6" s="1"/>
  <c r="P53" i="6" s="1"/>
  <c r="P54" i="6" s="1"/>
  <c r="P55" i="6" s="1"/>
  <c r="P56" i="6" s="1"/>
  <c r="P57" i="6" s="1"/>
  <c r="P58" i="6" s="1"/>
  <c r="P59" i="6" s="1"/>
  <c r="P60" i="6" s="1"/>
  <c r="P61" i="6" s="1"/>
  <c r="P62" i="6" s="1"/>
  <c r="P63" i="6" s="1"/>
  <c r="P64" i="6" s="1"/>
  <c r="P65" i="6" s="1"/>
  <c r="P66" i="6" s="1"/>
  <c r="P67" i="6" s="1"/>
  <c r="P68" i="6" s="1"/>
  <c r="P69" i="6" s="1"/>
  <c r="P70" i="6" s="1"/>
  <c r="P71" i="6" s="1"/>
  <c r="P72" i="6" s="1"/>
  <c r="P73" i="6" s="1"/>
  <c r="P74" i="6" s="1"/>
  <c r="P75" i="6" s="1"/>
  <c r="P76" i="6" s="1"/>
  <c r="P77" i="6" s="1"/>
  <c r="P78" i="6" s="1"/>
  <c r="P79" i="6" s="1"/>
  <c r="P80" i="6" s="1"/>
  <c r="P81" i="6" s="1"/>
  <c r="P82" i="6" s="1"/>
  <c r="P83" i="6" s="1"/>
  <c r="P84" i="6" s="1"/>
  <c r="P85" i="6" s="1"/>
  <c r="P86" i="6" s="1"/>
  <c r="P87" i="6" s="1"/>
  <c r="P88" i="6" s="1"/>
  <c r="P89" i="6" s="1"/>
  <c r="P90" i="6" s="1"/>
  <c r="P91" i="6" s="1"/>
  <c r="P92" i="6" s="1"/>
  <c r="P93" i="6" s="1"/>
  <c r="P94" i="6" s="1"/>
  <c r="P95" i="6" s="1"/>
  <c r="P96" i="6" s="1"/>
  <c r="P97" i="6" s="1"/>
  <c r="P98" i="6" s="1"/>
  <c r="P99" i="6" s="1"/>
  <c r="P100" i="6" s="1"/>
  <c r="P101" i="6" s="1"/>
  <c r="P102" i="6" s="1"/>
  <c r="P103" i="6" s="1"/>
  <c r="P104" i="6" s="1"/>
  <c r="P105" i="6" s="1"/>
  <c r="P106" i="6" s="1"/>
  <c r="P107" i="6" s="1"/>
  <c r="P108" i="6" s="1"/>
  <c r="P109" i="6" s="1"/>
  <c r="P110" i="6" s="1"/>
  <c r="P111" i="6" s="1"/>
  <c r="P112" i="6" s="1"/>
  <c r="P113" i="6" s="1"/>
  <c r="P114" i="6" s="1"/>
  <c r="P115" i="6" s="1"/>
  <c r="P116" i="6" s="1"/>
  <c r="P117" i="6" s="1"/>
  <c r="P118" i="6" s="1"/>
  <c r="P119" i="6" s="1"/>
  <c r="P120" i="6" s="1"/>
  <c r="P121" i="6" s="1"/>
  <c r="P122" i="6" s="1"/>
  <c r="P123" i="6" s="1"/>
  <c r="P124" i="6" s="1"/>
  <c r="P125" i="6" s="1"/>
  <c r="P126" i="6" s="1"/>
  <c r="P127" i="6" s="1"/>
  <c r="P128" i="6" s="1"/>
  <c r="P129" i="6" s="1"/>
  <c r="P130" i="6" s="1"/>
  <c r="P131" i="6" s="1"/>
  <c r="P132" i="6" s="1"/>
  <c r="P133" i="6" s="1"/>
  <c r="P134" i="6" s="1"/>
  <c r="P135" i="6" s="1"/>
  <c r="P136" i="6" s="1"/>
  <c r="P137" i="6" s="1"/>
  <c r="P138" i="6" s="1"/>
  <c r="P139" i="6" s="1"/>
  <c r="P140" i="6" s="1"/>
  <c r="P141" i="6" s="1"/>
  <c r="P142" i="6" s="1"/>
  <c r="P143" i="6" s="1"/>
  <c r="P144" i="6" s="1"/>
  <c r="P145" i="6" s="1"/>
  <c r="P146" i="6" s="1"/>
  <c r="P147" i="6" s="1"/>
  <c r="P148" i="6" s="1"/>
  <c r="P149" i="6" s="1"/>
  <c r="P150" i="6" s="1"/>
  <c r="P151" i="6" s="1"/>
  <c r="P152" i="6" s="1"/>
  <c r="P153" i="6" s="1"/>
  <c r="P154" i="6" s="1"/>
  <c r="P155" i="6" s="1"/>
  <c r="P156" i="6" s="1"/>
  <c r="P157" i="6" s="1"/>
  <c r="P158" i="6" s="1"/>
  <c r="P159" i="6" s="1"/>
  <c r="P160" i="6" s="1"/>
  <c r="P161" i="6" s="1"/>
  <c r="P162" i="6" s="1"/>
  <c r="P163" i="6" s="1"/>
  <c r="P164" i="6" s="1"/>
  <c r="P165" i="6" s="1"/>
  <c r="P166" i="6" s="1"/>
  <c r="P167" i="6" s="1"/>
  <c r="P168" i="6" s="1"/>
  <c r="P169" i="6" s="1"/>
  <c r="P170" i="6" s="1"/>
  <c r="P171" i="6" s="1"/>
  <c r="P172" i="6" s="1"/>
  <c r="P173" i="6" s="1"/>
  <c r="P174" i="6" s="1"/>
  <c r="P175" i="6" s="1"/>
  <c r="P176" i="6" s="1"/>
  <c r="P177" i="6" s="1"/>
  <c r="P178" i="6" s="1"/>
  <c r="P179" i="6" s="1"/>
  <c r="P180" i="6" s="1"/>
  <c r="P181" i="6" s="1"/>
  <c r="P182" i="6" s="1"/>
  <c r="P183" i="6" s="1"/>
  <c r="P184" i="6" s="1"/>
  <c r="P185" i="6" s="1"/>
  <c r="P186" i="6" s="1"/>
  <c r="P187" i="6" s="1"/>
  <c r="P188" i="6" s="1"/>
  <c r="P189" i="6" s="1"/>
  <c r="P190" i="6" s="1"/>
  <c r="P191" i="6" s="1"/>
  <c r="P192" i="6" s="1"/>
  <c r="P193" i="6" s="1"/>
  <c r="P194" i="6" s="1"/>
  <c r="P195" i="6" s="1"/>
  <c r="P196" i="6" s="1"/>
  <c r="P197" i="6" s="1"/>
  <c r="P198" i="6" s="1"/>
  <c r="P199" i="6" s="1"/>
  <c r="P200" i="6" s="1"/>
  <c r="P201" i="6" s="1"/>
  <c r="P202" i="6" s="1"/>
  <c r="P203" i="6" s="1"/>
  <c r="P204" i="6" s="1"/>
  <c r="P205" i="6" s="1"/>
  <c r="P206" i="6" s="1"/>
  <c r="P207" i="6" s="1"/>
  <c r="P208" i="6" s="1"/>
  <c r="P209" i="6" s="1"/>
  <c r="P210" i="6" s="1"/>
  <c r="P211" i="6" s="1"/>
  <c r="P212" i="6" s="1"/>
  <c r="P213" i="6" s="1"/>
  <c r="P214" i="6" s="1"/>
  <c r="P215" i="6" s="1"/>
  <c r="P216" i="6" s="1"/>
  <c r="P217" i="6" s="1"/>
  <c r="P218" i="6" s="1"/>
  <c r="P219" i="6" s="1"/>
  <c r="P220" i="6" s="1"/>
  <c r="P221" i="6" s="1"/>
  <c r="P222" i="6" s="1"/>
  <c r="P223" i="6" s="1"/>
  <c r="P224" i="6" s="1"/>
  <c r="P225" i="6" s="1"/>
  <c r="P226" i="6" s="1"/>
  <c r="P227" i="6" s="1"/>
  <c r="P228" i="6" s="1"/>
  <c r="P229" i="6" s="1"/>
  <c r="P230" i="6" s="1"/>
  <c r="P231" i="6" s="1"/>
  <c r="P232" i="6" s="1"/>
  <c r="P233" i="6" s="1"/>
  <c r="P234" i="6" s="1"/>
  <c r="P235" i="6" s="1"/>
  <c r="P236" i="6" s="1"/>
  <c r="P237" i="6" s="1"/>
  <c r="P238" i="6" s="1"/>
  <c r="P239" i="6" s="1"/>
  <c r="P240" i="6" s="1"/>
  <c r="P241" i="6" s="1"/>
  <c r="P242" i="6" s="1"/>
  <c r="P243" i="6" s="1"/>
  <c r="P244" i="6" s="1"/>
  <c r="P245" i="6" s="1"/>
  <c r="P246" i="6" s="1"/>
  <c r="P247" i="6" s="1"/>
  <c r="P248" i="6" s="1"/>
  <c r="P249" i="6" s="1"/>
  <c r="P250" i="6" s="1"/>
  <c r="P251" i="6" s="1"/>
  <c r="P252" i="6" s="1"/>
  <c r="P253" i="6" s="1"/>
  <c r="P254" i="6" s="1"/>
  <c r="P255" i="6" s="1"/>
  <c r="P256" i="6" s="1"/>
  <c r="P257" i="6" s="1"/>
  <c r="P258" i="6" s="1"/>
  <c r="P259" i="6" s="1"/>
  <c r="P260" i="6" s="1"/>
  <c r="P261" i="6" s="1"/>
  <c r="P262" i="6" s="1"/>
  <c r="P263" i="6" s="1"/>
  <c r="P264" i="6" s="1"/>
  <c r="P265" i="6" s="1"/>
  <c r="P266" i="6" s="1"/>
  <c r="P267" i="6" s="1"/>
  <c r="P268" i="6" s="1"/>
  <c r="P269" i="6" s="1"/>
  <c r="P270" i="6" s="1"/>
  <c r="P271" i="6" s="1"/>
  <c r="P272" i="6" s="1"/>
  <c r="P273" i="6" s="1"/>
  <c r="P274" i="6" s="1"/>
  <c r="P275" i="6" s="1"/>
  <c r="P276" i="6" s="1"/>
  <c r="P277" i="6" s="1"/>
  <c r="P278" i="6" s="1"/>
  <c r="P279" i="6" s="1"/>
  <c r="P280" i="6" s="1"/>
  <c r="P281" i="6" s="1"/>
  <c r="P282" i="6" s="1"/>
  <c r="P283" i="6" s="1"/>
  <c r="P284" i="6" s="1"/>
  <c r="P285" i="6" s="1"/>
  <c r="P286" i="6" s="1"/>
  <c r="P287" i="6" s="1"/>
  <c r="P288" i="6" s="1"/>
  <c r="P289" i="6" s="1"/>
  <c r="P290" i="6" s="1"/>
  <c r="P291" i="6" s="1"/>
  <c r="P292" i="6" s="1"/>
  <c r="P293" i="6" s="1"/>
  <c r="P294" i="6" s="1"/>
  <c r="P295" i="6" s="1"/>
  <c r="P296" i="6" s="1"/>
  <c r="P297" i="6" s="1"/>
  <c r="P298" i="6" s="1"/>
  <c r="P299" i="6" s="1"/>
  <c r="P300" i="6" s="1"/>
  <c r="P301" i="6" s="1"/>
  <c r="P302" i="6" s="1"/>
  <c r="P303" i="6" s="1"/>
  <c r="P304" i="6" s="1"/>
  <c r="P305" i="6" s="1"/>
  <c r="P306" i="6" s="1"/>
  <c r="P307" i="6" s="1"/>
  <c r="P308" i="6" s="1"/>
  <c r="P309" i="6" s="1"/>
  <c r="P310" i="6" s="1"/>
  <c r="P311" i="6" s="1"/>
  <c r="P312" i="6" s="1"/>
  <c r="P313" i="6" s="1"/>
  <c r="P314" i="6" s="1"/>
  <c r="P315" i="6" s="1"/>
  <c r="P316" i="6" s="1"/>
  <c r="P317" i="6" s="1"/>
  <c r="P318" i="6" s="1"/>
  <c r="P319" i="6" s="1"/>
  <c r="P320" i="6" s="1"/>
  <c r="P321" i="6" s="1"/>
  <c r="P322" i="6" s="1"/>
  <c r="P323" i="6" s="1"/>
  <c r="P324" i="6" s="1"/>
  <c r="P325" i="6" s="1"/>
  <c r="P326" i="6" s="1"/>
  <c r="P327" i="6" s="1"/>
  <c r="P328" i="6" s="1"/>
  <c r="P329" i="6" s="1"/>
  <c r="P330" i="6" s="1"/>
  <c r="P331" i="6" s="1"/>
  <c r="P332" i="6" s="1"/>
  <c r="P333" i="6" s="1"/>
  <c r="P334" i="6" s="1"/>
  <c r="P335" i="6" s="1"/>
  <c r="P336" i="6" s="1"/>
  <c r="P337" i="6" s="1"/>
  <c r="P338" i="6" s="1"/>
  <c r="P339" i="6" s="1"/>
  <c r="P340" i="6" s="1"/>
  <c r="P341" i="6" s="1"/>
  <c r="P342" i="6" s="1"/>
  <c r="P343" i="6" s="1"/>
  <c r="P344" i="6" s="1"/>
  <c r="P345" i="6" s="1"/>
  <c r="P346" i="6" s="1"/>
  <c r="P347" i="6" s="1"/>
  <c r="P348" i="6" s="1"/>
  <c r="P349" i="6" s="1"/>
  <c r="P350" i="6" s="1"/>
  <c r="P351" i="6" s="1"/>
  <c r="P352" i="6" s="1"/>
  <c r="P353" i="6" s="1"/>
  <c r="P354" i="6" s="1"/>
  <c r="P355" i="6" s="1"/>
  <c r="P356" i="6" s="1"/>
  <c r="P357" i="6" s="1"/>
  <c r="P358" i="6" s="1"/>
  <c r="P359" i="6" s="1"/>
  <c r="P360" i="6" s="1"/>
  <c r="P361" i="6" s="1"/>
  <c r="P362" i="6" s="1"/>
  <c r="P363" i="6" s="1"/>
  <c r="P364" i="6" s="1"/>
  <c r="P365" i="6" s="1"/>
  <c r="P366" i="6" s="1"/>
  <c r="P367" i="6" s="1"/>
  <c r="P368" i="6" s="1"/>
  <c r="M3" i="6"/>
  <c r="M4" i="6" s="1"/>
  <c r="M5" i="6" s="1"/>
  <c r="M6" i="6" s="1"/>
  <c r="M7" i="6" s="1"/>
  <c r="M8" i="6" s="1"/>
  <c r="M9" i="6" s="1"/>
  <c r="M10" i="6" s="1"/>
  <c r="M11" i="6" s="1"/>
  <c r="M12" i="6" s="1"/>
  <c r="M13" i="6" s="1"/>
  <c r="M14" i="6" s="1"/>
  <c r="M15" i="6" s="1"/>
  <c r="M16" i="6" s="1"/>
  <c r="M17" i="6" s="1"/>
  <c r="M18" i="6" s="1"/>
  <c r="M19" i="6" s="1"/>
  <c r="M20" i="6" s="1"/>
  <c r="M21" i="6" s="1"/>
  <c r="M22" i="6" s="1"/>
  <c r="M23" i="6" s="1"/>
  <c r="M24" i="6" s="1"/>
  <c r="M25" i="6" s="1"/>
  <c r="M26" i="6" s="1"/>
  <c r="M27" i="6" s="1"/>
  <c r="M28" i="6" s="1"/>
  <c r="M29" i="6" s="1"/>
  <c r="M30" i="6" s="1"/>
  <c r="M31" i="6" s="1"/>
  <c r="M32" i="6" s="1"/>
  <c r="M33" i="6" s="1"/>
  <c r="M34" i="6" s="1"/>
  <c r="M35" i="6" s="1"/>
  <c r="M36" i="6" s="1"/>
  <c r="M37" i="6" s="1"/>
  <c r="M38" i="6" s="1"/>
  <c r="M39" i="6" s="1"/>
  <c r="M40" i="6" s="1"/>
  <c r="M41" i="6" s="1"/>
  <c r="M42" i="6" s="1"/>
  <c r="M43" i="6" s="1"/>
  <c r="M44" i="6" s="1"/>
  <c r="M45" i="6" s="1"/>
  <c r="M46" i="6" s="1"/>
  <c r="M47" i="6" s="1"/>
  <c r="M48" i="6" s="1"/>
  <c r="M49" i="6" s="1"/>
  <c r="M50" i="6" s="1"/>
  <c r="M51" i="6" s="1"/>
  <c r="M52" i="6" s="1"/>
  <c r="M53" i="6" s="1"/>
  <c r="M54" i="6" s="1"/>
  <c r="M55" i="6" s="1"/>
  <c r="M56" i="6" s="1"/>
  <c r="M57" i="6" s="1"/>
  <c r="M58" i="6" s="1"/>
  <c r="M59" i="6" s="1"/>
  <c r="M60" i="6" s="1"/>
  <c r="M61" i="6" s="1"/>
  <c r="M62" i="6" s="1"/>
  <c r="M63" i="6" s="1"/>
  <c r="M64" i="6" s="1"/>
  <c r="M65" i="6" s="1"/>
  <c r="M66" i="6" s="1"/>
  <c r="M67" i="6" s="1"/>
  <c r="M68" i="6" s="1"/>
  <c r="M69" i="6" s="1"/>
  <c r="M70" i="6" s="1"/>
  <c r="M71" i="6" s="1"/>
  <c r="M72" i="6" s="1"/>
  <c r="M73" i="6" s="1"/>
  <c r="M74" i="6" s="1"/>
  <c r="M75" i="6" s="1"/>
  <c r="M76" i="6" s="1"/>
  <c r="M77" i="6" s="1"/>
  <c r="M78" i="6" s="1"/>
  <c r="M79" i="6" s="1"/>
  <c r="M80" i="6" s="1"/>
  <c r="M81" i="6" s="1"/>
  <c r="M82" i="6" s="1"/>
  <c r="M83" i="6" s="1"/>
  <c r="M84" i="6" s="1"/>
  <c r="M85" i="6" s="1"/>
  <c r="M86" i="6" s="1"/>
  <c r="M87" i="6" s="1"/>
  <c r="M88" i="6" s="1"/>
  <c r="M89" i="6" s="1"/>
  <c r="M90" i="6" s="1"/>
  <c r="M91" i="6" s="1"/>
  <c r="M92" i="6" s="1"/>
  <c r="M93" i="6" s="1"/>
  <c r="M94" i="6" s="1"/>
  <c r="M95" i="6" s="1"/>
  <c r="M96" i="6" s="1"/>
  <c r="M97" i="6" s="1"/>
  <c r="M98" i="6" s="1"/>
  <c r="M99" i="6" s="1"/>
  <c r="M100" i="6" s="1"/>
  <c r="M101" i="6" s="1"/>
  <c r="M102" i="6" s="1"/>
  <c r="M103" i="6" s="1"/>
  <c r="M104" i="6" s="1"/>
  <c r="M105" i="6" s="1"/>
  <c r="M106" i="6" s="1"/>
  <c r="M107" i="6" s="1"/>
  <c r="M108" i="6" s="1"/>
  <c r="M109" i="6" s="1"/>
  <c r="M110" i="6" s="1"/>
  <c r="M111" i="6" s="1"/>
  <c r="M112" i="6" s="1"/>
  <c r="M113" i="6" s="1"/>
  <c r="M114" i="6" s="1"/>
  <c r="M115" i="6" s="1"/>
  <c r="M116" i="6" s="1"/>
  <c r="M117" i="6" s="1"/>
  <c r="M118" i="6" s="1"/>
  <c r="M119" i="6" s="1"/>
  <c r="M120" i="6" s="1"/>
  <c r="M121" i="6" s="1"/>
  <c r="M122" i="6" s="1"/>
  <c r="M123" i="6" s="1"/>
  <c r="M124" i="6" s="1"/>
  <c r="M125" i="6" s="1"/>
  <c r="M126" i="6" s="1"/>
  <c r="M127" i="6" s="1"/>
  <c r="M128" i="6" s="1"/>
  <c r="M129" i="6" s="1"/>
  <c r="M130" i="6" s="1"/>
  <c r="M131" i="6" s="1"/>
  <c r="M132" i="6" s="1"/>
  <c r="M133" i="6" s="1"/>
  <c r="M134" i="6" s="1"/>
  <c r="M135" i="6" s="1"/>
  <c r="M136" i="6" s="1"/>
  <c r="M137" i="6" s="1"/>
  <c r="M138" i="6" s="1"/>
  <c r="M139" i="6" s="1"/>
  <c r="M140" i="6" s="1"/>
  <c r="M141" i="6" s="1"/>
  <c r="M142" i="6" s="1"/>
  <c r="M143" i="6" s="1"/>
  <c r="M144" i="6" s="1"/>
  <c r="M145" i="6" s="1"/>
  <c r="M146" i="6" s="1"/>
  <c r="M147" i="6" s="1"/>
  <c r="M148" i="6" s="1"/>
  <c r="M149" i="6" s="1"/>
  <c r="M150" i="6" s="1"/>
  <c r="M151" i="6" s="1"/>
  <c r="M152" i="6" s="1"/>
  <c r="M153" i="6" s="1"/>
  <c r="M154" i="6" s="1"/>
  <c r="M155" i="6" s="1"/>
  <c r="M156" i="6" s="1"/>
  <c r="M157" i="6" s="1"/>
  <c r="M158" i="6" s="1"/>
  <c r="M159" i="6" s="1"/>
  <c r="M160" i="6" s="1"/>
  <c r="M161" i="6" s="1"/>
  <c r="M162" i="6" s="1"/>
  <c r="M163" i="6" s="1"/>
  <c r="M164" i="6" s="1"/>
  <c r="M165" i="6" s="1"/>
  <c r="M166" i="6" s="1"/>
  <c r="M167" i="6" s="1"/>
  <c r="M168" i="6" s="1"/>
  <c r="M169" i="6" s="1"/>
  <c r="M170" i="6" s="1"/>
  <c r="M171" i="6" s="1"/>
  <c r="M172" i="6" s="1"/>
  <c r="M173" i="6" s="1"/>
  <c r="M174" i="6" s="1"/>
  <c r="M175" i="6" s="1"/>
  <c r="M176" i="6" s="1"/>
  <c r="M177" i="6" s="1"/>
  <c r="M178" i="6" s="1"/>
  <c r="M179" i="6" s="1"/>
  <c r="M180" i="6" s="1"/>
  <c r="M181" i="6" s="1"/>
  <c r="M182" i="6" s="1"/>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O3" i="6"/>
  <c r="O4" i="6" s="1"/>
  <c r="O5" i="6" s="1"/>
  <c r="O6" i="6" s="1"/>
  <c r="O7" i="6" s="1"/>
  <c r="O8" i="6" s="1"/>
  <c r="O9" i="6" s="1"/>
  <c r="O10" i="6" s="1"/>
  <c r="O11" i="6" s="1"/>
  <c r="O12" i="6" s="1"/>
  <c r="O13" i="6" s="1"/>
  <c r="O14" i="6" s="1"/>
  <c r="O15" i="6" s="1"/>
  <c r="O16" i="6" s="1"/>
  <c r="O17" i="6" s="1"/>
  <c r="O18" i="6" s="1"/>
  <c r="O19" i="6" s="1"/>
  <c r="O20" i="6" s="1"/>
  <c r="O21" i="6" s="1"/>
  <c r="O22" i="6" s="1"/>
  <c r="O23" i="6" s="1"/>
  <c r="O24" i="6" s="1"/>
  <c r="O25" i="6" s="1"/>
  <c r="O26" i="6" s="1"/>
  <c r="O27" i="6" s="1"/>
  <c r="O28" i="6" s="1"/>
  <c r="O29" i="6" s="1"/>
  <c r="O30" i="6" s="1"/>
  <c r="O31" i="6" s="1"/>
  <c r="O32" i="6" s="1"/>
  <c r="O33" i="6" s="1"/>
  <c r="O34" i="6" s="1"/>
  <c r="O35" i="6" s="1"/>
  <c r="O36" i="6" s="1"/>
  <c r="O37" i="6" s="1"/>
  <c r="O38" i="6" s="1"/>
  <c r="O39" i="6" s="1"/>
  <c r="O40" i="6" s="1"/>
  <c r="O41" i="6" s="1"/>
  <c r="O42" i="6" s="1"/>
  <c r="O43" i="6" s="1"/>
  <c r="O44" i="6" s="1"/>
  <c r="O45" i="6" s="1"/>
  <c r="O46" i="6" s="1"/>
  <c r="O47" i="6" s="1"/>
  <c r="O48" i="6" s="1"/>
  <c r="O49" i="6" s="1"/>
  <c r="O50" i="6" s="1"/>
  <c r="O51" i="6" s="1"/>
  <c r="O52" i="6" s="1"/>
  <c r="O53" i="6" s="1"/>
  <c r="O54" i="6" s="1"/>
  <c r="O55" i="6" s="1"/>
  <c r="O56" i="6" s="1"/>
  <c r="O57" i="6" s="1"/>
  <c r="O58" i="6" s="1"/>
  <c r="O59" i="6" s="1"/>
  <c r="O60" i="6" s="1"/>
  <c r="O61" i="6" s="1"/>
  <c r="O62" i="6" s="1"/>
  <c r="O63" i="6" s="1"/>
  <c r="O64" i="6" s="1"/>
  <c r="O65" i="6" s="1"/>
  <c r="O66" i="6" s="1"/>
  <c r="O67" i="6" s="1"/>
  <c r="O68" i="6" s="1"/>
  <c r="O69" i="6" s="1"/>
  <c r="O70" i="6" s="1"/>
  <c r="O71" i="6" s="1"/>
  <c r="O72" i="6" s="1"/>
  <c r="O73" i="6" s="1"/>
  <c r="O74" i="6" s="1"/>
  <c r="O75" i="6" s="1"/>
  <c r="O76" i="6" s="1"/>
  <c r="O77" i="6" s="1"/>
  <c r="O78" i="6" s="1"/>
  <c r="O79" i="6" s="1"/>
  <c r="O80" i="6" s="1"/>
  <c r="O81" i="6" s="1"/>
  <c r="O82" i="6" s="1"/>
  <c r="O83" i="6" s="1"/>
  <c r="O84" i="6" s="1"/>
  <c r="O85" i="6" s="1"/>
  <c r="O86" i="6" s="1"/>
  <c r="O87" i="6" s="1"/>
  <c r="O88" i="6" s="1"/>
  <c r="O89" i="6" s="1"/>
  <c r="O90" i="6" s="1"/>
  <c r="O91" i="6" s="1"/>
  <c r="O92" i="6" s="1"/>
  <c r="O93" i="6" s="1"/>
  <c r="O94" i="6" s="1"/>
  <c r="O95" i="6" s="1"/>
  <c r="O96" i="6" s="1"/>
  <c r="O97" i="6" s="1"/>
  <c r="O98" i="6" s="1"/>
  <c r="O99" i="6" s="1"/>
  <c r="O100" i="6" s="1"/>
  <c r="O101" i="6" s="1"/>
  <c r="O102" i="6" s="1"/>
  <c r="O103" i="6" s="1"/>
  <c r="O104" i="6" s="1"/>
  <c r="O105" i="6" s="1"/>
  <c r="O106" i="6" s="1"/>
  <c r="O107" i="6" s="1"/>
  <c r="O108" i="6" s="1"/>
  <c r="O109" i="6" s="1"/>
  <c r="O110" i="6" s="1"/>
  <c r="O111" i="6" s="1"/>
  <c r="O112" i="6" s="1"/>
  <c r="O113" i="6" s="1"/>
  <c r="O114" i="6" s="1"/>
  <c r="O115" i="6" s="1"/>
  <c r="O116" i="6" s="1"/>
  <c r="O117" i="6" s="1"/>
  <c r="O118" i="6" s="1"/>
  <c r="O119" i="6" s="1"/>
  <c r="O120" i="6" s="1"/>
  <c r="O121" i="6" s="1"/>
  <c r="O122" i="6" s="1"/>
  <c r="O123" i="6" s="1"/>
  <c r="O124" i="6" s="1"/>
  <c r="O125" i="6" s="1"/>
  <c r="O126" i="6" s="1"/>
  <c r="O127" i="6" s="1"/>
  <c r="O128" i="6" s="1"/>
  <c r="O129" i="6" s="1"/>
  <c r="O130" i="6" s="1"/>
  <c r="O131" i="6" s="1"/>
  <c r="O132" i="6" s="1"/>
  <c r="O133" i="6" s="1"/>
  <c r="O134" i="6" s="1"/>
  <c r="O135" i="6" s="1"/>
  <c r="O136" i="6" s="1"/>
  <c r="O137" i="6" s="1"/>
  <c r="O138" i="6" s="1"/>
  <c r="O139" i="6" s="1"/>
  <c r="O140" i="6" s="1"/>
  <c r="O141" i="6" s="1"/>
  <c r="O142" i="6" s="1"/>
  <c r="O143" i="6" s="1"/>
  <c r="O144" i="6" s="1"/>
  <c r="O145" i="6" s="1"/>
  <c r="O146" i="6" s="1"/>
  <c r="O147" i="6" s="1"/>
  <c r="O148" i="6" s="1"/>
  <c r="O149" i="6" s="1"/>
  <c r="O150" i="6" s="1"/>
  <c r="O151" i="6" s="1"/>
  <c r="O152" i="6" s="1"/>
  <c r="O153" i="6" s="1"/>
  <c r="O154" i="6" s="1"/>
  <c r="O155" i="6" s="1"/>
  <c r="O156" i="6" s="1"/>
  <c r="O157" i="6" s="1"/>
  <c r="O158" i="6" s="1"/>
  <c r="O159" i="6" s="1"/>
  <c r="O160" i="6" s="1"/>
  <c r="O161" i="6" s="1"/>
  <c r="O162" i="6" s="1"/>
  <c r="O163" i="6" s="1"/>
  <c r="O164" i="6" s="1"/>
  <c r="O165" i="6" s="1"/>
  <c r="O166" i="6" s="1"/>
  <c r="O167" i="6" s="1"/>
  <c r="O168" i="6" s="1"/>
  <c r="O169" i="6" s="1"/>
  <c r="O170" i="6" s="1"/>
  <c r="O171" i="6" s="1"/>
  <c r="O172" i="6" s="1"/>
  <c r="O173" i="6" s="1"/>
  <c r="O174" i="6" s="1"/>
  <c r="O175" i="6" s="1"/>
  <c r="O176" i="6" s="1"/>
  <c r="O177" i="6" s="1"/>
  <c r="O178" i="6" s="1"/>
  <c r="O179" i="6" s="1"/>
  <c r="O180" i="6" s="1"/>
  <c r="O181" i="6" s="1"/>
  <c r="O182" i="6" s="1"/>
  <c r="O183" i="6" s="1"/>
  <c r="O184" i="6" s="1"/>
  <c r="O185" i="6" s="1"/>
  <c r="O186" i="6" s="1"/>
  <c r="O187" i="6" s="1"/>
  <c r="O188" i="6" s="1"/>
  <c r="O189" i="6" s="1"/>
  <c r="O190" i="6" s="1"/>
  <c r="O191" i="6" s="1"/>
  <c r="O192" i="6" s="1"/>
  <c r="O193" i="6" s="1"/>
  <c r="O194" i="6" s="1"/>
  <c r="O195" i="6" s="1"/>
  <c r="O196" i="6" s="1"/>
  <c r="O197" i="6" s="1"/>
  <c r="O198" i="6" s="1"/>
  <c r="O199" i="6" s="1"/>
  <c r="O200" i="6" s="1"/>
  <c r="O201" i="6" s="1"/>
  <c r="O202" i="6" s="1"/>
  <c r="O203" i="6" s="1"/>
  <c r="O204" i="6" s="1"/>
  <c r="O205" i="6" s="1"/>
  <c r="O206" i="6" s="1"/>
  <c r="O207" i="6" s="1"/>
  <c r="O208" i="6" s="1"/>
  <c r="O209" i="6" s="1"/>
  <c r="O210" i="6" s="1"/>
  <c r="O211" i="6" s="1"/>
  <c r="O212" i="6" s="1"/>
  <c r="O213" i="6" s="1"/>
  <c r="O214" i="6" s="1"/>
  <c r="O215" i="6" s="1"/>
  <c r="O216" i="6" s="1"/>
  <c r="O217" i="6" s="1"/>
  <c r="O218" i="6" s="1"/>
  <c r="O219" i="6" s="1"/>
  <c r="O220" i="6" s="1"/>
  <c r="O221" i="6" s="1"/>
  <c r="O222" i="6" s="1"/>
  <c r="O223" i="6" s="1"/>
  <c r="O224" i="6" s="1"/>
  <c r="O225" i="6" s="1"/>
  <c r="O226" i="6" s="1"/>
  <c r="O227" i="6" s="1"/>
  <c r="O228" i="6" s="1"/>
  <c r="O229" i="6" s="1"/>
  <c r="O230" i="6" s="1"/>
  <c r="O231" i="6" s="1"/>
  <c r="O232" i="6" s="1"/>
  <c r="O233" i="6" s="1"/>
  <c r="O234" i="6" s="1"/>
  <c r="O235" i="6" s="1"/>
  <c r="O236" i="6" s="1"/>
  <c r="O237" i="6" s="1"/>
  <c r="O238" i="6" s="1"/>
  <c r="O239" i="6" s="1"/>
  <c r="O240" i="6" s="1"/>
  <c r="O241" i="6" s="1"/>
  <c r="O242" i="6" s="1"/>
  <c r="O243" i="6" s="1"/>
  <c r="O244" i="6" s="1"/>
  <c r="O245" i="6" s="1"/>
  <c r="O246" i="6" s="1"/>
  <c r="O247" i="6" s="1"/>
  <c r="O248" i="6" s="1"/>
  <c r="O249" i="6" s="1"/>
  <c r="O250" i="6" s="1"/>
  <c r="O251" i="6" s="1"/>
  <c r="O252" i="6" s="1"/>
  <c r="O253" i="6" s="1"/>
  <c r="O254" i="6" s="1"/>
  <c r="O255" i="6" s="1"/>
  <c r="O256" i="6" s="1"/>
  <c r="O257" i="6" s="1"/>
  <c r="O258" i="6" s="1"/>
  <c r="O259" i="6" s="1"/>
  <c r="O260" i="6" s="1"/>
  <c r="O261" i="6" s="1"/>
  <c r="O262" i="6" s="1"/>
  <c r="O263" i="6" s="1"/>
  <c r="O264" i="6" s="1"/>
  <c r="O265" i="6" s="1"/>
  <c r="O266" i="6" s="1"/>
  <c r="O267" i="6" s="1"/>
  <c r="O268" i="6" s="1"/>
  <c r="O269" i="6" s="1"/>
  <c r="O270" i="6" s="1"/>
  <c r="O271" i="6" s="1"/>
  <c r="O272" i="6" s="1"/>
  <c r="O273" i="6" s="1"/>
  <c r="O274" i="6" s="1"/>
  <c r="O275" i="6" s="1"/>
  <c r="O276" i="6" s="1"/>
  <c r="O277" i="6" s="1"/>
  <c r="O278" i="6" s="1"/>
  <c r="O279" i="6" s="1"/>
  <c r="O280" i="6" s="1"/>
  <c r="O281" i="6" s="1"/>
  <c r="O282" i="6" s="1"/>
  <c r="O283" i="6" s="1"/>
  <c r="O284" i="6" s="1"/>
  <c r="O285" i="6" s="1"/>
  <c r="O286" i="6" s="1"/>
  <c r="O287" i="6" s="1"/>
  <c r="O288" i="6" s="1"/>
  <c r="O289" i="6" s="1"/>
  <c r="O290" i="6" s="1"/>
  <c r="O291" i="6" s="1"/>
  <c r="O292" i="6" s="1"/>
  <c r="O293" i="6" s="1"/>
  <c r="O294" i="6" s="1"/>
  <c r="O295" i="6" s="1"/>
  <c r="O296" i="6" s="1"/>
  <c r="O297" i="6" s="1"/>
  <c r="O298" i="6" s="1"/>
  <c r="O299" i="6" s="1"/>
  <c r="O300" i="6" s="1"/>
  <c r="O301" i="6" s="1"/>
  <c r="O302" i="6" s="1"/>
  <c r="O303" i="6" s="1"/>
  <c r="O304" i="6" s="1"/>
  <c r="O305" i="6" s="1"/>
  <c r="O306" i="6" s="1"/>
  <c r="O307" i="6" s="1"/>
  <c r="O308" i="6" s="1"/>
  <c r="O309" i="6" s="1"/>
  <c r="O310" i="6" s="1"/>
  <c r="O311" i="6" s="1"/>
  <c r="O312" i="6" s="1"/>
  <c r="O313" i="6" s="1"/>
  <c r="O314" i="6" s="1"/>
  <c r="O315" i="6" s="1"/>
  <c r="O316" i="6" s="1"/>
  <c r="O317" i="6" s="1"/>
  <c r="O318" i="6" s="1"/>
  <c r="O319" i="6" s="1"/>
  <c r="O320" i="6" s="1"/>
  <c r="O321" i="6" s="1"/>
  <c r="O322" i="6" s="1"/>
  <c r="O323" i="6" s="1"/>
  <c r="O324" i="6" s="1"/>
  <c r="O325" i="6" s="1"/>
  <c r="O326" i="6" s="1"/>
  <c r="O327" i="6" s="1"/>
  <c r="O328" i="6" s="1"/>
  <c r="O329" i="6" s="1"/>
  <c r="O330" i="6" s="1"/>
  <c r="O331" i="6" s="1"/>
  <c r="O332" i="6" s="1"/>
  <c r="O333" i="6" s="1"/>
  <c r="O334" i="6" s="1"/>
  <c r="O335" i="6" s="1"/>
  <c r="O336" i="6" s="1"/>
  <c r="O337" i="6" s="1"/>
  <c r="O338" i="6" s="1"/>
  <c r="O339" i="6" s="1"/>
  <c r="O340" i="6" s="1"/>
  <c r="O341" i="6" s="1"/>
  <c r="O342" i="6" s="1"/>
  <c r="O343" i="6" s="1"/>
  <c r="O344" i="6" s="1"/>
  <c r="O345" i="6" s="1"/>
  <c r="O346" i="6" s="1"/>
  <c r="O347" i="6" s="1"/>
  <c r="O348" i="6" s="1"/>
  <c r="O349" i="6" s="1"/>
  <c r="O350" i="6" s="1"/>
  <c r="O351" i="6" s="1"/>
  <c r="O352" i="6" s="1"/>
  <c r="O353" i="6" s="1"/>
  <c r="O354" i="6" s="1"/>
  <c r="O355" i="6" s="1"/>
  <c r="O356" i="6" s="1"/>
  <c r="O357" i="6" s="1"/>
  <c r="O358" i="6" s="1"/>
  <c r="O359" i="6" s="1"/>
  <c r="O360" i="6" s="1"/>
  <c r="O361" i="6" s="1"/>
  <c r="O362" i="6" s="1"/>
  <c r="O363" i="6" s="1"/>
  <c r="O364" i="6" s="1"/>
  <c r="O365" i="6" s="1"/>
  <c r="O366" i="6" s="1"/>
  <c r="O367" i="6" s="1"/>
  <c r="O368" i="6" s="1"/>
  <c r="AK3" i="6"/>
  <c r="AK4" i="6" s="1"/>
  <c r="AK5" i="6" s="1"/>
  <c r="AK6" i="6" s="1"/>
  <c r="AK7" i="6" s="1"/>
  <c r="AK8" i="6" s="1"/>
  <c r="AK9" i="6" s="1"/>
  <c r="AK10" i="6" s="1"/>
  <c r="AK11" i="6" s="1"/>
  <c r="AK12" i="6" s="1"/>
  <c r="AK13" i="6" s="1"/>
  <c r="AK14" i="6" s="1"/>
  <c r="AK15" i="6" s="1"/>
  <c r="AK16" i="6" s="1"/>
  <c r="AK17" i="6" s="1"/>
  <c r="AK18" i="6" s="1"/>
  <c r="AK19" i="6" s="1"/>
  <c r="AK20" i="6" s="1"/>
  <c r="AK21" i="6" s="1"/>
  <c r="AK22" i="6" s="1"/>
  <c r="AK23" i="6" s="1"/>
  <c r="AK24" i="6" s="1"/>
  <c r="AK25" i="6" s="1"/>
  <c r="AK26" i="6" s="1"/>
  <c r="AK27" i="6" s="1"/>
  <c r="AK28" i="6" s="1"/>
  <c r="AK29" i="6" s="1"/>
  <c r="AK30" i="6" s="1"/>
  <c r="AK31" i="6" s="1"/>
  <c r="AK32" i="6" s="1"/>
  <c r="AK33" i="6" s="1"/>
  <c r="AK34" i="6" s="1"/>
  <c r="AK35" i="6" s="1"/>
  <c r="AK36" i="6" s="1"/>
  <c r="AK37" i="6" s="1"/>
  <c r="AK38" i="6" s="1"/>
  <c r="AK39" i="6" s="1"/>
  <c r="AK40" i="6" s="1"/>
  <c r="AK41" i="6" s="1"/>
  <c r="AK42" i="6" s="1"/>
  <c r="AK43" i="6" s="1"/>
  <c r="AK44" i="6" s="1"/>
  <c r="AK45" i="6" s="1"/>
  <c r="AK46" i="6" s="1"/>
  <c r="AK47" i="6" s="1"/>
  <c r="AK48" i="6" s="1"/>
  <c r="AK49" i="6" s="1"/>
  <c r="AK50" i="6" s="1"/>
  <c r="AK51" i="6" s="1"/>
  <c r="AK52" i="6" s="1"/>
  <c r="AK53" i="6" s="1"/>
  <c r="AK54" i="6" s="1"/>
  <c r="AK55" i="6" s="1"/>
  <c r="AK56" i="6" s="1"/>
  <c r="AK57" i="6" s="1"/>
  <c r="AK58" i="6" s="1"/>
  <c r="AK59" i="6" s="1"/>
  <c r="AK60" i="6" s="1"/>
  <c r="AK61" i="6" s="1"/>
  <c r="AK62" i="6" s="1"/>
  <c r="AK63" i="6" s="1"/>
  <c r="AK64" i="6" s="1"/>
  <c r="AK65" i="6" s="1"/>
  <c r="AK66" i="6" s="1"/>
  <c r="AK67" i="6" s="1"/>
  <c r="AK68" i="6" s="1"/>
  <c r="AK69" i="6" s="1"/>
  <c r="AK70" i="6" s="1"/>
  <c r="AK71" i="6" s="1"/>
  <c r="AK72" i="6" s="1"/>
  <c r="AK73" i="6" s="1"/>
  <c r="AK74" i="6" s="1"/>
  <c r="AK75" i="6" s="1"/>
  <c r="AK76" i="6" s="1"/>
  <c r="AK77" i="6" s="1"/>
  <c r="AK78" i="6" s="1"/>
  <c r="AK79" i="6" s="1"/>
  <c r="AK80" i="6" s="1"/>
  <c r="AK81" i="6" s="1"/>
  <c r="AK82" i="6" s="1"/>
  <c r="AK83" i="6" s="1"/>
  <c r="AK84" i="6" s="1"/>
  <c r="AK85" i="6" s="1"/>
  <c r="AK86" i="6" s="1"/>
  <c r="AK87" i="6" s="1"/>
  <c r="AK88" i="6" s="1"/>
  <c r="AK89" i="6" s="1"/>
  <c r="AK90" i="6" s="1"/>
  <c r="AK91" i="6" s="1"/>
  <c r="AK92" i="6" s="1"/>
  <c r="AK93" i="6" s="1"/>
  <c r="AK94" i="6" s="1"/>
  <c r="AK95" i="6" s="1"/>
  <c r="AK96" i="6" s="1"/>
  <c r="AK97" i="6" s="1"/>
  <c r="AK98" i="6" s="1"/>
  <c r="AK99" i="6" s="1"/>
  <c r="AK100" i="6" s="1"/>
  <c r="AK101" i="6" s="1"/>
  <c r="AK102" i="6" s="1"/>
  <c r="AK103" i="6" s="1"/>
  <c r="AK104" i="6" s="1"/>
  <c r="AK105" i="6" s="1"/>
  <c r="AK106" i="6" s="1"/>
  <c r="AK107" i="6" s="1"/>
  <c r="AK108" i="6" s="1"/>
  <c r="AK109" i="6" s="1"/>
  <c r="AK110" i="6" s="1"/>
  <c r="AK111" i="6" s="1"/>
  <c r="AK112" i="6" s="1"/>
  <c r="AK113" i="6" s="1"/>
  <c r="AK114" i="6" s="1"/>
  <c r="AK115" i="6" s="1"/>
  <c r="AK116" i="6" s="1"/>
  <c r="AK117" i="6" s="1"/>
  <c r="AK118" i="6" s="1"/>
  <c r="AK119" i="6" s="1"/>
  <c r="AK120" i="6" s="1"/>
  <c r="AK121" i="6" s="1"/>
  <c r="AK122" i="6" s="1"/>
  <c r="AK123" i="6" s="1"/>
  <c r="AK124" i="6" s="1"/>
  <c r="AK125" i="6" s="1"/>
  <c r="AK126" i="6" s="1"/>
  <c r="AK127" i="6" s="1"/>
  <c r="AK128" i="6" s="1"/>
  <c r="AK129" i="6" s="1"/>
  <c r="AK130" i="6" s="1"/>
  <c r="AK131" i="6" s="1"/>
  <c r="AK132" i="6" s="1"/>
  <c r="AK133" i="6" s="1"/>
  <c r="AK134" i="6" s="1"/>
  <c r="AK135" i="6" s="1"/>
  <c r="AK136" i="6" s="1"/>
  <c r="AK137" i="6" s="1"/>
  <c r="AK138" i="6" s="1"/>
  <c r="AK139" i="6" s="1"/>
  <c r="AK140" i="6" s="1"/>
  <c r="AK141" i="6" s="1"/>
  <c r="AK142" i="6" s="1"/>
  <c r="AK143" i="6" s="1"/>
  <c r="AK144" i="6" s="1"/>
  <c r="AK145" i="6" s="1"/>
  <c r="AK146" i="6" s="1"/>
  <c r="AK147" i="6" s="1"/>
  <c r="AK148" i="6" s="1"/>
  <c r="AK149" i="6" s="1"/>
  <c r="AK150" i="6" s="1"/>
  <c r="AK151" i="6" s="1"/>
  <c r="AK152" i="6" s="1"/>
  <c r="AK153" i="6" s="1"/>
  <c r="AK154" i="6" s="1"/>
  <c r="AK155" i="6" s="1"/>
  <c r="AK156" i="6" s="1"/>
  <c r="AK157" i="6" s="1"/>
  <c r="AK158" i="6" s="1"/>
  <c r="AK159" i="6" s="1"/>
  <c r="AK160" i="6" s="1"/>
  <c r="AK161" i="6" s="1"/>
  <c r="AK162" i="6" s="1"/>
  <c r="AK163" i="6" s="1"/>
  <c r="AK164" i="6" s="1"/>
  <c r="AK165" i="6" s="1"/>
  <c r="AK166" i="6" s="1"/>
  <c r="AK167" i="6" s="1"/>
  <c r="AK168" i="6" s="1"/>
  <c r="AK169" i="6" s="1"/>
  <c r="AK170" i="6" s="1"/>
  <c r="AK171" i="6" s="1"/>
  <c r="AK172" i="6" s="1"/>
  <c r="AK173" i="6" s="1"/>
  <c r="AK174" i="6" s="1"/>
  <c r="AK175" i="6" s="1"/>
  <c r="AK176" i="6" s="1"/>
  <c r="AK177" i="6" s="1"/>
  <c r="AK178" i="6" s="1"/>
  <c r="AK179" i="6" s="1"/>
  <c r="AK180" i="6" s="1"/>
  <c r="AK181" i="6" s="1"/>
  <c r="AK182" i="6" s="1"/>
  <c r="AK183" i="6" s="1"/>
  <c r="AK184" i="6" s="1"/>
  <c r="AK185" i="6" s="1"/>
  <c r="AK186" i="6" s="1"/>
  <c r="AK187" i="6" s="1"/>
  <c r="AK188" i="6" s="1"/>
  <c r="AK189" i="6" s="1"/>
  <c r="AK190" i="6" s="1"/>
  <c r="AK191" i="6" s="1"/>
  <c r="AK192" i="6" s="1"/>
  <c r="AK193" i="6" s="1"/>
  <c r="AK194" i="6" s="1"/>
  <c r="AK195" i="6" s="1"/>
  <c r="AK196" i="6" s="1"/>
  <c r="AK197" i="6" s="1"/>
  <c r="AK198" i="6" s="1"/>
  <c r="AK199" i="6" s="1"/>
  <c r="AK200" i="6" s="1"/>
  <c r="AK201" i="6" s="1"/>
  <c r="AK202" i="6" s="1"/>
  <c r="AK203" i="6" s="1"/>
  <c r="AK204" i="6" s="1"/>
  <c r="AK205" i="6" s="1"/>
  <c r="AK206" i="6" s="1"/>
  <c r="AK207" i="6" s="1"/>
  <c r="AK208" i="6" s="1"/>
  <c r="AK209" i="6" s="1"/>
  <c r="AK210" i="6" s="1"/>
  <c r="AK211" i="6" s="1"/>
  <c r="AK212" i="6" s="1"/>
  <c r="AK213" i="6" s="1"/>
  <c r="AK214" i="6" s="1"/>
  <c r="AK215" i="6" s="1"/>
  <c r="AK216" i="6" s="1"/>
  <c r="AK217" i="6" s="1"/>
  <c r="AK218" i="6" s="1"/>
  <c r="AK219" i="6" s="1"/>
  <c r="AK220" i="6" s="1"/>
  <c r="AK221" i="6" s="1"/>
  <c r="AK222" i="6" s="1"/>
  <c r="AK223" i="6" s="1"/>
  <c r="AK224" i="6" s="1"/>
  <c r="AK225" i="6" s="1"/>
  <c r="AK226" i="6" s="1"/>
  <c r="AK227" i="6" s="1"/>
  <c r="AK228" i="6" s="1"/>
  <c r="AK229" i="6" s="1"/>
  <c r="AK230" i="6" s="1"/>
  <c r="AK231" i="6" s="1"/>
  <c r="AK232" i="6" s="1"/>
  <c r="AK233" i="6" s="1"/>
  <c r="AK234" i="6" s="1"/>
  <c r="AK235" i="6" s="1"/>
  <c r="AK236" i="6" s="1"/>
  <c r="AK237" i="6" s="1"/>
  <c r="AK238" i="6" s="1"/>
  <c r="AK239" i="6" s="1"/>
  <c r="AK240" i="6" s="1"/>
  <c r="AK241" i="6" s="1"/>
  <c r="AK242" i="6" s="1"/>
  <c r="AK243" i="6" s="1"/>
  <c r="AK244" i="6" s="1"/>
  <c r="AK245" i="6" s="1"/>
  <c r="AK246" i="6" s="1"/>
  <c r="AK247" i="6" s="1"/>
  <c r="AK248" i="6" s="1"/>
  <c r="AK249" i="6" s="1"/>
  <c r="AK250" i="6" s="1"/>
  <c r="AK251" i="6" s="1"/>
  <c r="AK252" i="6" s="1"/>
  <c r="AK253" i="6" s="1"/>
  <c r="AK254" i="6" s="1"/>
  <c r="AK255" i="6" s="1"/>
  <c r="AK256" i="6" s="1"/>
  <c r="AK257" i="6" s="1"/>
  <c r="AK258" i="6" s="1"/>
  <c r="AK259" i="6" s="1"/>
  <c r="AK260" i="6" s="1"/>
  <c r="AK261" i="6" s="1"/>
  <c r="AK262" i="6" s="1"/>
  <c r="AK263" i="6" s="1"/>
  <c r="AK264" i="6" s="1"/>
  <c r="AK265" i="6" s="1"/>
  <c r="AK266" i="6" s="1"/>
  <c r="AK267" i="6" s="1"/>
  <c r="AK268" i="6" s="1"/>
  <c r="AK269" i="6" s="1"/>
  <c r="AK270" i="6" s="1"/>
  <c r="AK271" i="6" s="1"/>
  <c r="AK272" i="6" s="1"/>
  <c r="AK273" i="6" s="1"/>
  <c r="AK274" i="6" s="1"/>
  <c r="AK275" i="6" s="1"/>
  <c r="AK276" i="6" s="1"/>
  <c r="AK277" i="6" s="1"/>
  <c r="AK278" i="6" s="1"/>
  <c r="AK279" i="6" s="1"/>
  <c r="AK280" i="6" s="1"/>
  <c r="AK281" i="6" s="1"/>
  <c r="AK282" i="6" s="1"/>
  <c r="AK283" i="6" s="1"/>
  <c r="AK284" i="6" s="1"/>
  <c r="AK285" i="6" s="1"/>
  <c r="AK286" i="6" s="1"/>
  <c r="AK287" i="6" s="1"/>
  <c r="AK288" i="6" s="1"/>
  <c r="AK289" i="6" s="1"/>
  <c r="AK290" i="6" s="1"/>
  <c r="AK291" i="6" s="1"/>
  <c r="AK292" i="6" s="1"/>
  <c r="AK293" i="6" s="1"/>
  <c r="AK294" i="6" s="1"/>
  <c r="AK295" i="6" s="1"/>
  <c r="AK296" i="6" s="1"/>
  <c r="AK297" i="6" s="1"/>
  <c r="AK298" i="6" s="1"/>
  <c r="AK299" i="6" s="1"/>
  <c r="AK300" i="6" s="1"/>
  <c r="AK301" i="6" s="1"/>
  <c r="AK302" i="6" s="1"/>
  <c r="AK303" i="6" s="1"/>
  <c r="AK304" i="6" s="1"/>
  <c r="AK305" i="6" s="1"/>
  <c r="AK306" i="6" s="1"/>
  <c r="AK307" i="6" s="1"/>
  <c r="AK308" i="6" s="1"/>
  <c r="AK309" i="6" s="1"/>
  <c r="AK310" i="6" s="1"/>
  <c r="AK311" i="6" s="1"/>
  <c r="AK312" i="6" s="1"/>
  <c r="AK313" i="6" s="1"/>
  <c r="AK314" i="6" s="1"/>
  <c r="AK315" i="6" s="1"/>
  <c r="AK316" i="6" s="1"/>
  <c r="AK317" i="6" s="1"/>
  <c r="AK318" i="6" s="1"/>
  <c r="AK319" i="6" s="1"/>
  <c r="AK320" i="6" s="1"/>
  <c r="AK321" i="6" s="1"/>
  <c r="AK322" i="6" s="1"/>
  <c r="AK323" i="6" s="1"/>
  <c r="AK324" i="6" s="1"/>
  <c r="AK325" i="6" s="1"/>
  <c r="AK326" i="6" s="1"/>
  <c r="AK327" i="6" s="1"/>
  <c r="AK328" i="6" s="1"/>
  <c r="AK329" i="6" s="1"/>
  <c r="AK330" i="6" s="1"/>
  <c r="AK331" i="6" s="1"/>
  <c r="AK332" i="6" s="1"/>
  <c r="AK333" i="6" s="1"/>
  <c r="AK334" i="6" s="1"/>
  <c r="AK335" i="6" s="1"/>
  <c r="AK336" i="6" s="1"/>
  <c r="AK337" i="6" s="1"/>
  <c r="AK338" i="6" s="1"/>
  <c r="AK339" i="6" s="1"/>
  <c r="AK340" i="6" s="1"/>
  <c r="AK341" i="6" s="1"/>
  <c r="AK342" i="6" s="1"/>
  <c r="AK343" i="6" s="1"/>
  <c r="AK344" i="6" s="1"/>
  <c r="AK345" i="6" s="1"/>
  <c r="AK346" i="6" s="1"/>
  <c r="AK347" i="6" s="1"/>
  <c r="AK348" i="6" s="1"/>
  <c r="AK349" i="6" s="1"/>
  <c r="AK350" i="6" s="1"/>
  <c r="AK351" i="6" s="1"/>
  <c r="AK352" i="6" s="1"/>
  <c r="AK353" i="6" s="1"/>
  <c r="AK354" i="6" s="1"/>
  <c r="AK355" i="6" s="1"/>
  <c r="AK356" i="6" s="1"/>
  <c r="AK357" i="6" s="1"/>
  <c r="AK358" i="6" s="1"/>
  <c r="AK359" i="6" s="1"/>
  <c r="AK360" i="6" s="1"/>
  <c r="AK361" i="6" s="1"/>
  <c r="AK362" i="6" s="1"/>
  <c r="AK363" i="6" s="1"/>
  <c r="AK364" i="6" s="1"/>
  <c r="AK365" i="6" s="1"/>
  <c r="AK366" i="6" s="1"/>
  <c r="AK367" i="6" s="1"/>
  <c r="AK368" i="6" s="1"/>
  <c r="S3" i="6"/>
  <c r="S4" i="6" s="1"/>
  <c r="S5" i="6" s="1"/>
  <c r="S6" i="6" s="1"/>
  <c r="S7" i="6" s="1"/>
  <c r="S8" i="6" s="1"/>
  <c r="S9" i="6" s="1"/>
  <c r="S10" i="6" s="1"/>
  <c r="S11" i="6" s="1"/>
  <c r="S12" i="6" s="1"/>
  <c r="S13" i="6" s="1"/>
  <c r="S14" i="6" s="1"/>
  <c r="S15" i="6" s="1"/>
  <c r="S16" i="6" s="1"/>
  <c r="S17" i="6" s="1"/>
  <c r="S18" i="6" s="1"/>
  <c r="S19" i="6" s="1"/>
  <c r="S20" i="6" s="1"/>
  <c r="S21" i="6" s="1"/>
  <c r="S22" i="6" s="1"/>
  <c r="S23" i="6" s="1"/>
  <c r="S24" i="6" s="1"/>
  <c r="S25" i="6" s="1"/>
  <c r="S26" i="6" s="1"/>
  <c r="S27" i="6" s="1"/>
  <c r="S28" i="6" s="1"/>
  <c r="S29" i="6" s="1"/>
  <c r="S30" i="6" s="1"/>
  <c r="S31" i="6" s="1"/>
  <c r="S32" i="6" s="1"/>
  <c r="S33" i="6" s="1"/>
  <c r="S34" i="6" s="1"/>
  <c r="S35" i="6" s="1"/>
  <c r="S36" i="6" s="1"/>
  <c r="S37" i="6" s="1"/>
  <c r="S38" i="6" s="1"/>
  <c r="S39" i="6" s="1"/>
  <c r="S40" i="6" s="1"/>
  <c r="S41" i="6" s="1"/>
  <c r="S42" i="6" s="1"/>
  <c r="S43" i="6" s="1"/>
  <c r="S44" i="6" s="1"/>
  <c r="S45" i="6" s="1"/>
  <c r="S46" i="6" s="1"/>
  <c r="S47" i="6" s="1"/>
  <c r="S48" i="6" s="1"/>
  <c r="S49" i="6" s="1"/>
  <c r="S50" i="6" s="1"/>
  <c r="S51" i="6" s="1"/>
  <c r="S52" i="6" s="1"/>
  <c r="S53" i="6" s="1"/>
  <c r="S54" i="6" s="1"/>
  <c r="S55" i="6" s="1"/>
  <c r="S56" i="6" s="1"/>
  <c r="S57" i="6" s="1"/>
  <c r="S58" i="6" s="1"/>
  <c r="S59" i="6" s="1"/>
  <c r="S60" i="6" s="1"/>
  <c r="S61" i="6" s="1"/>
  <c r="S62" i="6" s="1"/>
  <c r="S63" i="6" s="1"/>
  <c r="S64" i="6" s="1"/>
  <c r="S65" i="6" s="1"/>
  <c r="S66" i="6" s="1"/>
  <c r="S67" i="6" s="1"/>
  <c r="S68" i="6" s="1"/>
  <c r="S69" i="6" s="1"/>
  <c r="S70" i="6" s="1"/>
  <c r="S71" i="6" s="1"/>
  <c r="S72" i="6" s="1"/>
  <c r="S73" i="6" s="1"/>
  <c r="S74" i="6" s="1"/>
  <c r="S75" i="6" s="1"/>
  <c r="S76" i="6" s="1"/>
  <c r="S77" i="6" s="1"/>
  <c r="S78" i="6" s="1"/>
  <c r="S79" i="6" s="1"/>
  <c r="S80" i="6" s="1"/>
  <c r="S81" i="6" s="1"/>
  <c r="S82" i="6" s="1"/>
  <c r="S83" i="6" s="1"/>
  <c r="S84" i="6" s="1"/>
  <c r="S85" i="6" s="1"/>
  <c r="S86" i="6" s="1"/>
  <c r="S87" i="6" s="1"/>
  <c r="S88" i="6" s="1"/>
  <c r="S89" i="6" s="1"/>
  <c r="S90" i="6" s="1"/>
  <c r="S91" i="6" s="1"/>
  <c r="S92" i="6" s="1"/>
  <c r="S93" i="6" s="1"/>
  <c r="S94" i="6" s="1"/>
  <c r="S95" i="6" s="1"/>
  <c r="S96" i="6" s="1"/>
  <c r="S97" i="6" s="1"/>
  <c r="S98" i="6" s="1"/>
  <c r="S99" i="6" s="1"/>
  <c r="S100" i="6" s="1"/>
  <c r="S101" i="6" s="1"/>
  <c r="S102" i="6" s="1"/>
  <c r="S103" i="6" s="1"/>
  <c r="S104" i="6" s="1"/>
  <c r="S105" i="6" s="1"/>
  <c r="S106" i="6" s="1"/>
  <c r="S107" i="6" s="1"/>
  <c r="S108" i="6" s="1"/>
  <c r="S109" i="6" s="1"/>
  <c r="S110" i="6" s="1"/>
  <c r="S111" i="6" s="1"/>
  <c r="S112" i="6" s="1"/>
  <c r="S113" i="6" s="1"/>
  <c r="S114" i="6" s="1"/>
  <c r="S115" i="6" s="1"/>
  <c r="S116" i="6" s="1"/>
  <c r="S117" i="6" s="1"/>
  <c r="S118" i="6" s="1"/>
  <c r="S119" i="6" s="1"/>
  <c r="S120" i="6" s="1"/>
  <c r="S121" i="6" s="1"/>
  <c r="S122" i="6" s="1"/>
  <c r="S123" i="6" s="1"/>
  <c r="S124" i="6" s="1"/>
  <c r="S125" i="6" s="1"/>
  <c r="S126" i="6" s="1"/>
  <c r="S127" i="6" s="1"/>
  <c r="S128" i="6" s="1"/>
  <c r="S129" i="6" s="1"/>
  <c r="S130" i="6" s="1"/>
  <c r="S131" i="6" s="1"/>
  <c r="S132" i="6" s="1"/>
  <c r="S133" i="6" s="1"/>
  <c r="S134" i="6" s="1"/>
  <c r="S135" i="6" s="1"/>
  <c r="S136" i="6" s="1"/>
  <c r="S137" i="6" s="1"/>
  <c r="S138" i="6" s="1"/>
  <c r="S139" i="6" s="1"/>
  <c r="S140" i="6" s="1"/>
  <c r="S141" i="6" s="1"/>
  <c r="S142" i="6" s="1"/>
  <c r="S143" i="6" s="1"/>
  <c r="S144" i="6" s="1"/>
  <c r="S145" i="6" s="1"/>
  <c r="S146" i="6" s="1"/>
  <c r="S147" i="6" s="1"/>
  <c r="S148" i="6" s="1"/>
  <c r="S149" i="6" s="1"/>
  <c r="S150" i="6" s="1"/>
  <c r="S151" i="6" s="1"/>
  <c r="S152" i="6" s="1"/>
  <c r="S153" i="6" s="1"/>
  <c r="S154" i="6" s="1"/>
  <c r="S155" i="6" s="1"/>
  <c r="S156" i="6" s="1"/>
  <c r="S157" i="6" s="1"/>
  <c r="S158" i="6" s="1"/>
  <c r="S159" i="6" s="1"/>
  <c r="S160" i="6" s="1"/>
  <c r="S161" i="6" s="1"/>
  <c r="S162" i="6" s="1"/>
  <c r="S163" i="6" s="1"/>
  <c r="S164" i="6" s="1"/>
  <c r="S165" i="6" s="1"/>
  <c r="S166" i="6" s="1"/>
  <c r="S167" i="6" s="1"/>
  <c r="S168" i="6" s="1"/>
  <c r="S169" i="6" s="1"/>
  <c r="S170" i="6" s="1"/>
  <c r="S171" i="6" s="1"/>
  <c r="S172" i="6" s="1"/>
  <c r="S173" i="6" s="1"/>
  <c r="S174" i="6" s="1"/>
  <c r="S175" i="6" s="1"/>
  <c r="S176" i="6" s="1"/>
  <c r="S177" i="6" s="1"/>
  <c r="S178" i="6" s="1"/>
  <c r="S179" i="6" s="1"/>
  <c r="S180" i="6" s="1"/>
  <c r="S181" i="6" s="1"/>
  <c r="S182" i="6" s="1"/>
  <c r="S183" i="6" s="1"/>
  <c r="S184" i="6" s="1"/>
  <c r="S185" i="6" s="1"/>
  <c r="S186" i="6" s="1"/>
  <c r="S187" i="6" s="1"/>
  <c r="S188" i="6" s="1"/>
  <c r="S189" i="6" s="1"/>
  <c r="S190" i="6" s="1"/>
  <c r="S191" i="6" s="1"/>
  <c r="S192" i="6" s="1"/>
  <c r="S193" i="6" s="1"/>
  <c r="S194" i="6" s="1"/>
  <c r="S195" i="6" s="1"/>
  <c r="S196" i="6" s="1"/>
  <c r="S197" i="6" s="1"/>
  <c r="S198" i="6" s="1"/>
  <c r="S199" i="6" s="1"/>
  <c r="S200" i="6" s="1"/>
  <c r="S201" i="6" s="1"/>
  <c r="S202" i="6" s="1"/>
  <c r="S203" i="6" s="1"/>
  <c r="S204" i="6" s="1"/>
  <c r="S205" i="6" s="1"/>
  <c r="S206" i="6" s="1"/>
  <c r="S207" i="6" s="1"/>
  <c r="S208" i="6" s="1"/>
  <c r="S209" i="6" s="1"/>
  <c r="S210" i="6" s="1"/>
  <c r="S211" i="6" s="1"/>
  <c r="S212" i="6" s="1"/>
  <c r="S213" i="6" s="1"/>
  <c r="S214" i="6" s="1"/>
  <c r="S215" i="6" s="1"/>
  <c r="S216" i="6" s="1"/>
  <c r="S217" i="6" s="1"/>
  <c r="S218" i="6" s="1"/>
  <c r="S219" i="6" s="1"/>
  <c r="S220" i="6" s="1"/>
  <c r="S221" i="6" s="1"/>
  <c r="S222" i="6" s="1"/>
  <c r="S223" i="6" s="1"/>
  <c r="S224" i="6" s="1"/>
  <c r="S225" i="6" s="1"/>
  <c r="S226" i="6" s="1"/>
  <c r="S227" i="6" s="1"/>
  <c r="S228" i="6" s="1"/>
  <c r="S229" i="6" s="1"/>
  <c r="S230" i="6" s="1"/>
  <c r="S231" i="6" s="1"/>
  <c r="S232" i="6" s="1"/>
  <c r="S233" i="6" s="1"/>
  <c r="S234" i="6" s="1"/>
  <c r="S235" i="6" s="1"/>
  <c r="S236" i="6" s="1"/>
  <c r="S237" i="6" s="1"/>
  <c r="S238" i="6" s="1"/>
  <c r="S239" i="6" s="1"/>
  <c r="S240" i="6" s="1"/>
  <c r="S241" i="6" s="1"/>
  <c r="S242" i="6" s="1"/>
  <c r="S243" i="6" s="1"/>
  <c r="S244" i="6" s="1"/>
  <c r="S245" i="6" s="1"/>
  <c r="S246" i="6" s="1"/>
  <c r="S247" i="6" s="1"/>
  <c r="S248" i="6" s="1"/>
  <c r="S249" i="6" s="1"/>
  <c r="S250" i="6" s="1"/>
  <c r="S251" i="6" s="1"/>
  <c r="S252" i="6" s="1"/>
  <c r="S253" i="6" s="1"/>
  <c r="S254" i="6" s="1"/>
  <c r="S255" i="6" s="1"/>
  <c r="S256" i="6" s="1"/>
  <c r="S257" i="6" s="1"/>
  <c r="S258" i="6" s="1"/>
  <c r="S259" i="6" s="1"/>
  <c r="S260" i="6" s="1"/>
  <c r="S261" i="6" s="1"/>
  <c r="S262" i="6" s="1"/>
  <c r="S263" i="6" s="1"/>
  <c r="S264" i="6" s="1"/>
  <c r="S265" i="6" s="1"/>
  <c r="S266" i="6" s="1"/>
  <c r="S267" i="6" s="1"/>
  <c r="S268" i="6" s="1"/>
  <c r="S269" i="6" s="1"/>
  <c r="S270" i="6" s="1"/>
  <c r="S271" i="6" s="1"/>
  <c r="S272" i="6" s="1"/>
  <c r="S273" i="6" s="1"/>
  <c r="S274" i="6" s="1"/>
  <c r="S275" i="6" s="1"/>
  <c r="S276" i="6" s="1"/>
  <c r="S277" i="6" s="1"/>
  <c r="S278" i="6" s="1"/>
  <c r="S279" i="6" s="1"/>
  <c r="S280" i="6" s="1"/>
  <c r="S281" i="6" s="1"/>
  <c r="S282" i="6" s="1"/>
  <c r="S283" i="6" s="1"/>
  <c r="S284" i="6" s="1"/>
  <c r="S285" i="6" s="1"/>
  <c r="S286" i="6" s="1"/>
  <c r="S287" i="6" s="1"/>
  <c r="S288" i="6" s="1"/>
  <c r="S289" i="6" s="1"/>
  <c r="S290" i="6" s="1"/>
  <c r="S291" i="6" s="1"/>
  <c r="S292" i="6" s="1"/>
  <c r="S293" i="6" s="1"/>
  <c r="S294" i="6" s="1"/>
  <c r="S295" i="6" s="1"/>
  <c r="S296" i="6" s="1"/>
  <c r="S297" i="6" s="1"/>
  <c r="S298" i="6" s="1"/>
  <c r="S299" i="6" s="1"/>
  <c r="S300" i="6" s="1"/>
  <c r="S301" i="6" s="1"/>
  <c r="S302" i="6" s="1"/>
  <c r="S303" i="6" s="1"/>
  <c r="S304" i="6" s="1"/>
  <c r="S305" i="6" s="1"/>
  <c r="S306" i="6" s="1"/>
  <c r="S307" i="6" s="1"/>
  <c r="S308" i="6" s="1"/>
  <c r="S309" i="6" s="1"/>
  <c r="S310" i="6" s="1"/>
  <c r="S311" i="6" s="1"/>
  <c r="S312" i="6" s="1"/>
  <c r="S313" i="6" s="1"/>
  <c r="S314" i="6" s="1"/>
  <c r="S315" i="6" s="1"/>
  <c r="S316" i="6" s="1"/>
  <c r="S317" i="6" s="1"/>
  <c r="S318" i="6" s="1"/>
  <c r="S319" i="6" s="1"/>
  <c r="S320" i="6" s="1"/>
  <c r="S321" i="6" s="1"/>
  <c r="S322" i="6" s="1"/>
  <c r="S323" i="6" s="1"/>
  <c r="S324" i="6" s="1"/>
  <c r="S325" i="6" s="1"/>
  <c r="S326" i="6" s="1"/>
  <c r="S327" i="6" s="1"/>
  <c r="S328" i="6" s="1"/>
  <c r="S329" i="6" s="1"/>
  <c r="S330" i="6" s="1"/>
  <c r="S331" i="6" s="1"/>
  <c r="S332" i="6" s="1"/>
  <c r="S333" i="6" s="1"/>
  <c r="S334" i="6" s="1"/>
  <c r="S335" i="6" s="1"/>
  <c r="S336" i="6" s="1"/>
  <c r="S337" i="6" s="1"/>
  <c r="S338" i="6" s="1"/>
  <c r="S339" i="6" s="1"/>
  <c r="S340" i="6" s="1"/>
  <c r="S341" i="6" s="1"/>
  <c r="S342" i="6" s="1"/>
  <c r="S343" i="6" s="1"/>
  <c r="S344" i="6" s="1"/>
  <c r="S345" i="6" s="1"/>
  <c r="S346" i="6" s="1"/>
  <c r="S347" i="6" s="1"/>
  <c r="S348" i="6" s="1"/>
  <c r="S349" i="6" s="1"/>
  <c r="S350" i="6" s="1"/>
  <c r="S351" i="6" s="1"/>
  <c r="S352" i="6" s="1"/>
  <c r="S353" i="6" s="1"/>
  <c r="S354" i="6" s="1"/>
  <c r="S355" i="6" s="1"/>
  <c r="S356" i="6" s="1"/>
  <c r="S357" i="6" s="1"/>
  <c r="S358" i="6" s="1"/>
  <c r="S359" i="6" s="1"/>
  <c r="S360" i="6" s="1"/>
  <c r="S361" i="6" s="1"/>
  <c r="S362" i="6" s="1"/>
  <c r="S363" i="6" s="1"/>
  <c r="S364" i="6" s="1"/>
  <c r="S365" i="6" s="1"/>
  <c r="S366" i="6" s="1"/>
  <c r="S367" i="6" s="1"/>
  <c r="S368" i="6" s="1"/>
  <c r="L3" i="6"/>
  <c r="L4" i="6" s="1"/>
  <c r="L5" i="6" s="1"/>
  <c r="L6" i="6" s="1"/>
  <c r="L7" i="6" s="1"/>
  <c r="L8" i="6" s="1"/>
  <c r="L9" i="6" s="1"/>
  <c r="L10" i="6" s="1"/>
  <c r="L11" i="6" s="1"/>
  <c r="L12" i="6" s="1"/>
  <c r="L13" i="6" s="1"/>
  <c r="L14" i="6" s="1"/>
  <c r="L15" i="6" s="1"/>
  <c r="L16" i="6" s="1"/>
  <c r="L17" i="6" s="1"/>
  <c r="L18" i="6" s="1"/>
  <c r="L19" i="6" s="1"/>
  <c r="L20" i="6" s="1"/>
  <c r="L21" i="6" s="1"/>
  <c r="L22" i="6" s="1"/>
  <c r="L23" i="6" s="1"/>
  <c r="L24" i="6" s="1"/>
  <c r="L25" i="6" s="1"/>
  <c r="L26" i="6" s="1"/>
  <c r="L27" i="6" s="1"/>
  <c r="L28" i="6" s="1"/>
  <c r="L29" i="6" s="1"/>
  <c r="L30" i="6" s="1"/>
  <c r="L31" i="6" s="1"/>
  <c r="L32" i="6" s="1"/>
  <c r="L33" i="6" s="1"/>
  <c r="L34" i="6" s="1"/>
  <c r="L35" i="6" s="1"/>
  <c r="L36" i="6" s="1"/>
  <c r="L37" i="6" s="1"/>
  <c r="L38" i="6" s="1"/>
  <c r="L39" i="6" s="1"/>
  <c r="L40" i="6" s="1"/>
  <c r="L41" i="6" s="1"/>
  <c r="L42" i="6" s="1"/>
  <c r="L43" i="6" s="1"/>
  <c r="L44" i="6" s="1"/>
  <c r="L45" i="6" s="1"/>
  <c r="L46" i="6" s="1"/>
  <c r="L47" i="6" s="1"/>
  <c r="L48" i="6" s="1"/>
  <c r="L49" i="6" s="1"/>
  <c r="L50" i="6" s="1"/>
  <c r="L51" i="6" s="1"/>
  <c r="L52" i="6" s="1"/>
  <c r="L53" i="6" s="1"/>
  <c r="L54" i="6" s="1"/>
  <c r="L55" i="6" s="1"/>
  <c r="L56" i="6" s="1"/>
  <c r="L57" i="6" s="1"/>
  <c r="L58" i="6" s="1"/>
  <c r="L59" i="6" s="1"/>
  <c r="L60" i="6" s="1"/>
  <c r="L61" i="6" s="1"/>
  <c r="L62" i="6" s="1"/>
  <c r="L63" i="6" s="1"/>
  <c r="L64" i="6" s="1"/>
  <c r="L65" i="6" s="1"/>
  <c r="L66" i="6" s="1"/>
  <c r="L67" i="6" s="1"/>
  <c r="L68" i="6" s="1"/>
  <c r="L69" i="6" s="1"/>
  <c r="L70" i="6" s="1"/>
  <c r="L71" i="6" s="1"/>
  <c r="L72" i="6" s="1"/>
  <c r="L73" i="6" s="1"/>
  <c r="L74" i="6" s="1"/>
  <c r="L75" i="6" s="1"/>
  <c r="L76" i="6" s="1"/>
  <c r="L77" i="6" s="1"/>
  <c r="L78" i="6" s="1"/>
  <c r="L79" i="6" s="1"/>
  <c r="L80" i="6" s="1"/>
  <c r="L81" i="6" s="1"/>
  <c r="L82" i="6" s="1"/>
  <c r="L83" i="6" s="1"/>
  <c r="L84" i="6" s="1"/>
  <c r="L85" i="6" s="1"/>
  <c r="L86" i="6" s="1"/>
  <c r="L87" i="6" s="1"/>
  <c r="L88" i="6" s="1"/>
  <c r="L89" i="6" s="1"/>
  <c r="L90" i="6" s="1"/>
  <c r="L91" i="6" s="1"/>
  <c r="L92" i="6" s="1"/>
  <c r="L93" i="6" s="1"/>
  <c r="L94" i="6" s="1"/>
  <c r="L95" i="6" s="1"/>
  <c r="L96" i="6" s="1"/>
  <c r="L97" i="6" s="1"/>
  <c r="L98" i="6" s="1"/>
  <c r="L99" i="6" s="1"/>
  <c r="L100" i="6" s="1"/>
  <c r="L101" i="6" s="1"/>
  <c r="L102" i="6" s="1"/>
  <c r="L103" i="6" s="1"/>
  <c r="L104" i="6" s="1"/>
  <c r="L105" i="6" s="1"/>
  <c r="L106" i="6" s="1"/>
  <c r="L107" i="6" s="1"/>
  <c r="L108" i="6" s="1"/>
  <c r="L109" i="6" s="1"/>
  <c r="L110" i="6" s="1"/>
  <c r="L111" i="6" s="1"/>
  <c r="L112" i="6" s="1"/>
  <c r="L113" i="6" s="1"/>
  <c r="L114" i="6" s="1"/>
  <c r="L115" i="6" s="1"/>
  <c r="L116" i="6" s="1"/>
  <c r="L117" i="6" s="1"/>
  <c r="L118" i="6" s="1"/>
  <c r="L119" i="6" s="1"/>
  <c r="L120" i="6" s="1"/>
  <c r="L121" i="6" s="1"/>
  <c r="L122" i="6" s="1"/>
  <c r="L123" i="6" s="1"/>
  <c r="L124" i="6" s="1"/>
  <c r="L125" i="6" s="1"/>
  <c r="L126" i="6" s="1"/>
  <c r="L127" i="6" s="1"/>
  <c r="L128" i="6" s="1"/>
  <c r="L129" i="6" s="1"/>
  <c r="L130" i="6" s="1"/>
  <c r="L131" i="6" s="1"/>
  <c r="L132" i="6" s="1"/>
  <c r="L133" i="6" s="1"/>
  <c r="L134" i="6" s="1"/>
  <c r="L135" i="6" s="1"/>
  <c r="L136" i="6" s="1"/>
  <c r="L137" i="6" s="1"/>
  <c r="L138" i="6" s="1"/>
  <c r="L139" i="6" s="1"/>
  <c r="L140" i="6" s="1"/>
  <c r="L141" i="6" s="1"/>
  <c r="L142" i="6" s="1"/>
  <c r="L143" i="6" s="1"/>
  <c r="L144" i="6" s="1"/>
  <c r="L145" i="6" s="1"/>
  <c r="L146" i="6" s="1"/>
  <c r="L147" i="6" s="1"/>
  <c r="L148" i="6" s="1"/>
  <c r="L149" i="6" s="1"/>
  <c r="L150" i="6" s="1"/>
  <c r="L151" i="6" s="1"/>
  <c r="L152" i="6" s="1"/>
  <c r="L153" i="6" s="1"/>
  <c r="L154" i="6" s="1"/>
  <c r="L155" i="6" s="1"/>
  <c r="L156" i="6" s="1"/>
  <c r="L157" i="6" s="1"/>
  <c r="L158" i="6" s="1"/>
  <c r="L159" i="6" s="1"/>
  <c r="L160" i="6" s="1"/>
  <c r="L161" i="6" s="1"/>
  <c r="L162" i="6" s="1"/>
  <c r="L163" i="6" s="1"/>
  <c r="L164" i="6" s="1"/>
  <c r="L165" i="6" s="1"/>
  <c r="L166" i="6" s="1"/>
  <c r="L167" i="6" s="1"/>
  <c r="L168" i="6" s="1"/>
  <c r="L169" i="6" s="1"/>
  <c r="L170" i="6" s="1"/>
  <c r="L171" i="6" s="1"/>
  <c r="L172" i="6" s="1"/>
  <c r="L173" i="6" s="1"/>
  <c r="L174" i="6" s="1"/>
  <c r="L175" i="6" s="1"/>
  <c r="L176" i="6" s="1"/>
  <c r="L177" i="6" s="1"/>
  <c r="L178" i="6" s="1"/>
  <c r="L179" i="6" s="1"/>
  <c r="L180" i="6" s="1"/>
  <c r="L181" i="6" s="1"/>
  <c r="L182" i="6" s="1"/>
  <c r="L183" i="6" s="1"/>
  <c r="L184" i="6" s="1"/>
  <c r="L185" i="6" s="1"/>
  <c r="L186" i="6" s="1"/>
  <c r="L187" i="6" s="1"/>
  <c r="L188" i="6" s="1"/>
  <c r="L189" i="6" s="1"/>
  <c r="L190" i="6" s="1"/>
  <c r="L191" i="6" s="1"/>
  <c r="L192" i="6" s="1"/>
  <c r="L193" i="6" s="1"/>
  <c r="L194" i="6" s="1"/>
  <c r="L195" i="6" s="1"/>
  <c r="L196" i="6" s="1"/>
  <c r="L197" i="6" s="1"/>
  <c r="L198" i="6" s="1"/>
  <c r="L199" i="6" s="1"/>
  <c r="L200" i="6" s="1"/>
  <c r="L201" i="6" s="1"/>
  <c r="L202" i="6" s="1"/>
  <c r="L203" i="6" s="1"/>
  <c r="L204" i="6" s="1"/>
  <c r="L205" i="6" s="1"/>
  <c r="L206" i="6" s="1"/>
  <c r="L207" i="6" s="1"/>
  <c r="L208" i="6" s="1"/>
  <c r="L209" i="6" s="1"/>
  <c r="L210" i="6" s="1"/>
  <c r="L211" i="6" s="1"/>
  <c r="L212" i="6" s="1"/>
  <c r="L213" i="6" s="1"/>
  <c r="L214" i="6" s="1"/>
  <c r="L215" i="6" s="1"/>
  <c r="L216" i="6" s="1"/>
  <c r="L217" i="6" s="1"/>
  <c r="L218" i="6" s="1"/>
  <c r="L219" i="6" s="1"/>
  <c r="L220" i="6" s="1"/>
  <c r="L221" i="6" s="1"/>
  <c r="L222" i="6" s="1"/>
  <c r="L223" i="6" s="1"/>
  <c r="L224" i="6" s="1"/>
  <c r="L225" i="6" s="1"/>
  <c r="L226" i="6" s="1"/>
  <c r="L227" i="6" s="1"/>
  <c r="L228" i="6" s="1"/>
  <c r="L229" i="6" s="1"/>
  <c r="L230" i="6" s="1"/>
  <c r="L231" i="6" s="1"/>
  <c r="L232" i="6" s="1"/>
  <c r="L233" i="6" s="1"/>
  <c r="L234" i="6" s="1"/>
  <c r="L235" i="6" s="1"/>
  <c r="L236" i="6" s="1"/>
  <c r="L237" i="6" s="1"/>
  <c r="L238" i="6" s="1"/>
  <c r="L239" i="6" s="1"/>
  <c r="L240" i="6" s="1"/>
  <c r="L241" i="6" s="1"/>
  <c r="L242" i="6" s="1"/>
  <c r="L243" i="6" s="1"/>
  <c r="L244" i="6" s="1"/>
  <c r="L245" i="6" s="1"/>
  <c r="L246" i="6" s="1"/>
  <c r="L247" i="6" s="1"/>
  <c r="L248" i="6" s="1"/>
  <c r="L249" i="6" s="1"/>
  <c r="L250" i="6" s="1"/>
  <c r="L251" i="6" s="1"/>
  <c r="L252" i="6" s="1"/>
  <c r="L253" i="6" s="1"/>
  <c r="L254" i="6" s="1"/>
  <c r="L255" i="6" s="1"/>
  <c r="L256" i="6" s="1"/>
  <c r="L257" i="6" s="1"/>
  <c r="L258" i="6" s="1"/>
  <c r="L259" i="6" s="1"/>
  <c r="L260" i="6" s="1"/>
  <c r="L261" i="6" s="1"/>
  <c r="L262" i="6" s="1"/>
  <c r="L263" i="6" s="1"/>
  <c r="L264" i="6" s="1"/>
  <c r="L265" i="6" s="1"/>
  <c r="L266" i="6" s="1"/>
  <c r="L267" i="6" s="1"/>
  <c r="L268" i="6" s="1"/>
  <c r="L269" i="6" s="1"/>
  <c r="L270" i="6" s="1"/>
  <c r="L271" i="6" s="1"/>
  <c r="L272" i="6" s="1"/>
  <c r="L273" i="6" s="1"/>
  <c r="L274" i="6" s="1"/>
  <c r="L275" i="6" s="1"/>
  <c r="L276" i="6" s="1"/>
  <c r="L277" i="6" s="1"/>
  <c r="L278" i="6" s="1"/>
  <c r="L279" i="6" s="1"/>
  <c r="L280" i="6" s="1"/>
  <c r="L281" i="6" s="1"/>
  <c r="L282" i="6" s="1"/>
  <c r="L283" i="6" s="1"/>
  <c r="L284" i="6" s="1"/>
  <c r="L285" i="6" s="1"/>
  <c r="L286" i="6" s="1"/>
  <c r="L287" i="6" s="1"/>
  <c r="L288" i="6" s="1"/>
  <c r="L289" i="6" s="1"/>
  <c r="L290" i="6" s="1"/>
  <c r="L291" i="6" s="1"/>
  <c r="L292" i="6" s="1"/>
  <c r="L293" i="6" s="1"/>
  <c r="L294" i="6" s="1"/>
  <c r="L295" i="6" s="1"/>
  <c r="L296" i="6" s="1"/>
  <c r="L297" i="6" s="1"/>
  <c r="L298" i="6" s="1"/>
  <c r="L299" i="6" s="1"/>
  <c r="L300" i="6" s="1"/>
  <c r="L301" i="6" s="1"/>
  <c r="L302" i="6" s="1"/>
  <c r="L303" i="6" s="1"/>
  <c r="L304" i="6" s="1"/>
  <c r="L305" i="6" s="1"/>
  <c r="L306" i="6" s="1"/>
  <c r="L307" i="6" s="1"/>
  <c r="L308" i="6" s="1"/>
  <c r="L309" i="6" s="1"/>
  <c r="L310" i="6" s="1"/>
  <c r="L311" i="6" s="1"/>
  <c r="L312" i="6" s="1"/>
  <c r="L313" i="6" s="1"/>
  <c r="L314" i="6" s="1"/>
  <c r="L315" i="6" s="1"/>
  <c r="L316" i="6" s="1"/>
  <c r="L317" i="6" s="1"/>
  <c r="L318" i="6" s="1"/>
  <c r="L319" i="6" s="1"/>
  <c r="L320" i="6" s="1"/>
  <c r="L321" i="6" s="1"/>
  <c r="L322" i="6" s="1"/>
  <c r="L323" i="6" s="1"/>
  <c r="L324" i="6" s="1"/>
  <c r="L325" i="6" s="1"/>
  <c r="L326" i="6" s="1"/>
  <c r="L327" i="6" s="1"/>
  <c r="L328" i="6" s="1"/>
  <c r="L329" i="6" s="1"/>
  <c r="L330" i="6" s="1"/>
  <c r="L331" i="6" s="1"/>
  <c r="L332" i="6" s="1"/>
  <c r="L333" i="6" s="1"/>
  <c r="L334" i="6" s="1"/>
  <c r="L335" i="6" s="1"/>
  <c r="L336" i="6" s="1"/>
  <c r="L337" i="6" s="1"/>
  <c r="L338" i="6" s="1"/>
  <c r="L339" i="6" s="1"/>
  <c r="L340" i="6" s="1"/>
  <c r="L341" i="6" s="1"/>
  <c r="L342" i="6" s="1"/>
  <c r="L343" i="6" s="1"/>
  <c r="L344" i="6" s="1"/>
  <c r="L345" i="6" s="1"/>
  <c r="L346" i="6" s="1"/>
  <c r="L347" i="6" s="1"/>
  <c r="L348" i="6" s="1"/>
  <c r="L349" i="6" s="1"/>
  <c r="L350" i="6" s="1"/>
  <c r="L351" i="6" s="1"/>
  <c r="L352" i="6" s="1"/>
  <c r="L353" i="6" s="1"/>
  <c r="L354" i="6" s="1"/>
  <c r="L355" i="6" s="1"/>
  <c r="L356" i="6" s="1"/>
  <c r="L357" i="6" s="1"/>
  <c r="L358" i="6" s="1"/>
  <c r="L359" i="6" s="1"/>
  <c r="L360" i="6" s="1"/>
  <c r="L361" i="6" s="1"/>
  <c r="L362" i="6" s="1"/>
  <c r="L363" i="6" s="1"/>
  <c r="L364" i="6" s="1"/>
  <c r="L365" i="6" s="1"/>
  <c r="L366" i="6" s="1"/>
  <c r="L367" i="6" s="1"/>
  <c r="L368" i="6" s="1"/>
  <c r="T3" i="6"/>
  <c r="T4" i="6" s="1"/>
  <c r="T5" i="6" s="1"/>
  <c r="T6" i="6" s="1"/>
  <c r="T7" i="6" s="1"/>
  <c r="T8" i="6" s="1"/>
  <c r="T9" i="6" s="1"/>
  <c r="T10" i="6" s="1"/>
  <c r="T11" i="6" s="1"/>
  <c r="T12" i="6" s="1"/>
  <c r="T13" i="6" s="1"/>
  <c r="T14" i="6" s="1"/>
  <c r="T15" i="6" s="1"/>
  <c r="T16" i="6" s="1"/>
  <c r="T17" i="6" s="1"/>
  <c r="T18" i="6" s="1"/>
  <c r="T19" i="6" s="1"/>
  <c r="T20" i="6" s="1"/>
  <c r="T21" i="6" s="1"/>
  <c r="T22" i="6" s="1"/>
  <c r="T23" i="6" s="1"/>
  <c r="T24" i="6" s="1"/>
  <c r="T25" i="6" s="1"/>
  <c r="T26" i="6" s="1"/>
  <c r="T27" i="6" s="1"/>
  <c r="T28" i="6" s="1"/>
  <c r="T29" i="6" s="1"/>
  <c r="T30" i="6" s="1"/>
  <c r="T31" i="6" s="1"/>
  <c r="T32" i="6" s="1"/>
  <c r="T33" i="6" s="1"/>
  <c r="T34" i="6" s="1"/>
  <c r="T35" i="6" s="1"/>
  <c r="T36" i="6" s="1"/>
  <c r="T37" i="6" s="1"/>
  <c r="T38" i="6" s="1"/>
  <c r="T39" i="6" s="1"/>
  <c r="T40" i="6" s="1"/>
  <c r="T41" i="6" s="1"/>
  <c r="T42" i="6" s="1"/>
  <c r="T43" i="6" s="1"/>
  <c r="T44" i="6" s="1"/>
  <c r="T45" i="6" s="1"/>
  <c r="T46" i="6" s="1"/>
  <c r="T47" i="6" s="1"/>
  <c r="T48" i="6" s="1"/>
  <c r="T49" i="6" s="1"/>
  <c r="T50" i="6" s="1"/>
  <c r="T51" i="6" s="1"/>
  <c r="T52" i="6" s="1"/>
  <c r="T53" i="6" s="1"/>
  <c r="T54" i="6" s="1"/>
  <c r="T55" i="6" s="1"/>
  <c r="T56" i="6" s="1"/>
  <c r="T57" i="6" s="1"/>
  <c r="T58" i="6" s="1"/>
  <c r="T59" i="6" s="1"/>
  <c r="T60" i="6" s="1"/>
  <c r="T61" i="6" s="1"/>
  <c r="T62" i="6" s="1"/>
  <c r="T63" i="6" s="1"/>
  <c r="T64" i="6" s="1"/>
  <c r="T65" i="6" s="1"/>
  <c r="T66" i="6" s="1"/>
  <c r="T67" i="6" s="1"/>
  <c r="T68" i="6" s="1"/>
  <c r="T69" i="6" s="1"/>
  <c r="T70" i="6" s="1"/>
  <c r="T71" i="6" s="1"/>
  <c r="T72" i="6" s="1"/>
  <c r="T73" i="6" s="1"/>
  <c r="T74" i="6" s="1"/>
  <c r="T75" i="6" s="1"/>
  <c r="T76" i="6" s="1"/>
  <c r="T77" i="6" s="1"/>
  <c r="T78" i="6" s="1"/>
  <c r="T79" i="6" s="1"/>
  <c r="T80" i="6" s="1"/>
  <c r="T81" i="6" s="1"/>
  <c r="T82" i="6" s="1"/>
  <c r="T83" i="6" s="1"/>
  <c r="T84" i="6" s="1"/>
  <c r="T85" i="6" s="1"/>
  <c r="T86" i="6" s="1"/>
  <c r="T87" i="6" s="1"/>
  <c r="T88" i="6" s="1"/>
  <c r="T89" i="6" s="1"/>
  <c r="T90" i="6" s="1"/>
  <c r="T91" i="6" s="1"/>
  <c r="T92" i="6" s="1"/>
  <c r="T93" i="6" s="1"/>
  <c r="T94" i="6" s="1"/>
  <c r="T95" i="6" s="1"/>
  <c r="T96" i="6" s="1"/>
  <c r="T97" i="6" s="1"/>
  <c r="T98" i="6" s="1"/>
  <c r="T99" i="6" s="1"/>
  <c r="T100" i="6" s="1"/>
  <c r="T101" i="6" s="1"/>
  <c r="T102" i="6" s="1"/>
  <c r="T103" i="6" s="1"/>
  <c r="T104" i="6" s="1"/>
  <c r="T105" i="6" s="1"/>
  <c r="T106" i="6" s="1"/>
  <c r="T107" i="6" s="1"/>
  <c r="T108" i="6" s="1"/>
  <c r="T109" i="6" s="1"/>
  <c r="T110" i="6" s="1"/>
  <c r="T111" i="6" s="1"/>
  <c r="T112" i="6" s="1"/>
  <c r="T113" i="6" s="1"/>
  <c r="T114" i="6" s="1"/>
  <c r="T115" i="6" s="1"/>
  <c r="T116" i="6" s="1"/>
  <c r="T117" i="6" s="1"/>
  <c r="T118" i="6" s="1"/>
  <c r="T119" i="6" s="1"/>
  <c r="T120" i="6" s="1"/>
  <c r="T121" i="6" s="1"/>
  <c r="T122" i="6" s="1"/>
  <c r="T123" i="6" s="1"/>
  <c r="T124" i="6" s="1"/>
  <c r="T125" i="6" s="1"/>
  <c r="T126" i="6" s="1"/>
  <c r="T127" i="6" s="1"/>
  <c r="T128" i="6" s="1"/>
  <c r="T129" i="6" s="1"/>
  <c r="T130" i="6" s="1"/>
  <c r="T131" i="6" s="1"/>
  <c r="T132" i="6" s="1"/>
  <c r="T133" i="6" s="1"/>
  <c r="T134" i="6" s="1"/>
  <c r="T135" i="6" s="1"/>
  <c r="T136" i="6" s="1"/>
  <c r="T137" i="6" s="1"/>
  <c r="T138" i="6" s="1"/>
  <c r="T139" i="6" s="1"/>
  <c r="T140" i="6" s="1"/>
  <c r="T141" i="6" s="1"/>
  <c r="T142" i="6" s="1"/>
  <c r="T143" i="6" s="1"/>
  <c r="T144" i="6" s="1"/>
  <c r="T145" i="6" s="1"/>
  <c r="T146" i="6" s="1"/>
  <c r="T147" i="6" s="1"/>
  <c r="T148" i="6" s="1"/>
  <c r="T149" i="6" s="1"/>
  <c r="T150" i="6" s="1"/>
  <c r="T151" i="6" s="1"/>
  <c r="T152" i="6" s="1"/>
  <c r="T153" i="6" s="1"/>
  <c r="T154" i="6" s="1"/>
  <c r="T155" i="6" s="1"/>
  <c r="T156" i="6" s="1"/>
  <c r="T157" i="6" s="1"/>
  <c r="T158" i="6" s="1"/>
  <c r="T159" i="6" s="1"/>
  <c r="T160" i="6" s="1"/>
  <c r="T161" i="6" s="1"/>
  <c r="T162" i="6" s="1"/>
  <c r="T163" i="6" s="1"/>
  <c r="T164" i="6" s="1"/>
  <c r="T165" i="6" s="1"/>
  <c r="T166" i="6" s="1"/>
  <c r="T167" i="6" s="1"/>
  <c r="T168" i="6" s="1"/>
  <c r="T169" i="6" s="1"/>
  <c r="T170" i="6" s="1"/>
  <c r="T171" i="6" s="1"/>
  <c r="T172" i="6" s="1"/>
  <c r="T173" i="6" s="1"/>
  <c r="T174" i="6" s="1"/>
  <c r="T175" i="6" s="1"/>
  <c r="T176" i="6" s="1"/>
  <c r="T177" i="6" s="1"/>
  <c r="T178" i="6" s="1"/>
  <c r="T179" i="6" s="1"/>
  <c r="T180" i="6" s="1"/>
  <c r="T181" i="6" s="1"/>
  <c r="T182" i="6" s="1"/>
  <c r="T183" i="6" s="1"/>
  <c r="T184" i="6" s="1"/>
  <c r="T185" i="6" s="1"/>
  <c r="T186" i="6" s="1"/>
  <c r="T187" i="6" s="1"/>
  <c r="T188" i="6" s="1"/>
  <c r="T189" i="6" s="1"/>
  <c r="T190" i="6" s="1"/>
  <c r="T191" i="6" s="1"/>
  <c r="T192" i="6" s="1"/>
  <c r="T193" i="6" s="1"/>
  <c r="T194" i="6" s="1"/>
  <c r="T195" i="6" s="1"/>
  <c r="T196" i="6" s="1"/>
  <c r="T197" i="6" s="1"/>
  <c r="T198" i="6" s="1"/>
  <c r="T199" i="6" s="1"/>
  <c r="T200" i="6" s="1"/>
  <c r="T201" i="6" s="1"/>
  <c r="T202" i="6" s="1"/>
  <c r="T203" i="6" s="1"/>
  <c r="T204" i="6" s="1"/>
  <c r="T205" i="6" s="1"/>
  <c r="T206" i="6" s="1"/>
  <c r="T207" i="6" s="1"/>
  <c r="T208" i="6" s="1"/>
  <c r="T209" i="6" s="1"/>
  <c r="T210" i="6" s="1"/>
  <c r="T211" i="6" s="1"/>
  <c r="T212" i="6" s="1"/>
  <c r="T213" i="6" s="1"/>
  <c r="T214" i="6" s="1"/>
  <c r="T215" i="6" s="1"/>
  <c r="T216" i="6" s="1"/>
  <c r="T217" i="6" s="1"/>
  <c r="T218" i="6" s="1"/>
  <c r="T219" i="6" s="1"/>
  <c r="T220" i="6" s="1"/>
  <c r="T221" i="6" s="1"/>
  <c r="T222" i="6" s="1"/>
  <c r="T223" i="6" s="1"/>
  <c r="T224" i="6" s="1"/>
  <c r="T225" i="6" s="1"/>
  <c r="T226" i="6" s="1"/>
  <c r="T227" i="6" s="1"/>
  <c r="T228" i="6" s="1"/>
  <c r="T229" i="6" s="1"/>
  <c r="T230" i="6" s="1"/>
  <c r="T231" i="6" s="1"/>
  <c r="T232" i="6" s="1"/>
  <c r="T233" i="6" s="1"/>
  <c r="T234" i="6" s="1"/>
  <c r="T235" i="6" s="1"/>
  <c r="T236" i="6" s="1"/>
  <c r="T237" i="6" s="1"/>
  <c r="T238" i="6" s="1"/>
  <c r="T239" i="6" s="1"/>
  <c r="T240" i="6" s="1"/>
  <c r="T241" i="6" s="1"/>
  <c r="T242" i="6" s="1"/>
  <c r="T243" i="6" s="1"/>
  <c r="T244" i="6" s="1"/>
  <c r="T245" i="6" s="1"/>
  <c r="T246" i="6" s="1"/>
  <c r="T247" i="6" s="1"/>
  <c r="T248" i="6" s="1"/>
  <c r="T249" i="6" s="1"/>
  <c r="T250" i="6" s="1"/>
  <c r="T251" i="6" s="1"/>
  <c r="T252" i="6" s="1"/>
  <c r="T253" i="6" s="1"/>
  <c r="T254" i="6" s="1"/>
  <c r="T255" i="6" s="1"/>
  <c r="T256" i="6" s="1"/>
  <c r="T257" i="6" s="1"/>
  <c r="T258" i="6" s="1"/>
  <c r="T259" i="6" s="1"/>
  <c r="T260" i="6" s="1"/>
  <c r="T261" i="6" s="1"/>
  <c r="T262" i="6" s="1"/>
  <c r="T263" i="6" s="1"/>
  <c r="T264" i="6" s="1"/>
  <c r="T265" i="6" s="1"/>
  <c r="T266" i="6" s="1"/>
  <c r="T267" i="6" s="1"/>
  <c r="T268" i="6" s="1"/>
  <c r="T269" i="6" s="1"/>
  <c r="T270" i="6" s="1"/>
  <c r="T271" i="6" s="1"/>
  <c r="T272" i="6" s="1"/>
  <c r="T273" i="6" s="1"/>
  <c r="T274" i="6" s="1"/>
  <c r="T275" i="6" s="1"/>
  <c r="T276" i="6" s="1"/>
  <c r="T277" i="6" s="1"/>
  <c r="T278" i="6" s="1"/>
  <c r="T279" i="6" s="1"/>
  <c r="T280" i="6" s="1"/>
  <c r="T281" i="6" s="1"/>
  <c r="T282" i="6" s="1"/>
  <c r="T283" i="6" s="1"/>
  <c r="T284" i="6" s="1"/>
  <c r="T285" i="6" s="1"/>
  <c r="T286" i="6" s="1"/>
  <c r="T287" i="6" s="1"/>
  <c r="T288" i="6" s="1"/>
  <c r="T289" i="6" s="1"/>
  <c r="T290" i="6" s="1"/>
  <c r="T291" i="6" s="1"/>
  <c r="T292" i="6" s="1"/>
  <c r="T293" i="6" s="1"/>
  <c r="T294" i="6" s="1"/>
  <c r="T295" i="6" s="1"/>
  <c r="T296" i="6" s="1"/>
  <c r="T297" i="6" s="1"/>
  <c r="T298" i="6" s="1"/>
  <c r="T299" i="6" s="1"/>
  <c r="T300" i="6" s="1"/>
  <c r="T301" i="6" s="1"/>
  <c r="T302" i="6" s="1"/>
  <c r="T303" i="6" s="1"/>
  <c r="T304" i="6" s="1"/>
  <c r="T305" i="6" s="1"/>
  <c r="T306" i="6" s="1"/>
  <c r="T307" i="6" s="1"/>
  <c r="T308" i="6" s="1"/>
  <c r="T309" i="6" s="1"/>
  <c r="T310" i="6" s="1"/>
  <c r="T311" i="6" s="1"/>
  <c r="T312" i="6" s="1"/>
  <c r="T313" i="6" s="1"/>
  <c r="T314" i="6" s="1"/>
  <c r="T315" i="6" s="1"/>
  <c r="T316" i="6" s="1"/>
  <c r="T317" i="6" s="1"/>
  <c r="T318" i="6" s="1"/>
  <c r="T319" i="6" s="1"/>
  <c r="T320" i="6" s="1"/>
  <c r="T321" i="6" s="1"/>
  <c r="T322" i="6" s="1"/>
  <c r="T323" i="6" s="1"/>
  <c r="T324" i="6" s="1"/>
  <c r="T325" i="6" s="1"/>
  <c r="T326" i="6" s="1"/>
  <c r="T327" i="6" s="1"/>
  <c r="T328" i="6" s="1"/>
  <c r="T329" i="6" s="1"/>
  <c r="T330" i="6" s="1"/>
  <c r="T331" i="6" s="1"/>
  <c r="T332" i="6" s="1"/>
  <c r="T333" i="6" s="1"/>
  <c r="T334" i="6" s="1"/>
  <c r="T335" i="6" s="1"/>
  <c r="T336" i="6" s="1"/>
  <c r="T337" i="6" s="1"/>
  <c r="T338" i="6" s="1"/>
  <c r="T339" i="6" s="1"/>
  <c r="T340" i="6" s="1"/>
  <c r="T341" i="6" s="1"/>
  <c r="T342" i="6" s="1"/>
  <c r="T343" i="6" s="1"/>
  <c r="T344" i="6" s="1"/>
  <c r="T345" i="6" s="1"/>
  <c r="T346" i="6" s="1"/>
  <c r="T347" i="6" s="1"/>
  <c r="T348" i="6" s="1"/>
  <c r="T349" i="6" s="1"/>
  <c r="T350" i="6" s="1"/>
  <c r="T351" i="6" s="1"/>
  <c r="T352" i="6" s="1"/>
  <c r="T353" i="6" s="1"/>
  <c r="T354" i="6" s="1"/>
  <c r="T355" i="6" s="1"/>
  <c r="T356" i="6" s="1"/>
  <c r="T357" i="6" s="1"/>
  <c r="T358" i="6" s="1"/>
  <c r="T359" i="6" s="1"/>
  <c r="T360" i="6" s="1"/>
  <c r="T361" i="6" s="1"/>
  <c r="T362" i="6" s="1"/>
  <c r="T363" i="6" s="1"/>
  <c r="T364" i="6" s="1"/>
  <c r="T365" i="6" s="1"/>
  <c r="T366" i="6" s="1"/>
  <c r="T367" i="6" s="1"/>
  <c r="T368" i="6" s="1"/>
  <c r="K3" i="6"/>
  <c r="K4" i="6" s="1"/>
  <c r="K5" i="6" s="1"/>
  <c r="K6" i="6" s="1"/>
  <c r="K7" i="6" s="1"/>
  <c r="K8" i="6" s="1"/>
  <c r="K9" i="6" s="1"/>
  <c r="K10" i="6" s="1"/>
  <c r="K11" i="6" s="1"/>
  <c r="K12" i="6" s="1"/>
  <c r="K13" i="6" s="1"/>
  <c r="K14" i="6" s="1"/>
  <c r="K15" i="6" s="1"/>
  <c r="K16" i="6" s="1"/>
  <c r="K17" i="6" s="1"/>
  <c r="K18" i="6" s="1"/>
  <c r="K19" i="6" s="1"/>
  <c r="K20" i="6" s="1"/>
  <c r="K21" i="6" s="1"/>
  <c r="K22" i="6" s="1"/>
  <c r="K23" i="6" s="1"/>
  <c r="K24" i="6" s="1"/>
  <c r="K25" i="6" s="1"/>
  <c r="K26" i="6" s="1"/>
  <c r="K27" i="6" s="1"/>
  <c r="K28" i="6" s="1"/>
  <c r="K29" i="6" s="1"/>
  <c r="K30" i="6" s="1"/>
  <c r="K31" i="6" s="1"/>
  <c r="K32" i="6" s="1"/>
  <c r="K33" i="6" s="1"/>
  <c r="K34" i="6" s="1"/>
  <c r="K35" i="6" s="1"/>
  <c r="K36" i="6" s="1"/>
  <c r="K37" i="6" s="1"/>
  <c r="K38" i="6" s="1"/>
  <c r="K39" i="6" s="1"/>
  <c r="K40" i="6" s="1"/>
  <c r="K41" i="6" s="1"/>
  <c r="K42" i="6" s="1"/>
  <c r="K43" i="6" s="1"/>
  <c r="K44" i="6" s="1"/>
  <c r="K45" i="6" s="1"/>
  <c r="K46" i="6" s="1"/>
  <c r="K47" i="6" s="1"/>
  <c r="K48" i="6" s="1"/>
  <c r="K49" i="6" s="1"/>
  <c r="K50" i="6" s="1"/>
  <c r="K51" i="6" s="1"/>
  <c r="K52" i="6" s="1"/>
  <c r="K53" i="6" s="1"/>
  <c r="K54" i="6" s="1"/>
  <c r="K55" i="6" s="1"/>
  <c r="K56" i="6" s="1"/>
  <c r="K57" i="6" s="1"/>
  <c r="K58" i="6" s="1"/>
  <c r="K59" i="6" s="1"/>
  <c r="K60" i="6" s="1"/>
  <c r="K61" i="6" s="1"/>
  <c r="K62" i="6" s="1"/>
  <c r="K63" i="6" s="1"/>
  <c r="K64" i="6" s="1"/>
  <c r="K65" i="6" s="1"/>
  <c r="K66" i="6" s="1"/>
  <c r="K67" i="6" s="1"/>
  <c r="K68" i="6" s="1"/>
  <c r="K69" i="6" s="1"/>
  <c r="K70" i="6" s="1"/>
  <c r="K71" i="6" s="1"/>
  <c r="K72" i="6" s="1"/>
  <c r="K73" i="6" s="1"/>
  <c r="K74" i="6" s="1"/>
  <c r="K75" i="6" s="1"/>
  <c r="K76" i="6" s="1"/>
  <c r="K77" i="6" s="1"/>
  <c r="K78" i="6" s="1"/>
  <c r="K79" i="6" s="1"/>
  <c r="K80" i="6" s="1"/>
  <c r="K81" i="6" s="1"/>
  <c r="K82" i="6" s="1"/>
  <c r="K83" i="6" s="1"/>
  <c r="K84" i="6" s="1"/>
  <c r="K85" i="6" s="1"/>
  <c r="K86" i="6" s="1"/>
  <c r="K87" i="6" s="1"/>
  <c r="K88" i="6" s="1"/>
  <c r="K89" i="6" s="1"/>
  <c r="K90" i="6" s="1"/>
  <c r="K91" i="6" s="1"/>
  <c r="K92" i="6" s="1"/>
  <c r="K93" i="6" s="1"/>
  <c r="K94" i="6" s="1"/>
  <c r="K95" i="6" s="1"/>
  <c r="K96" i="6" s="1"/>
  <c r="K97" i="6" s="1"/>
  <c r="K98" i="6" s="1"/>
  <c r="K99" i="6" s="1"/>
  <c r="K100" i="6" s="1"/>
  <c r="K101" i="6" s="1"/>
  <c r="K102" i="6" s="1"/>
  <c r="K103" i="6" s="1"/>
  <c r="K104" i="6" s="1"/>
  <c r="K105" i="6" s="1"/>
  <c r="K106" i="6" s="1"/>
  <c r="K107" i="6" s="1"/>
  <c r="K108" i="6" s="1"/>
  <c r="K109" i="6" s="1"/>
  <c r="K110" i="6" s="1"/>
  <c r="K111" i="6" s="1"/>
  <c r="K112" i="6" s="1"/>
  <c r="K113" i="6" s="1"/>
  <c r="K114" i="6" s="1"/>
  <c r="K115" i="6" s="1"/>
  <c r="K116" i="6" s="1"/>
  <c r="K117" i="6" s="1"/>
  <c r="K118" i="6" s="1"/>
  <c r="K119" i="6" s="1"/>
  <c r="K120" i="6" s="1"/>
  <c r="K121" i="6" s="1"/>
  <c r="K122" i="6" s="1"/>
  <c r="K123" i="6" s="1"/>
  <c r="K124" i="6" s="1"/>
  <c r="K125" i="6" s="1"/>
  <c r="K126" i="6" s="1"/>
  <c r="K127" i="6" s="1"/>
  <c r="K128" i="6" s="1"/>
  <c r="K129" i="6" s="1"/>
  <c r="K130" i="6" s="1"/>
  <c r="K131" i="6" s="1"/>
  <c r="K132" i="6" s="1"/>
  <c r="K133" i="6" s="1"/>
  <c r="K134" i="6" s="1"/>
  <c r="K135" i="6" s="1"/>
  <c r="K136" i="6" s="1"/>
  <c r="K137" i="6" s="1"/>
  <c r="K138" i="6" s="1"/>
  <c r="K139" i="6" s="1"/>
  <c r="K140" i="6" s="1"/>
  <c r="K141" i="6" s="1"/>
  <c r="K142" i="6" s="1"/>
  <c r="K143" i="6" s="1"/>
  <c r="K144" i="6" s="1"/>
  <c r="K145" i="6" s="1"/>
  <c r="K146" i="6" s="1"/>
  <c r="K147" i="6" s="1"/>
  <c r="K148" i="6" s="1"/>
  <c r="K149" i="6" s="1"/>
  <c r="K150" i="6" s="1"/>
  <c r="K151" i="6" s="1"/>
  <c r="K152" i="6" s="1"/>
  <c r="K153" i="6" s="1"/>
  <c r="K154" i="6" s="1"/>
  <c r="K155" i="6" s="1"/>
  <c r="K156" i="6" s="1"/>
  <c r="K157" i="6" s="1"/>
  <c r="K158" i="6" s="1"/>
  <c r="K159" i="6" s="1"/>
  <c r="K160" i="6" s="1"/>
  <c r="K161" i="6" s="1"/>
  <c r="K162" i="6" s="1"/>
  <c r="K163" i="6" s="1"/>
  <c r="K164" i="6" s="1"/>
  <c r="K165" i="6" s="1"/>
  <c r="K166" i="6" s="1"/>
  <c r="K167" i="6" s="1"/>
  <c r="K168" i="6" s="1"/>
  <c r="K169" i="6" s="1"/>
  <c r="K170" i="6" s="1"/>
  <c r="K171" i="6" s="1"/>
  <c r="K172" i="6" s="1"/>
  <c r="K173" i="6" s="1"/>
  <c r="K174" i="6" s="1"/>
  <c r="K175" i="6" s="1"/>
  <c r="K176" i="6" s="1"/>
  <c r="K177" i="6" s="1"/>
  <c r="K178" i="6" s="1"/>
  <c r="K179" i="6" s="1"/>
  <c r="K180" i="6" s="1"/>
  <c r="K181" i="6" s="1"/>
  <c r="K182" i="6" s="1"/>
  <c r="K183" i="6" s="1"/>
  <c r="K184" i="6" s="1"/>
  <c r="K185" i="6" s="1"/>
  <c r="K186" i="6" s="1"/>
  <c r="K187" i="6" s="1"/>
  <c r="K188" i="6" s="1"/>
  <c r="K189" i="6" s="1"/>
  <c r="K190" i="6" s="1"/>
  <c r="K191" i="6" s="1"/>
  <c r="K192" i="6" s="1"/>
  <c r="K193" i="6" s="1"/>
  <c r="K194" i="6" s="1"/>
  <c r="K195" i="6" s="1"/>
  <c r="K196" i="6" s="1"/>
  <c r="K197" i="6" s="1"/>
  <c r="K198" i="6" s="1"/>
  <c r="K199" i="6" s="1"/>
  <c r="K200" i="6" s="1"/>
  <c r="K201" i="6" s="1"/>
  <c r="K202" i="6" s="1"/>
  <c r="K203" i="6" s="1"/>
  <c r="K204" i="6" s="1"/>
  <c r="K205" i="6" s="1"/>
  <c r="K206" i="6" s="1"/>
  <c r="K207" i="6" s="1"/>
  <c r="K208" i="6" s="1"/>
  <c r="K209" i="6" s="1"/>
  <c r="K210" i="6" s="1"/>
  <c r="K211" i="6" s="1"/>
  <c r="K212" i="6" s="1"/>
  <c r="K213" i="6" s="1"/>
  <c r="K214" i="6" s="1"/>
  <c r="K215" i="6" s="1"/>
  <c r="K216" i="6" s="1"/>
  <c r="K217" i="6" s="1"/>
  <c r="K218" i="6" s="1"/>
  <c r="K219" i="6" s="1"/>
  <c r="K220" i="6" s="1"/>
  <c r="K221" i="6" s="1"/>
  <c r="K222" i="6" s="1"/>
  <c r="K223" i="6" s="1"/>
  <c r="K224" i="6" s="1"/>
  <c r="K225" i="6" s="1"/>
  <c r="K226" i="6" s="1"/>
  <c r="K227" i="6" s="1"/>
  <c r="K228" i="6" s="1"/>
  <c r="K229" i="6" s="1"/>
  <c r="K230" i="6" s="1"/>
  <c r="K231" i="6" s="1"/>
  <c r="K232" i="6" s="1"/>
  <c r="K233" i="6" s="1"/>
  <c r="K234" i="6" s="1"/>
  <c r="K235" i="6" s="1"/>
  <c r="K236" i="6" s="1"/>
  <c r="K237" i="6" s="1"/>
  <c r="K238" i="6" s="1"/>
  <c r="K239" i="6" s="1"/>
  <c r="K240" i="6" s="1"/>
  <c r="K241" i="6" s="1"/>
  <c r="K242" i="6" s="1"/>
  <c r="K243" i="6" s="1"/>
  <c r="K244" i="6" s="1"/>
  <c r="K245" i="6" s="1"/>
  <c r="K246" i="6" s="1"/>
  <c r="K247" i="6" s="1"/>
  <c r="K248" i="6" s="1"/>
  <c r="K249" i="6" s="1"/>
  <c r="K250" i="6" s="1"/>
  <c r="K251" i="6" s="1"/>
  <c r="K252" i="6" s="1"/>
  <c r="K253" i="6" s="1"/>
  <c r="K254" i="6" s="1"/>
  <c r="K255" i="6" s="1"/>
  <c r="K256" i="6" s="1"/>
  <c r="K257" i="6" s="1"/>
  <c r="K258" i="6" s="1"/>
  <c r="K259" i="6" s="1"/>
  <c r="K260" i="6" s="1"/>
  <c r="K261" i="6" s="1"/>
  <c r="K262" i="6" s="1"/>
  <c r="K263" i="6" s="1"/>
  <c r="K264" i="6" s="1"/>
  <c r="K265" i="6" s="1"/>
  <c r="K266" i="6" s="1"/>
  <c r="K267" i="6" s="1"/>
  <c r="K268" i="6" s="1"/>
  <c r="K269" i="6" s="1"/>
  <c r="K270" i="6" s="1"/>
  <c r="K271" i="6" s="1"/>
  <c r="K272" i="6" s="1"/>
  <c r="K273" i="6" s="1"/>
  <c r="K274" i="6" s="1"/>
  <c r="K275" i="6" s="1"/>
  <c r="K276" i="6" s="1"/>
  <c r="K277" i="6" s="1"/>
  <c r="K278" i="6" s="1"/>
  <c r="K279" i="6" s="1"/>
  <c r="K280" i="6" s="1"/>
  <c r="K281" i="6" s="1"/>
  <c r="K282" i="6" s="1"/>
  <c r="K283" i="6" s="1"/>
  <c r="K284" i="6" s="1"/>
  <c r="K285" i="6" s="1"/>
  <c r="K286" i="6" s="1"/>
  <c r="K287" i="6" s="1"/>
  <c r="K288" i="6" s="1"/>
  <c r="K289" i="6" s="1"/>
  <c r="K290" i="6" s="1"/>
  <c r="K291" i="6" s="1"/>
  <c r="K292" i="6" s="1"/>
  <c r="K293" i="6" s="1"/>
  <c r="K294" i="6" s="1"/>
  <c r="K295" i="6" s="1"/>
  <c r="K296" i="6" s="1"/>
  <c r="K297" i="6" s="1"/>
  <c r="K298" i="6" s="1"/>
  <c r="K299" i="6" s="1"/>
  <c r="K300" i="6" s="1"/>
  <c r="K301" i="6" s="1"/>
  <c r="K302" i="6" s="1"/>
  <c r="K303" i="6" s="1"/>
  <c r="K304" i="6" s="1"/>
  <c r="K305" i="6" s="1"/>
  <c r="K306" i="6" s="1"/>
  <c r="K307" i="6" s="1"/>
  <c r="K308" i="6" s="1"/>
  <c r="K309" i="6" s="1"/>
  <c r="K310" i="6" s="1"/>
  <c r="K311" i="6" s="1"/>
  <c r="K312" i="6" s="1"/>
  <c r="K313" i="6" s="1"/>
  <c r="K314" i="6" s="1"/>
  <c r="K315" i="6" s="1"/>
  <c r="K316" i="6" s="1"/>
  <c r="K317" i="6" s="1"/>
  <c r="K318" i="6" s="1"/>
  <c r="K319" i="6" s="1"/>
  <c r="K320" i="6" s="1"/>
  <c r="K321" i="6" s="1"/>
  <c r="K322" i="6" s="1"/>
  <c r="K323" i="6" s="1"/>
  <c r="K324" i="6" s="1"/>
  <c r="K325" i="6" s="1"/>
  <c r="K326" i="6" s="1"/>
  <c r="K327" i="6" s="1"/>
  <c r="K328" i="6" s="1"/>
  <c r="K329" i="6" s="1"/>
  <c r="K330" i="6" s="1"/>
  <c r="K331" i="6" s="1"/>
  <c r="K332" i="6" s="1"/>
  <c r="K333" i="6" s="1"/>
  <c r="K334" i="6" s="1"/>
  <c r="K335" i="6" s="1"/>
  <c r="K336" i="6" s="1"/>
  <c r="K337" i="6" s="1"/>
  <c r="K338" i="6" s="1"/>
  <c r="K339" i="6" s="1"/>
  <c r="K340" i="6" s="1"/>
  <c r="K341" i="6" s="1"/>
  <c r="K342" i="6" s="1"/>
  <c r="K343" i="6" s="1"/>
  <c r="K344" i="6" s="1"/>
  <c r="K345" i="6" s="1"/>
  <c r="K346" i="6" s="1"/>
  <c r="K347" i="6" s="1"/>
  <c r="K348" i="6" s="1"/>
  <c r="K349" i="6" s="1"/>
  <c r="K350" i="6" s="1"/>
  <c r="K351" i="6" s="1"/>
  <c r="K352" i="6" s="1"/>
  <c r="K353" i="6" s="1"/>
  <c r="K354" i="6" s="1"/>
  <c r="K355" i="6" s="1"/>
  <c r="K356" i="6" s="1"/>
  <c r="K357" i="6" s="1"/>
  <c r="K358" i="6" s="1"/>
  <c r="K359" i="6" s="1"/>
  <c r="K360" i="6" s="1"/>
  <c r="K361" i="6" s="1"/>
  <c r="K362" i="6" s="1"/>
  <c r="K363" i="6" s="1"/>
  <c r="K364" i="6" s="1"/>
  <c r="K365" i="6" s="1"/>
  <c r="K366" i="6" s="1"/>
  <c r="K367" i="6" s="1"/>
  <c r="K368" i="6" s="1"/>
  <c r="D3" i="6"/>
  <c r="D4" i="6" s="1"/>
  <c r="D5" i="6"/>
  <c r="D6" i="6" s="1"/>
  <c r="D7" i="6" s="1"/>
  <c r="D8" i="6" s="1"/>
  <c r="D9" i="6" s="1"/>
  <c r="D10" i="6" s="1"/>
  <c r="D11" i="6" s="1"/>
  <c r="D12" i="6" s="1"/>
  <c r="D13" i="6" s="1"/>
  <c r="D14" i="6" s="1"/>
  <c r="D15" i="6" s="1"/>
  <c r="D16" i="6" s="1"/>
  <c r="D17" i="6" s="1"/>
  <c r="D18" i="6" s="1"/>
  <c r="D19" i="6" s="1"/>
  <c r="D20" i="6" s="1"/>
  <c r="D21" i="6" s="1"/>
  <c r="D22" i="6" s="1"/>
  <c r="D23" i="6" s="1"/>
  <c r="D24" i="6" s="1"/>
  <c r="D25" i="6" s="1"/>
  <c r="D26" i="6" s="1"/>
  <c r="D27" i="6" s="1"/>
  <c r="D28" i="6" s="1"/>
  <c r="D29" i="6" s="1"/>
  <c r="D30" i="6" s="1"/>
  <c r="D31" i="6" s="1"/>
  <c r="D32" i="6" s="1"/>
  <c r="D33" i="6" s="1"/>
  <c r="D34" i="6" s="1"/>
  <c r="D35" i="6" s="1"/>
  <c r="D36" i="6" s="1"/>
  <c r="D37" i="6" s="1"/>
  <c r="D38" i="6" s="1"/>
  <c r="D39" i="6" s="1"/>
  <c r="D40" i="6" s="1"/>
  <c r="D41" i="6" s="1"/>
  <c r="D42" i="6" s="1"/>
  <c r="D43" i="6" s="1"/>
  <c r="D44" i="6" s="1"/>
  <c r="D45" i="6" s="1"/>
  <c r="D46" i="6" s="1"/>
  <c r="D47" i="6" s="1"/>
  <c r="D48" i="6" s="1"/>
  <c r="D49" i="6" s="1"/>
  <c r="D50" i="6" s="1"/>
  <c r="D51" i="6" s="1"/>
  <c r="D52" i="6" s="1"/>
  <c r="D53" i="6" s="1"/>
  <c r="D54" i="6" s="1"/>
  <c r="D55" i="6" s="1"/>
  <c r="D56" i="6" s="1"/>
  <c r="D57" i="6" s="1"/>
  <c r="D58" i="6" s="1"/>
  <c r="D59" i="6" s="1"/>
  <c r="D60" i="6" s="1"/>
  <c r="D61" i="6" s="1"/>
  <c r="D62" i="6" s="1"/>
  <c r="D63" i="6" s="1"/>
  <c r="D64" i="6" s="1"/>
  <c r="D65" i="6" s="1"/>
  <c r="D66" i="6" s="1"/>
  <c r="D67" i="6" s="1"/>
  <c r="D68" i="6" s="1"/>
  <c r="D69" i="6" s="1"/>
  <c r="D70" i="6" s="1"/>
  <c r="D71" i="6" s="1"/>
  <c r="D72" i="6" s="1"/>
  <c r="D73" i="6" s="1"/>
  <c r="D74" i="6" s="1"/>
  <c r="D75" i="6" s="1"/>
  <c r="D76" i="6" s="1"/>
  <c r="D77" i="6" s="1"/>
  <c r="D78" i="6" s="1"/>
  <c r="D79" i="6" s="1"/>
  <c r="D80" i="6" s="1"/>
  <c r="D81" i="6" s="1"/>
  <c r="D82" i="6" s="1"/>
  <c r="D83" i="6" s="1"/>
  <c r="D84" i="6" s="1"/>
  <c r="D85" i="6" s="1"/>
  <c r="D86" i="6" s="1"/>
  <c r="D87" i="6" s="1"/>
  <c r="D88" i="6" s="1"/>
  <c r="D89" i="6" s="1"/>
  <c r="D90" i="6" s="1"/>
  <c r="D91" i="6" s="1"/>
  <c r="D92" i="6" s="1"/>
  <c r="D93" i="6" s="1"/>
  <c r="D94" i="6" s="1"/>
  <c r="D95" i="6" s="1"/>
  <c r="D96" i="6" s="1"/>
  <c r="D97" i="6" s="1"/>
  <c r="D98" i="6" s="1"/>
  <c r="D99" i="6" s="1"/>
  <c r="D100" i="6" s="1"/>
  <c r="D101" i="6" s="1"/>
  <c r="D102" i="6" s="1"/>
  <c r="D103" i="6" s="1"/>
  <c r="D104" i="6" s="1"/>
  <c r="D105" i="6" s="1"/>
  <c r="D106" i="6" s="1"/>
  <c r="D107" i="6" s="1"/>
  <c r="D108" i="6" s="1"/>
  <c r="D109" i="6" s="1"/>
  <c r="D110" i="6" s="1"/>
  <c r="D111" i="6" s="1"/>
  <c r="D112" i="6" s="1"/>
  <c r="D113" i="6" s="1"/>
  <c r="D114" i="6" s="1"/>
  <c r="D115" i="6" s="1"/>
  <c r="D116" i="6" s="1"/>
  <c r="D117" i="6" s="1"/>
  <c r="D118" i="6" s="1"/>
  <c r="D119" i="6" s="1"/>
  <c r="D120" i="6" s="1"/>
  <c r="D121" i="6" s="1"/>
  <c r="D122" i="6" s="1"/>
  <c r="D123" i="6" s="1"/>
  <c r="D124" i="6" s="1"/>
  <c r="D125" i="6" s="1"/>
  <c r="D126" i="6" s="1"/>
  <c r="D127" i="6" s="1"/>
  <c r="D128" i="6" s="1"/>
  <c r="D129" i="6" s="1"/>
  <c r="D130" i="6" s="1"/>
  <c r="D131" i="6" s="1"/>
  <c r="D132" i="6" s="1"/>
  <c r="D133" i="6" s="1"/>
  <c r="D134" i="6" s="1"/>
  <c r="D135" i="6" s="1"/>
  <c r="D136" i="6" s="1"/>
  <c r="D137" i="6" s="1"/>
  <c r="D138" i="6" s="1"/>
  <c r="D139" i="6" s="1"/>
  <c r="D140" i="6" s="1"/>
  <c r="D141" i="6" s="1"/>
  <c r="D142" i="6" s="1"/>
  <c r="D143" i="6" s="1"/>
  <c r="D144" i="6" s="1"/>
  <c r="D145" i="6" s="1"/>
  <c r="D146" i="6" s="1"/>
  <c r="D147" i="6" s="1"/>
  <c r="D148" i="6" s="1"/>
  <c r="D149" i="6" s="1"/>
  <c r="D150" i="6" s="1"/>
  <c r="D151" i="6" s="1"/>
  <c r="D152" i="6" s="1"/>
  <c r="D153" i="6" s="1"/>
  <c r="D154" i="6" s="1"/>
  <c r="D155" i="6" s="1"/>
  <c r="D156" i="6" s="1"/>
  <c r="D157" i="6" s="1"/>
  <c r="D158" i="6" s="1"/>
  <c r="D159" i="6" s="1"/>
  <c r="D160" i="6" s="1"/>
  <c r="D161" i="6" s="1"/>
  <c r="D162" i="6" s="1"/>
  <c r="D163" i="6" s="1"/>
  <c r="D164" i="6" s="1"/>
  <c r="D165" i="6" s="1"/>
  <c r="D166" i="6" s="1"/>
  <c r="D167" i="6" s="1"/>
  <c r="D168" i="6" s="1"/>
  <c r="D169" i="6" s="1"/>
  <c r="D170" i="6" s="1"/>
  <c r="D171" i="6" s="1"/>
  <c r="D172" i="6" s="1"/>
  <c r="D173" i="6" s="1"/>
  <c r="D174" i="6" s="1"/>
  <c r="D175" i="6" s="1"/>
  <c r="D176" i="6" s="1"/>
  <c r="D177" i="6" s="1"/>
  <c r="D178" i="6" s="1"/>
  <c r="D179" i="6" s="1"/>
  <c r="D180" i="6" s="1"/>
  <c r="D181" i="6" s="1"/>
  <c r="D182" i="6" s="1"/>
  <c r="D183" i="6" s="1"/>
  <c r="D184" i="6" s="1"/>
  <c r="D185" i="6" s="1"/>
  <c r="D186" i="6" s="1"/>
  <c r="D187" i="6" s="1"/>
  <c r="D188" i="6" s="1"/>
  <c r="D189" i="6" s="1"/>
  <c r="D190" i="6" s="1"/>
  <c r="D191" i="6" s="1"/>
  <c r="D192" i="6" s="1"/>
  <c r="D193" i="6" s="1"/>
  <c r="D194" i="6" s="1"/>
  <c r="D195" i="6" s="1"/>
  <c r="D196" i="6" s="1"/>
  <c r="D197" i="6" s="1"/>
  <c r="D198" i="6" s="1"/>
  <c r="D199" i="6" s="1"/>
  <c r="D200" i="6" s="1"/>
  <c r="D201" i="6" s="1"/>
  <c r="D202" i="6" s="1"/>
  <c r="D203" i="6" s="1"/>
  <c r="D204" i="6" s="1"/>
  <c r="D205" i="6" s="1"/>
  <c r="D206" i="6" s="1"/>
  <c r="D207" i="6" s="1"/>
  <c r="D208" i="6" s="1"/>
  <c r="D209" i="6" s="1"/>
  <c r="D210" i="6" s="1"/>
  <c r="D211" i="6" s="1"/>
  <c r="D212" i="6" s="1"/>
  <c r="D213" i="6" s="1"/>
  <c r="D214" i="6" s="1"/>
  <c r="D215" i="6" s="1"/>
  <c r="D216" i="6" s="1"/>
  <c r="D217" i="6" s="1"/>
  <c r="D218" i="6" s="1"/>
  <c r="D219" i="6" s="1"/>
  <c r="D220" i="6" s="1"/>
  <c r="D221" i="6" s="1"/>
  <c r="D222" i="6" s="1"/>
  <c r="D223" i="6" s="1"/>
  <c r="D224" i="6" s="1"/>
  <c r="D225" i="6" s="1"/>
  <c r="D226" i="6" s="1"/>
  <c r="D227" i="6" s="1"/>
  <c r="D228" i="6" s="1"/>
  <c r="D229" i="6" s="1"/>
  <c r="D230" i="6" s="1"/>
  <c r="D231" i="6" s="1"/>
  <c r="D232" i="6" s="1"/>
  <c r="D233" i="6" s="1"/>
  <c r="D234" i="6" s="1"/>
  <c r="D235" i="6" s="1"/>
  <c r="D236" i="6" s="1"/>
  <c r="D237" i="6" s="1"/>
  <c r="D238" i="6" s="1"/>
  <c r="D239" i="6" s="1"/>
  <c r="D240" i="6" s="1"/>
  <c r="D241" i="6" s="1"/>
  <c r="D242" i="6" s="1"/>
  <c r="D243" i="6" s="1"/>
  <c r="D244" i="6" s="1"/>
  <c r="D245" i="6" s="1"/>
  <c r="D246" i="6" s="1"/>
  <c r="D247" i="6" s="1"/>
  <c r="D248" i="6" s="1"/>
  <c r="D249" i="6" s="1"/>
  <c r="D250" i="6" s="1"/>
  <c r="D251" i="6" s="1"/>
  <c r="D252" i="6" s="1"/>
  <c r="D253" i="6" s="1"/>
  <c r="D254" i="6" s="1"/>
  <c r="D255" i="6" s="1"/>
  <c r="D256" i="6" s="1"/>
  <c r="D257" i="6" s="1"/>
  <c r="D258" i="6" s="1"/>
  <c r="D259" i="6" s="1"/>
  <c r="D260" i="6" s="1"/>
  <c r="D261" i="6" s="1"/>
  <c r="D262" i="6" s="1"/>
  <c r="D263" i="6" s="1"/>
  <c r="D264" i="6" s="1"/>
  <c r="D265" i="6" s="1"/>
  <c r="D266" i="6" s="1"/>
  <c r="D267" i="6" s="1"/>
  <c r="D268" i="6" s="1"/>
  <c r="D269" i="6" s="1"/>
  <c r="D270" i="6" s="1"/>
  <c r="D271" i="6" s="1"/>
  <c r="D272" i="6" s="1"/>
  <c r="D273" i="6" s="1"/>
  <c r="D274" i="6" s="1"/>
  <c r="D275" i="6" s="1"/>
  <c r="D276" i="6" s="1"/>
  <c r="D277" i="6" s="1"/>
  <c r="D278" i="6" s="1"/>
  <c r="D279" i="6" s="1"/>
  <c r="D280" i="6" s="1"/>
  <c r="D281" i="6" s="1"/>
  <c r="D282" i="6" s="1"/>
  <c r="D283" i="6" s="1"/>
  <c r="D284" i="6" s="1"/>
  <c r="D285" i="6" s="1"/>
  <c r="D286" i="6" s="1"/>
  <c r="D287" i="6" s="1"/>
  <c r="D288" i="6" s="1"/>
  <c r="D289" i="6" s="1"/>
  <c r="D290" i="6" s="1"/>
  <c r="D291" i="6" s="1"/>
  <c r="D292" i="6" s="1"/>
  <c r="D293" i="6" s="1"/>
  <c r="D294" i="6" s="1"/>
  <c r="D295" i="6" s="1"/>
  <c r="D296" i="6" s="1"/>
  <c r="D297" i="6" s="1"/>
  <c r="D298" i="6" s="1"/>
  <c r="D299" i="6" s="1"/>
  <c r="D300" i="6" s="1"/>
  <c r="D301" i="6" s="1"/>
  <c r="D302" i="6" s="1"/>
  <c r="D303" i="6" s="1"/>
  <c r="D304" i="6" s="1"/>
  <c r="D305" i="6" s="1"/>
  <c r="D306" i="6" s="1"/>
  <c r="D307" i="6" s="1"/>
  <c r="D308" i="6" s="1"/>
  <c r="D309" i="6" s="1"/>
  <c r="D310" i="6" s="1"/>
  <c r="D311" i="6" s="1"/>
  <c r="D312" i="6" s="1"/>
  <c r="D313" i="6" s="1"/>
  <c r="D314" i="6" s="1"/>
  <c r="D315" i="6" s="1"/>
  <c r="D316" i="6" s="1"/>
  <c r="D317" i="6" s="1"/>
  <c r="D318" i="6" s="1"/>
  <c r="D319" i="6" s="1"/>
  <c r="D320" i="6" s="1"/>
  <c r="D321" i="6" s="1"/>
  <c r="D322" i="6" s="1"/>
  <c r="D323" i="6" s="1"/>
  <c r="D324" i="6" s="1"/>
  <c r="D325" i="6" s="1"/>
  <c r="D326" i="6" s="1"/>
  <c r="D327" i="6" s="1"/>
  <c r="D328" i="6" s="1"/>
  <c r="D329" i="6" s="1"/>
  <c r="D330" i="6" s="1"/>
  <c r="D331" i="6" s="1"/>
  <c r="D332" i="6" s="1"/>
  <c r="D333" i="6" s="1"/>
  <c r="D334" i="6" s="1"/>
  <c r="D335" i="6" s="1"/>
  <c r="D336" i="6" s="1"/>
  <c r="D337" i="6" s="1"/>
  <c r="D338" i="6" s="1"/>
  <c r="D339" i="6" s="1"/>
  <c r="D340" i="6" s="1"/>
  <c r="D341" i="6" s="1"/>
  <c r="D342" i="6" s="1"/>
  <c r="D343" i="6" s="1"/>
  <c r="D344" i="6" s="1"/>
  <c r="D345" i="6" s="1"/>
  <c r="D346" i="6" s="1"/>
  <c r="D347" i="6" s="1"/>
  <c r="D348" i="6" s="1"/>
  <c r="D349" i="6" s="1"/>
  <c r="D350" i="6" s="1"/>
  <c r="D351" i="6" s="1"/>
  <c r="D352" i="6" s="1"/>
  <c r="D353" i="6" s="1"/>
  <c r="D354" i="6" s="1"/>
  <c r="D355" i="6" s="1"/>
  <c r="D356" i="6" s="1"/>
  <c r="D357" i="6" s="1"/>
  <c r="D358" i="6" s="1"/>
  <c r="D359" i="6" s="1"/>
  <c r="D360" i="6" s="1"/>
  <c r="D361" i="6" s="1"/>
  <c r="D362" i="6" s="1"/>
  <c r="D363" i="6" s="1"/>
  <c r="D364" i="6" s="1"/>
  <c r="D365" i="6" s="1"/>
  <c r="D366" i="6" s="1"/>
  <c r="D367" i="6" s="1"/>
  <c r="D368" i="6" s="1"/>
  <c r="A5" i="8" s="1"/>
  <c r="B5" i="8" s="1"/>
  <c r="D14" i="8" l="1"/>
  <c r="D12" i="8"/>
  <c r="D13" i="8"/>
  <c r="G31" i="7" a="1"/>
  <c r="G31" i="7" s="1"/>
  <c r="G35" i="7" s="1"/>
  <c r="E9" i="7" a="1"/>
  <c r="E9" i="7" s="1"/>
  <c r="E13" i="7" s="1"/>
  <c r="F12" i="7" a="1"/>
  <c r="F12" i="7" s="1"/>
  <c r="N34" i="7" a="1"/>
  <c r="N34" i="7" s="1"/>
  <c r="F23" i="7" a="1"/>
  <c r="F23" i="7" s="1"/>
  <c r="N12" i="7" a="1"/>
  <c r="N12" i="7" s="1"/>
  <c r="N23" i="7" a="1"/>
  <c r="N23" i="7" s="1"/>
  <c r="F34" i="7" a="1"/>
  <c r="F34" i="7" s="1"/>
  <c r="D34" i="7" l="1" a="1"/>
  <c r="D34" i="7" s="1"/>
  <c r="L12" i="7" a="1"/>
  <c r="L12" i="7" s="1"/>
  <c r="D12" i="7" a="1"/>
  <c r="D12" i="7" s="1"/>
  <c r="M23" i="7" a="1"/>
  <c r="M23" i="7" s="1"/>
  <c r="D23" i="7" a="1"/>
  <c r="D23" i="7" s="1"/>
  <c r="M34" i="7" a="1"/>
  <c r="M34" i="7" s="1"/>
  <c r="K34" i="7" a="1"/>
  <c r="K34" i="7" s="1"/>
  <c r="O11" i="7" a="1"/>
  <c r="O11" i="7" s="1"/>
  <c r="G33" i="7" a="1"/>
  <c r="G33" i="7" s="1"/>
  <c r="G22" i="7" a="1"/>
  <c r="G22" i="7" s="1"/>
  <c r="F11" i="7" a="1"/>
  <c r="F11" i="7" s="1"/>
  <c r="D33" i="7" a="1"/>
  <c r="D33" i="7" s="1"/>
  <c r="L22" i="7" a="1"/>
  <c r="L22" i="7" s="1"/>
  <c r="H21" i="7" a="1"/>
  <c r="H21" i="7" s="1"/>
  <c r="F21" i="7" a="1"/>
  <c r="F21" i="7" s="1"/>
  <c r="N32" i="7" a="1"/>
  <c r="N32" i="7" s="1"/>
  <c r="N10" i="7" a="1"/>
  <c r="N10" i="7" s="1"/>
  <c r="M9" i="7" a="1"/>
  <c r="M9" i="7" s="1"/>
  <c r="M13" i="7" s="1"/>
  <c r="F31" i="7" a="1"/>
  <c r="F31" i="7" s="1"/>
  <c r="F35" i="7" s="1"/>
  <c r="N20" i="7" a="1"/>
  <c r="N20" i="7" s="1"/>
  <c r="N24" i="7" s="1"/>
  <c r="N31" i="7" a="1"/>
  <c r="N31" i="7" s="1"/>
  <c r="N35" i="7" s="1"/>
  <c r="F9" i="7" a="1"/>
  <c r="F9" i="7" s="1"/>
  <c r="F13" i="7" s="1"/>
  <c r="F20" i="7" a="1"/>
  <c r="F20" i="7" s="1"/>
  <c r="F24" i="7" s="1"/>
  <c r="N9" i="7" a="1"/>
  <c r="N9" i="7" s="1"/>
  <c r="N13" i="7" s="1"/>
  <c r="O9" i="7" a="1"/>
  <c r="O9" i="7" s="1"/>
  <c r="O13" i="7" s="1"/>
  <c r="G9" i="7" a="1"/>
  <c r="G9" i="7" s="1"/>
  <c r="G13" i="7" s="1"/>
  <c r="C31" i="7" a="1"/>
  <c r="C31" i="7" s="1"/>
  <c r="C35" i="7" s="1"/>
  <c r="C20" i="7" a="1"/>
  <c r="C20" i="7" s="1"/>
  <c r="C24" i="7" s="1"/>
  <c r="K9" i="7" a="1"/>
  <c r="K9" i="7" s="1"/>
  <c r="K13" i="7" s="1"/>
  <c r="C9" i="7" a="1"/>
  <c r="C9" i="7" s="1"/>
  <c r="C13" i="7" s="1"/>
  <c r="P8" i="7" a="1"/>
  <c r="P8" i="7" s="1"/>
  <c r="H19" i="7" a="1"/>
  <c r="H19" i="7" s="1"/>
  <c r="H30" i="7" a="1"/>
  <c r="H30" i="7" s="1"/>
  <c r="P30" i="7" a="1"/>
  <c r="P30" i="7" s="1"/>
  <c r="F30" i="7" a="1"/>
  <c r="F30" i="7" s="1"/>
  <c r="C8" i="7" a="1"/>
  <c r="C8" i="7" s="1"/>
  <c r="L8" i="7" a="1"/>
  <c r="L8" i="7" s="1"/>
  <c r="D19" i="7" a="1"/>
  <c r="D19" i="7" s="1"/>
  <c r="O30" i="7" a="1"/>
  <c r="O30" i="7" s="1"/>
  <c r="E33" i="7" a="1"/>
  <c r="E33" i="7" s="1"/>
  <c r="L32" i="7" a="1"/>
  <c r="L32" i="7" s="1"/>
  <c r="L19" i="7" a="1"/>
  <c r="L19" i="7" s="1"/>
  <c r="E23" i="7" a="1"/>
  <c r="E23" i="7" s="1"/>
  <c r="M33" i="7" a="1"/>
  <c r="M33" i="7" s="1"/>
  <c r="D22" i="7" a="1"/>
  <c r="D22" i="7" s="1"/>
  <c r="L10" i="7" a="1"/>
  <c r="L10" i="7" s="1"/>
  <c r="C12" i="7" a="1"/>
  <c r="C12" i="7" s="1"/>
  <c r="L30" i="7" a="1"/>
  <c r="L30" i="7" s="1"/>
  <c r="F32" i="7" a="1"/>
  <c r="F32" i="7" s="1"/>
  <c r="N21" i="7" a="1"/>
  <c r="N21" i="7" s="1"/>
  <c r="O19" i="7" a="1"/>
  <c r="O19" i="7" s="1"/>
  <c r="F8" i="7" a="1"/>
  <c r="F8" i="7" s="1"/>
  <c r="L23" i="7" a="1"/>
  <c r="L23" i="7" s="1"/>
  <c r="L34" i="7" a="1"/>
  <c r="L34" i="7" s="1"/>
  <c r="E34" i="7" a="1"/>
  <c r="E34" i="7" s="1"/>
  <c r="C21" i="7" a="1"/>
  <c r="C21" i="7" s="1"/>
  <c r="M22" i="7" a="1"/>
  <c r="M22" i="7" s="1"/>
  <c r="E11" i="7" a="1"/>
  <c r="E11" i="7" s="1"/>
  <c r="K19" i="7" a="1"/>
  <c r="K19" i="7" s="1"/>
  <c r="K8" i="7" a="1"/>
  <c r="K8" i="7" s="1"/>
  <c r="O31" i="7" a="1"/>
  <c r="O31" i="7" s="1"/>
  <c r="O35" i="7" s="1"/>
  <c r="L33" i="7" a="1"/>
  <c r="L33" i="7" s="1"/>
  <c r="D10" i="7" a="1"/>
  <c r="D10" i="7" s="1"/>
  <c r="C23" i="7" a="1"/>
  <c r="C23" i="7" s="1"/>
  <c r="G11" i="7" a="1"/>
  <c r="G11" i="7" s="1"/>
  <c r="O22" i="7" a="1"/>
  <c r="O22" i="7" s="1"/>
  <c r="G30" i="7" a="1"/>
  <c r="G30" i="7" s="1"/>
  <c r="D30" i="7" a="1"/>
  <c r="D30" i="7" s="1"/>
  <c r="D8" i="7" a="1"/>
  <c r="D8" i="7" s="1"/>
  <c r="G19" i="7" a="1"/>
  <c r="G19" i="7" s="1"/>
  <c r="G8" i="7" a="1"/>
  <c r="G8" i="7" s="1"/>
  <c r="M12" i="7" a="1"/>
  <c r="M12" i="7" s="1"/>
  <c r="K21" i="7" a="1"/>
  <c r="K21" i="7" s="1"/>
  <c r="M11" i="7" a="1"/>
  <c r="M11" i="7" s="1"/>
  <c r="E22" i="7" a="1"/>
  <c r="E22" i="7" s="1"/>
  <c r="K20" i="7" a="1"/>
  <c r="K20" i="7" s="1"/>
  <c r="K24" i="7" s="1"/>
  <c r="F33" i="7" a="1"/>
  <c r="F33" i="7" s="1"/>
  <c r="C19" i="7" a="1"/>
  <c r="C19" i="7" s="1"/>
  <c r="L11" i="7" a="1"/>
  <c r="L11" i="7" s="1"/>
  <c r="D21" i="7" a="1"/>
  <c r="D21" i="7" s="1"/>
  <c r="P19" i="7" a="1"/>
  <c r="P19" i="7" s="1"/>
  <c r="P21" i="7" a="1"/>
  <c r="P21" i="7" s="1"/>
  <c r="C34" i="7" a="1"/>
  <c r="C34" i="7" s="1"/>
  <c r="E21" i="7" a="1"/>
  <c r="E21" i="7" s="1"/>
  <c r="H34" i="7" a="1"/>
  <c r="H34" i="7" s="1"/>
  <c r="O10" i="7" a="1"/>
  <c r="O10" i="7" s="1"/>
  <c r="H9" i="7" a="1"/>
  <c r="H9" i="7" s="1"/>
  <c r="H13" i="7" s="1"/>
  <c r="O21" i="7" a="1"/>
  <c r="O21" i="7" s="1"/>
  <c r="C32" i="7" a="1"/>
  <c r="C32" i="7" s="1"/>
  <c r="D20" i="7" a="1"/>
  <c r="D20" i="7" s="1"/>
  <c r="D24" i="7" s="1"/>
  <c r="N11" i="7" a="1"/>
  <c r="N11" i="7" s="1"/>
  <c r="H31" i="7" a="1"/>
  <c r="H31" i="7" s="1"/>
  <c r="H35" i="7" s="1"/>
  <c r="K22" i="7" a="1"/>
  <c r="K22" i="7" s="1"/>
  <c r="P32" i="7" a="1"/>
  <c r="P32" i="7" s="1"/>
  <c r="M21" i="7" a="1"/>
  <c r="M21" i="7" s="1"/>
  <c r="E32" i="7" a="1"/>
  <c r="E32" i="7" s="1"/>
  <c r="M10" i="7" a="1"/>
  <c r="M10" i="7" s="1"/>
  <c r="F10" i="7" a="1"/>
  <c r="F10" i="7" s="1"/>
  <c r="E20" i="7" a="1"/>
  <c r="E20" i="7" s="1"/>
  <c r="E24" i="7" s="1"/>
  <c r="M31" i="7" a="1"/>
  <c r="M31" i="7" s="1"/>
  <c r="M35" i="7" s="1"/>
  <c r="H12" i="7" a="1"/>
  <c r="H12" i="7" s="1"/>
  <c r="P34" i="7" a="1"/>
  <c r="P34" i="7" s="1"/>
  <c r="O8" i="7" a="1"/>
  <c r="O8" i="7" s="1"/>
  <c r="N8" i="7" a="1"/>
  <c r="N8" i="7" s="1"/>
  <c r="N30" i="7" a="1"/>
  <c r="N30" i="7" s="1"/>
  <c r="O32" i="7" a="1"/>
  <c r="O32" i="7" s="1"/>
  <c r="G32" i="7" a="1"/>
  <c r="G32" i="7" s="1"/>
  <c r="E12" i="7" a="1"/>
  <c r="E12" i="7" s="1"/>
  <c r="C10" i="7" a="1"/>
  <c r="C10" i="7" s="1"/>
  <c r="K10" i="7" a="1"/>
  <c r="K10" i="7" s="1"/>
  <c r="L9" i="7" a="1"/>
  <c r="L9" i="7" s="1"/>
  <c r="L13" i="7" s="1"/>
  <c r="L31" i="7" a="1"/>
  <c r="L31" i="7" s="1"/>
  <c r="L35" i="7" s="1"/>
  <c r="K31" i="7" a="1"/>
  <c r="K31" i="7" s="1"/>
  <c r="K35" i="7" s="1"/>
  <c r="N33" i="7" a="1"/>
  <c r="N33" i="7" s="1"/>
  <c r="N22" i="7" a="1"/>
  <c r="N22" i="7" s="1"/>
  <c r="C30" i="7" a="1"/>
  <c r="C30" i="7" s="1"/>
  <c r="K30" i="7" a="1"/>
  <c r="K30" i="7" s="1"/>
  <c r="D11" i="7" a="1"/>
  <c r="D11" i="7" s="1"/>
  <c r="P31" i="7" a="1"/>
  <c r="P31" i="7" s="1"/>
  <c r="P35" i="7" s="1"/>
  <c r="P9" i="7" a="1"/>
  <c r="P9" i="7" s="1"/>
  <c r="P13" i="7" s="1"/>
  <c r="C33" i="7" a="1"/>
  <c r="C33" i="7" s="1"/>
  <c r="C22" i="7" a="1"/>
  <c r="C22" i="7" s="1"/>
  <c r="H8" i="7" a="1"/>
  <c r="H8" i="7" s="1"/>
  <c r="H32" i="7" a="1"/>
  <c r="H32" i="7" s="1"/>
  <c r="H10" i="7" a="1"/>
  <c r="H10" i="7" s="1"/>
  <c r="O33" i="7" a="1"/>
  <c r="O33" i="7" s="1"/>
  <c r="D31" i="7" a="1"/>
  <c r="D31" i="7" s="1"/>
  <c r="D35" i="7" s="1"/>
  <c r="C11" i="7" a="1"/>
  <c r="C11" i="7" s="1"/>
  <c r="E10" i="7" a="1"/>
  <c r="E10" i="7" s="1"/>
  <c r="E31" i="7" a="1"/>
  <c r="E31" i="7" s="1"/>
  <c r="E35" i="7" s="1"/>
  <c r="H23" i="7" a="1"/>
  <c r="H23" i="7" s="1"/>
  <c r="F19" i="7" a="1"/>
  <c r="F19" i="7" s="1"/>
  <c r="P20" i="7" a="1"/>
  <c r="P20" i="7" s="1"/>
  <c r="P24" i="7" s="1"/>
  <c r="M32" i="7" a="1"/>
  <c r="M32" i="7" s="1"/>
  <c r="M20" i="7" a="1"/>
  <c r="M20" i="7" s="1"/>
  <c r="M24" i="7" s="1"/>
  <c r="P23" i="7" a="1"/>
  <c r="P23" i="7" s="1"/>
  <c r="P12" i="7" a="1"/>
  <c r="P12" i="7" s="1"/>
  <c r="N19" i="7" a="1"/>
  <c r="N19" i="7" s="1"/>
  <c r="G21" i="7" a="1"/>
  <c r="G21" i="7" s="1"/>
  <c r="G10" i="7" a="1"/>
  <c r="G10" i="7" s="1"/>
  <c r="K32" i="7" a="1"/>
  <c r="K32" i="7" s="1"/>
  <c r="D9" i="7" a="1"/>
  <c r="D9" i="7" s="1"/>
  <c r="D13" i="7" s="1"/>
  <c r="L20" i="7" a="1"/>
  <c r="L20" i="7" s="1"/>
  <c r="L24" i="7" s="1"/>
  <c r="F22" i="7" a="1"/>
  <c r="F22" i="7" s="1"/>
  <c r="O20" i="7" a="1"/>
  <c r="O20" i="7" s="1"/>
  <c r="O24" i="7" s="1"/>
  <c r="G20" i="7" a="1"/>
  <c r="G20" i="7" s="1"/>
  <c r="G24" i="7" s="1"/>
  <c r="H20" i="7" a="1"/>
  <c r="H20" i="7" s="1"/>
  <c r="H24" i="7" s="1"/>
  <c r="K11" i="7" a="1"/>
  <c r="K11" i="7" s="1"/>
  <c r="K33" i="7" a="1"/>
  <c r="K33" i="7" s="1"/>
  <c r="L21" i="7" a="1"/>
  <c r="L21" i="7" s="1"/>
  <c r="D32" i="7" a="1"/>
  <c r="D32" i="7" s="1"/>
  <c r="P10" i="7" a="1"/>
  <c r="P10" i="7" s="1"/>
  <c r="K12" i="7" a="1"/>
  <c r="K12" i="7" s="1"/>
  <c r="K23" i="7" a="1"/>
  <c r="K23" i="7" s="1"/>
  <c r="P11" i="7" l="1" a="1"/>
  <c r="P11" i="7" s="1"/>
  <c r="H11" i="7" a="1"/>
  <c r="H11" i="7" s="1"/>
  <c r="H22" i="7" a="1"/>
  <c r="H22" i="7" s="1"/>
  <c r="H33" i="7" a="1"/>
  <c r="H33" i="7" s="1"/>
  <c r="P22" i="7" a="1"/>
  <c r="P22" i="7" s="1"/>
  <c r="P33" i="7" a="1"/>
  <c r="P33" i="7" s="1"/>
  <c r="G34" i="7" l="1" a="1"/>
  <c r="G34" i="7" s="1"/>
  <c r="O34" i="7" a="1"/>
  <c r="O34" i="7" s="1"/>
  <c r="G12" i="7" a="1"/>
  <c r="G12" i="7" s="1"/>
  <c r="O23" i="7" a="1"/>
  <c r="O23" i="7" s="1"/>
  <c r="O12" i="7" a="1"/>
  <c r="O12" i="7" s="1"/>
  <c r="G23" i="7" a="1"/>
  <c r="G23" i="7" s="1"/>
  <c r="E19" i="7" l="1" a="1"/>
  <c r="E19" i="7" s="1"/>
  <c r="M30" i="7" a="1"/>
  <c r="M30" i="7" s="1"/>
  <c r="M19" i="7" a="1"/>
  <c r="M19" i="7" s="1"/>
  <c r="E8" i="7" a="1"/>
  <c r="E8" i="7" s="1"/>
  <c r="M8" i="7" a="1"/>
  <c r="M8" i="7" s="1"/>
  <c r="E30" i="7" a="1"/>
  <c r="E30" i="7" s="1"/>
  <c r="G59" i="2" l="1"/>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269" i="2"/>
  <c r="G270" i="2"/>
  <c r="G271" i="2"/>
  <c r="G272" i="2"/>
  <c r="G58"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204" i="2"/>
  <c r="F205" i="2"/>
  <c r="F206" i="2"/>
  <c r="F207" i="2"/>
  <c r="F208" i="2"/>
  <c r="F209" i="2"/>
  <c r="F210" i="2"/>
  <c r="F211" i="2"/>
  <c r="F212" i="2"/>
  <c r="F213" i="2"/>
  <c r="F214" i="2"/>
  <c r="F215" i="2"/>
  <c r="F216" i="2"/>
  <c r="F217" i="2"/>
  <c r="F218" i="2"/>
  <c r="F219" i="2"/>
  <c r="F220" i="2"/>
  <c r="F221" i="2"/>
  <c r="F222" i="2"/>
  <c r="F223" i="2"/>
  <c r="F224" i="2"/>
  <c r="F225" i="2"/>
  <c r="F226" i="2"/>
  <c r="F227" i="2"/>
  <c r="F228" i="2"/>
  <c r="F229" i="2"/>
  <c r="F230" i="2"/>
  <c r="F231" i="2"/>
  <c r="F232" i="2"/>
  <c r="F233" i="2"/>
  <c r="F234" i="2"/>
  <c r="F235" i="2"/>
  <c r="F236" i="2"/>
  <c r="F237" i="2"/>
  <c r="F238" i="2"/>
  <c r="F239" i="2"/>
  <c r="F240" i="2"/>
  <c r="F241" i="2"/>
  <c r="F242" i="2"/>
  <c r="F243" i="2"/>
  <c r="F244" i="2"/>
  <c r="F245" i="2"/>
  <c r="F246" i="2"/>
  <c r="F247" i="2"/>
  <c r="F248" i="2"/>
  <c r="F249" i="2"/>
  <c r="F250" i="2"/>
  <c r="F251" i="2"/>
  <c r="F252" i="2"/>
  <c r="F253" i="2"/>
  <c r="F254" i="2"/>
  <c r="F255" i="2"/>
  <c r="F256" i="2"/>
  <c r="F257" i="2"/>
  <c r="F258" i="2"/>
  <c r="F259" i="2"/>
  <c r="F260" i="2"/>
  <c r="F261" i="2"/>
  <c r="F262" i="2"/>
  <c r="F263" i="2"/>
  <c r="F264" i="2"/>
  <c r="F265" i="2"/>
  <c r="F266" i="2"/>
  <c r="F267" i="2"/>
  <c r="F268" i="2"/>
  <c r="F269" i="2"/>
  <c r="F270" i="2"/>
  <c r="F271" i="2"/>
  <c r="F272" i="2"/>
  <c r="F273" i="2"/>
  <c r="G273" i="2" s="1"/>
  <c r="F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34" i="2"/>
</calcChain>
</file>

<file path=xl/sharedStrings.xml><?xml version="1.0" encoding="utf-8"?>
<sst xmlns="http://schemas.openxmlformats.org/spreadsheetml/2006/main" count="473" uniqueCount="160">
  <si>
    <t>FLORIDA</t>
  </si>
  <si>
    <t>Month</t>
  </si>
  <si>
    <t>Size Limit</t>
  </si>
  <si>
    <t>Mean 2012-2014</t>
  </si>
  <si>
    <t>12" FL (current)</t>
  </si>
  <si>
    <t>GEORGIA-NORTH CAROLINA</t>
  </si>
  <si>
    <t>Sources: SEFSC TIP data (accessed May 2015).</t>
  </si>
  <si>
    <t>GA-NC</t>
  </si>
  <si>
    <t>YEARLAND</t>
  </si>
  <si>
    <t>MONTHLAND</t>
  </si>
  <si>
    <t>Sum of pounds</t>
  </si>
  <si>
    <t>Sum of value</t>
  </si>
  <si>
    <t>COMMERCIAL LANDINGS (LB WW) OF SAFMC HOGFISH (SOURCE: SEFSC COMMERCIAL ACL DATA OCT 2015)</t>
  </si>
  <si>
    <t>date</t>
  </si>
  <si>
    <t>days</t>
  </si>
  <si>
    <t>CPD_LBS</t>
  </si>
  <si>
    <t>date(year/month)</t>
  </si>
  <si>
    <t>log_lbs</t>
  </si>
  <si>
    <t>yhat</t>
  </si>
  <si>
    <t>Std Error of</t>
  </si>
  <si>
    <t>Lower 95% Confidence</t>
  </si>
  <si>
    <t>Upper 95% Confidence</t>
  </si>
  <si>
    <t>Residual: Actual-Forecast</t>
  </si>
  <si>
    <t>avg_daily_lbs_by_mo</t>
  </si>
  <si>
    <t>Lower 75% Confidence</t>
  </si>
  <si>
    <t>Upper 75% Confidence</t>
  </si>
  <si>
    <t>Forecast</t>
  </si>
  <si>
    <t>Limit</t>
  </si>
  <si>
    <t>.</t>
  </si>
  <si>
    <t>DATE</t>
  </si>
  <si>
    <t>MONTH</t>
  </si>
  <si>
    <t>DAILY CATCH RATE
(unconstrained)</t>
  </si>
  <si>
    <t>Days Open</t>
  </si>
  <si>
    <t>Table 4. Projected percent reductions in commercial hogfish harvest under different minimum size limits based on mean of 2012-2014 TIP data.  Note some months have been pooled with surrounding months to achieve sample size &gt;30.</t>
  </si>
  <si>
    <t>ACL 2a</t>
  </si>
  <si>
    <t>Size Limit
(FL inches)</t>
  </si>
  <si>
    <t>Trip Limit (lbs ww)</t>
  </si>
  <si>
    <t>ACL 2b</t>
  </si>
  <si>
    <t>ACL 2c</t>
  </si>
  <si>
    <t>14 (Alt 3a)</t>
  </si>
  <si>
    <t>15 (Alt 3b)</t>
  </si>
  <si>
    <t>17 (Alt 3d)</t>
  </si>
  <si>
    <t>14/16 (Alt 3e*)</t>
  </si>
  <si>
    <t>25 
(Alt 3a)</t>
  </si>
  <si>
    <t>50 
(Alt 3b)</t>
  </si>
  <si>
    <t>100 
(Alt 3c)</t>
  </si>
  <si>
    <t>150 
(Alt 3d)</t>
  </si>
  <si>
    <t>200 
(Alt 3e)</t>
  </si>
  <si>
    <t>16 (Alt 3c)</t>
  </si>
  <si>
    <t>LANDINGS (LBS WW)</t>
  </si>
  <si>
    <t>SEASON LENGTH (DAYS)</t>
  </si>
  <si>
    <t>month</t>
  </si>
  <si>
    <t>_FREQ_</t>
  </si>
  <si>
    <t>limit100_prcnt</t>
  </si>
  <si>
    <t>12 (Alt 1 - Status Quo)</t>
  </si>
  <si>
    <t>No limit
(Alt 1 - Status Quo)</t>
  </si>
  <si>
    <t>FLORIDA KEYS/EFL</t>
  </si>
  <si>
    <t>Cumulative Landings</t>
  </si>
  <si>
    <t>DAILY AVG LANDINGS from SARIMA by mo (2016 est)</t>
  </si>
  <si>
    <t>12|NoLimit</t>
  </si>
  <si>
    <t>SCENARIOS (SL|TL):</t>
  </si>
  <si>
    <t>12|25</t>
  </si>
  <si>
    <t>12|50</t>
  </si>
  <si>
    <t>12|100</t>
  </si>
  <si>
    <t>12|150</t>
  </si>
  <si>
    <t>12|200</t>
  </si>
  <si>
    <t>14|NoLimit</t>
  </si>
  <si>
    <t>14|25</t>
  </si>
  <si>
    <t>14|50</t>
  </si>
  <si>
    <t>14|100</t>
  </si>
  <si>
    <t>14|150</t>
  </si>
  <si>
    <t>14|200</t>
  </si>
  <si>
    <t>15|NoLimit</t>
  </si>
  <si>
    <t>15|25</t>
  </si>
  <si>
    <t>15|50</t>
  </si>
  <si>
    <t>15|100</t>
  </si>
  <si>
    <t>15|150</t>
  </si>
  <si>
    <t>15|200</t>
  </si>
  <si>
    <t>16|NoLimit</t>
  </si>
  <si>
    <t>16|25</t>
  </si>
  <si>
    <t>16|50</t>
  </si>
  <si>
    <t>16|100</t>
  </si>
  <si>
    <t>16|150</t>
  </si>
  <si>
    <t>16|200</t>
  </si>
  <si>
    <t>17|NoLimit</t>
  </si>
  <si>
    <t>17|25</t>
  </si>
  <si>
    <t>17|50</t>
  </si>
  <si>
    <t>17|100</t>
  </si>
  <si>
    <t>17|150</t>
  </si>
  <si>
    <t>17|200</t>
  </si>
  <si>
    <t>SQ</t>
  </si>
  <si>
    <t xml:space="preserve"> lbs ww</t>
  </si>
  <si>
    <t>volume weighted average annual South Atlantic hogfish price per pound ww (2012 through 2014; 2014 dollars). Source: ACL commercial data set (July 20, 2015).</t>
  </si>
  <si>
    <t>Estimated 2016 SQ revenue</t>
  </si>
  <si>
    <t>Alt 2a</t>
  </si>
  <si>
    <t>Alt 2b</t>
  </si>
  <si>
    <t>Alt 2c</t>
  </si>
  <si>
    <t>Estimated 2016 SQ (SATL ACL = 49,469 lbs ww) landings from SARIMA for East FL/FL Keys</t>
  </si>
  <si>
    <t>ESTIMATED REVENUE (2014 dollars)</t>
  </si>
  <si>
    <t>ACLs considered in Amendment 37 for NC-GA</t>
  </si>
  <si>
    <t>Sub-alternative</t>
  </si>
  <si>
    <t>Comm ACL (lbs)</t>
  </si>
  <si>
    <t>3 yr avg revenue</t>
  </si>
  <si>
    <t>1, no action</t>
  </si>
  <si>
    <t>2a</t>
  </si>
  <si>
    <t>2b</t>
  </si>
  <si>
    <t>2c</t>
  </si>
  <si>
    <t>East Florida / FL Keys stock</t>
  </si>
  <si>
    <t>STATUS QUO</t>
  </si>
  <si>
    <t>Note: Season length here will be 365 days +1 if leap year. Because season length will not be affected, changes in landings and econ effects were modeled at the annual level only.</t>
  </si>
  <si>
    <t>250 
(Alt 2b)</t>
  </si>
  <si>
    <t>500
(Alt 2c)</t>
  </si>
  <si>
    <t>750
(Alt 2d)</t>
  </si>
  <si>
    <t>100
(Alt 2a)</t>
  </si>
  <si>
    <t>16 (Alt2a)</t>
  </si>
  <si>
    <t>17 (Alt 2b)</t>
  </si>
  <si>
    <t>18 (Alt 2c)</t>
  </si>
  <si>
    <t>19 (Alt 2d)</t>
  </si>
  <si>
    <t>20 (Alt 2e)</t>
  </si>
  <si>
    <t>limit250_prcnt</t>
  </si>
  <si>
    <t>limit500_prcnt</t>
  </si>
  <si>
    <t>limit750_prcnt</t>
  </si>
  <si>
    <t>*Assumes effort and catch rates will be consistent with 2012 through 2014 average under all alternatives.</t>
  </si>
  <si>
    <r>
      <rPr>
        <b/>
        <sz val="11"/>
        <color theme="1"/>
        <rFont val="Calibri"/>
        <family val="2"/>
        <scheme val="minor"/>
      </rPr>
      <t>Table X.</t>
    </r>
    <r>
      <rPr>
        <sz val="11"/>
        <color theme="1"/>
        <rFont val="Calibri"/>
        <family val="2"/>
        <scheme val="minor"/>
      </rPr>
      <t xml:space="preserve"> Estimated landings in first year of implementation for all ACL alternatives and various minimum size limit and trip limit combinations*.</t>
    </r>
  </si>
  <si>
    <t>CHANGE FROM STATUS QUO (2014 dollars)</t>
  </si>
  <si>
    <r>
      <rPr>
        <b/>
        <sz val="11"/>
        <color theme="1"/>
        <rFont val="Calibri"/>
        <family val="2"/>
        <scheme val="minor"/>
      </rPr>
      <t>Table X</t>
    </r>
    <r>
      <rPr>
        <sz val="11"/>
        <color theme="1"/>
        <rFont val="Calibri"/>
        <family val="2"/>
        <scheme val="minor"/>
      </rPr>
      <t>. Estimated revenue under ACL alternatives and change in revenue relative to status quo.</t>
    </r>
  </si>
  <si>
    <r>
      <rPr>
        <b/>
        <sz val="11"/>
        <color theme="1"/>
        <rFont val="Calibri"/>
        <family val="2"/>
        <scheme val="minor"/>
      </rPr>
      <t>Table X.</t>
    </r>
    <r>
      <rPr>
        <sz val="11"/>
        <color theme="1"/>
        <rFont val="Calibri"/>
        <family val="2"/>
        <scheme val="minor"/>
      </rPr>
      <t xml:space="preserve"> Estimated change in revenue (2014 dollars) from status quo in first year of implementation for all ACL alternatives and various minimum size limit and trip limit combinations*.</t>
    </r>
  </si>
  <si>
    <t>Observation: Increasing trend from approximately January 2010 through December 2014. Looks non-stationary and has seasonal variability.</t>
  </si>
  <si>
    <t>Model Description:</t>
  </si>
  <si>
    <t>*3e is a step increase, w/ 14 in yr1 and 16 in yr 3. Model uncertainty is such that year 3 predictions would be highly uncertain. As such, estimates are for yr1 only and match 3a.</t>
  </si>
  <si>
    <t>North Carolina to Georgia Stock</t>
  </si>
  <si>
    <t>Status Quo refers to estimated landings for the FL Keys/East FL region assuming a single SATL hogfish stock and no changes to management measures or current ACL. Expectation is that even with increasing trend captured by SARIMA model, the overall SATL hogfish stock ACL would not be exceeded under the status quo and no quota closures would occur. This assumes GA-NC will harvest at a rate equivalent to the 3-yr average (2012-2014) GA-NC landings, 20,534 lbs ww per year.</t>
  </si>
  <si>
    <t>Status Quo refers to estimated landings for the GA-NC region assuming a single SATL hogfish stock and no changes to management measures or current ACL. Expectation is that even with increasing trend captured by SARIMA model, the overall SATL hogfish stock would not be exceeded under the status quo and no quota closures would occur. This assumes GA-NC will harvest at a rate equivalent to the 3-yr average (2012-2014) GA-NC landings, 20,534 lbs ww per year.</t>
  </si>
  <si>
    <t>3 year average landings for NC to GA (2012-2014)</t>
  </si>
  <si>
    <t>Note: Because the estimated landings are not expected to exceed even the most conservative ACL alternative, the trip limit/size limit combination is expected to have the same effect for all ACL alternatives.</t>
  </si>
  <si>
    <t>Note: Trip and size limit alternatives will not be considered separately from action to form two management areas, NC to GA and East FL/FL Keys.</t>
  </si>
  <si>
    <t>SATL</t>
  </si>
  <si>
    <t>FLE/FL KEYS</t>
  </si>
  <si>
    <t>15/18/20 (Alt 2f**)</t>
  </si>
  <si>
    <t>**Alt 2f uses a stepped approach to increasing the size limit with an increase to 15 in in yr1, 18 in in yr2, and 20 in in yr3. Given the uncertainty associated with predicting further into the future, the effects are based only on the 15 in size limit increase.</t>
  </si>
  <si>
    <t>ACL (lbs ww)</t>
  </si>
  <si>
    <t>Note1: Even under the most restrictive of the size limits and trip limits, it is expected the accumulated hogfish landings would result in an in-season quota closure. On "landings and season impacts" tab, the slight differences in landings result from the assumption that the model will close on the day prior to the day that expected cumulative landings would surpass the ACL. Because the model works with daily catch rates that are different based on the combination of alternatives, this can result in total expected landings being closer to or further from the actual ACL at the time of the closure.  For simplicity sake, the above figures assume that the cumulative landings will be exactly equal to the ACL at the time of the in-season quota closure, ignoring the minor differences in the model estimates.  While the effects on hogfish revenue are expected to be approximately the same under the different combination of size limits and trip limits, the season lengths will change relative to the magnitude of the restrictions and can be used to compare alternatives.</t>
  </si>
  <si>
    <t>Note2: The estimates provided by this analysis are only for the expected year of implementation, 2017. Negative effects would be expected to continue to occur relative to the status quo in subsequent years, assuming constant prices, effort and catch rates; however, these negative effects would be decreasing in magnitude relative to the ACL increases included in the rebuilding schedule.</t>
  </si>
  <si>
    <t>size_limit</t>
  </si>
  <si>
    <t>ID</t>
  </si>
  <si>
    <t>Size_Limit</t>
  </si>
  <si>
    <t>_TYPE_</t>
  </si>
  <si>
    <t xml:space="preserve">                                   Maximum Likelihood Estimation</t>
  </si>
  <si>
    <t xml:space="preserve">                                             Standard                 Approx</t>
  </si>
  <si>
    <t xml:space="preserve">                Parameter      Estimate         Error    t Value    Pr &gt; |t|     Lag</t>
  </si>
  <si>
    <t xml:space="preserve">                MA1,1           0.86240       0.03690      23.37      &lt;.0001       1</t>
  </si>
  <si>
    <t xml:space="preserve">                MA2,1           0.81903       0.05502      14.89      &lt;.0001      12</t>
  </si>
  <si>
    <t xml:space="preserve">                                  Variance Estimate      0.261676</t>
  </si>
  <si>
    <t xml:space="preserve">                                  Std Error Estimate     0.511543</t>
  </si>
  <si>
    <t xml:space="preserve">                                  AIC                    320.9109</t>
  </si>
  <si>
    <t xml:space="preserve">                                  SBC                    327.5373</t>
  </si>
  <si>
    <t xml:space="preserve">                                  Number of Residuals         203</t>
  </si>
  <si>
    <t>The following tables show estimated landings and season length under the different combinations of alternatives using estimated daily landings for 2016, generated by the SARIMA model for East Florida/FL Keys region. Daily landings estimates are multiplied by one minus the estimated percent reduction in landings resulting from each size limit increase, times the estimated percent of status quo landings remaining after each trip limit decrease (with a separate trip limit scalar for each MSL).  These daily estimates are then summed up until the day before the cumulative landings are projected to exceed the proposed ACL for 2017, at which time a quota closure would occur.  These are considered the best estimates for the effects of the management alternatives in the first year of implementation; however, the uncertainty of these estimates will increase rapidly as we project further out into the future. Because this action will likely not be implemented until 2017, it would be prudent to refit the model with more current data when it becomes available.</t>
  </si>
  <si>
    <t>Dicky Fuller test and Phillips-Perron unit-root test were performed. Without a constant, the null hypothesis of a random walk could not be rejected. Running the tests on the differenced log landings did show unit-root had been removed. Additionally, analysis of ACF, PACF and non-differenced AR coefficient magnitude from ARMA (equivalent to 1), suggests first differencing is required. Model identification phase included many iterations of model testing with various autoregressive, moving average, and differencing terms. Estimated coefficient p-values, AICs and RMSEs (in-sample and out of sample) were used for model selection. Best fit and predictions were achieved from a log-transformed (to handle non-constant variance) SARIMA (seasonal auto-regressive integrated moving average) model, differenced by 1 and 12 (to handle non-stationarity and seasonality),  a first-order moving average term and a seasonal moving average term. As seen in the figure to the left, because this time series has a random walk pattern, the forecast intervals expand rapidly as we project further into the future. Nevertheless, the short-term estimates are expected to be a better prediction of future landings than the average of 2012 through 2014 (as used for GA-NC) given the clear increasing trend in daily landings in recent years. Model estimation was performed in both Stata and SAS yielding almost identical results.</t>
  </si>
  <si>
    <t>Table 4. Projected percent of landings remaining in commercial hogfish harvest under different trip limits based on mean of 2012-2014 logbook data. These are calculated separately for each comm MSL to prevent overestimating reductions when implementing both. These values were generated in SAS.</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</si>
</sst>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
  </numFmts>
  <fonts count="4" x14ac:knownFonts="1">
    <font>
      <sz val="11"/>
      <color theme="1"/>
      <name val="Calibri"/>
      <family val="2"/>
      <scheme val="minor"/>
    </font>
    <font>
      <sz val="11"/>
      <color rgb="FF9C0006"/>
      <name val="Calibri"/>
      <family val="2"/>
      <scheme val="minor"/>
    </font>
    <font>
      <sz val="11"/>
      <color theme="1"/>
      <name val="Calibri"/>
      <family val="2"/>
      <scheme val="minor"/>
    </font>
    <font>
      <b/>
      <sz val="11"/>
      <color theme="1"/>
      <name val="Calibri"/>
      <family val="2"/>
      <scheme val="minor"/>
    </font>
  </fonts>
  <fills count="6">
    <fill>
      <patternFill patternType="none"/>
    </fill>
    <fill>
      <patternFill patternType="gray125"/>
    </fill>
    <fill>
      <patternFill patternType="solid">
        <fgColor rgb="FFFFC7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thin">
        <color rgb="FFC1C1C1"/>
      </right>
      <top style="medium">
        <color rgb="FF000000"/>
      </top>
      <bottom/>
      <diagonal/>
    </border>
    <border>
      <left style="thin">
        <color rgb="FFC1C1C1"/>
      </left>
      <right style="thin">
        <color rgb="FFC1C1C1"/>
      </right>
      <top style="medium">
        <color rgb="FF000000"/>
      </top>
      <bottom/>
      <diagonal/>
    </border>
    <border>
      <left style="thin">
        <color rgb="FFC1C1C1"/>
      </left>
      <right style="medium">
        <color rgb="FF000000"/>
      </right>
      <top style="medium">
        <color rgb="FF000000"/>
      </top>
      <bottom/>
      <diagonal/>
    </border>
    <border>
      <left style="medium">
        <color rgb="FF000000"/>
      </left>
      <right style="thin">
        <color rgb="FFC1C1C1"/>
      </right>
      <top/>
      <bottom style="thin">
        <color rgb="FFC1C1C1"/>
      </bottom>
      <diagonal/>
    </border>
    <border>
      <left style="thin">
        <color rgb="FFC1C1C1"/>
      </left>
      <right style="thin">
        <color rgb="FFC1C1C1"/>
      </right>
      <top/>
      <bottom style="thin">
        <color rgb="FFC1C1C1"/>
      </bottom>
      <diagonal/>
    </border>
    <border>
      <left style="thin">
        <color rgb="FFC1C1C1"/>
      </left>
      <right style="medium">
        <color rgb="FF000000"/>
      </right>
      <top/>
      <bottom style="thin">
        <color rgb="FFC1C1C1"/>
      </bottom>
      <diagonal/>
    </border>
    <border>
      <left style="medium">
        <color rgb="FF000000"/>
      </left>
      <right style="thin">
        <color rgb="FFC1C1C1"/>
      </right>
      <top style="thin">
        <color rgb="FFC1C1C1"/>
      </top>
      <bottom style="thin">
        <color rgb="FFC1C1C1"/>
      </bottom>
      <diagonal/>
    </border>
    <border>
      <left style="thin">
        <color rgb="FFC1C1C1"/>
      </left>
      <right style="thin">
        <color rgb="FFC1C1C1"/>
      </right>
      <top style="thin">
        <color rgb="FFC1C1C1"/>
      </top>
      <bottom style="thin">
        <color rgb="FFC1C1C1"/>
      </bottom>
      <diagonal/>
    </border>
    <border>
      <left style="thin">
        <color rgb="FFC1C1C1"/>
      </left>
      <right style="medium">
        <color rgb="FF000000"/>
      </right>
      <top style="thin">
        <color rgb="FFC1C1C1"/>
      </top>
      <bottom style="thin">
        <color rgb="FFC1C1C1"/>
      </bottom>
      <diagonal/>
    </border>
    <border>
      <left style="medium">
        <color rgb="FF000000"/>
      </left>
      <right style="thin">
        <color rgb="FFC1C1C1"/>
      </right>
      <top style="thin">
        <color rgb="FFC1C1C1"/>
      </top>
      <bottom style="medium">
        <color rgb="FF000000"/>
      </bottom>
      <diagonal/>
    </border>
    <border>
      <left style="thin">
        <color rgb="FFC1C1C1"/>
      </left>
      <right style="thin">
        <color rgb="FFC1C1C1"/>
      </right>
      <top style="thin">
        <color rgb="FFC1C1C1"/>
      </top>
      <bottom style="medium">
        <color rgb="FF000000"/>
      </bottom>
      <diagonal/>
    </border>
    <border>
      <left style="thin">
        <color rgb="FFC1C1C1"/>
      </left>
      <right style="medium">
        <color rgb="FF000000"/>
      </right>
      <top style="thin">
        <color rgb="FFC1C1C1"/>
      </top>
      <bottom style="medium">
        <color rgb="FF000000"/>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medium">
        <color rgb="FF000000"/>
      </left>
      <right style="thin">
        <color rgb="FFC1C1C1"/>
      </right>
      <top style="medium">
        <color rgb="FF000000"/>
      </top>
      <bottom style="thin">
        <color rgb="FFC1C1C1"/>
      </bottom>
      <diagonal/>
    </border>
    <border>
      <left style="thin">
        <color rgb="FFC1C1C1"/>
      </left>
      <right style="thin">
        <color rgb="FFC1C1C1"/>
      </right>
      <top style="medium">
        <color rgb="FF000000"/>
      </top>
      <bottom style="thin">
        <color rgb="FFC1C1C1"/>
      </bottom>
      <diagonal/>
    </border>
    <border>
      <left style="thin">
        <color rgb="FFC1C1C1"/>
      </left>
      <right style="medium">
        <color rgb="FF000000"/>
      </right>
      <top style="medium">
        <color rgb="FF000000"/>
      </top>
      <bottom style="thin">
        <color rgb="FFC1C1C1"/>
      </bottom>
      <diagonal/>
    </border>
  </borders>
  <cellStyleXfs count="5">
    <xf numFmtId="0" fontId="0" fillId="0" borderId="0"/>
    <xf numFmtId="0" fontId="1" fillId="2"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105">
    <xf numFmtId="0" fontId="0" fillId="0" borderId="0" xfId="0"/>
    <xf numFmtId="0" fontId="0" fillId="0" borderId="0" xfId="0" applyFill="1"/>
    <xf numFmtId="0" fontId="0" fillId="0" borderId="1" xfId="0" applyFill="1" applyBorder="1"/>
    <xf numFmtId="0" fontId="0" fillId="0" borderId="0" xfId="0" applyFill="1" applyBorder="1" applyAlignment="1">
      <alignment horizontal="center"/>
    </xf>
    <xf numFmtId="1" fontId="0" fillId="0" borderId="1" xfId="0" applyNumberFormat="1" applyFill="1" applyBorder="1"/>
    <xf numFmtId="0" fontId="0" fillId="0" borderId="1" xfId="0" applyFill="1" applyBorder="1" applyAlignment="1">
      <alignment horizontal="right"/>
    </xf>
    <xf numFmtId="0" fontId="0" fillId="0" borderId="2" xfId="0" applyFill="1" applyBorder="1"/>
    <xf numFmtId="14" fontId="0" fillId="0" borderId="0" xfId="0" applyNumberFormat="1"/>
    <xf numFmtId="0" fontId="1" fillId="2" borderId="0" xfId="1"/>
    <xf numFmtId="14" fontId="1" fillId="2" borderId="0" xfId="1" applyNumberFormat="1"/>
    <xf numFmtId="0" fontId="3" fillId="0" borderId="5" xfId="0" applyFont="1" applyBorder="1" applyAlignment="1">
      <alignment horizontal="center" vertical="top" wrapText="1"/>
    </xf>
    <xf numFmtId="0" fontId="3" fillId="0" borderId="8" xfId="0" applyFont="1" applyBorder="1" applyAlignment="1">
      <alignment horizontal="center" vertical="top" wrapText="1"/>
    </xf>
    <xf numFmtId="14" fontId="0" fillId="0" borderId="9" xfId="0" applyNumberFormat="1" applyBorder="1" applyAlignment="1">
      <alignment vertical="top" wrapText="1"/>
    </xf>
    <xf numFmtId="0" fontId="0" fillId="0" borderId="10" xfId="0" applyBorder="1" applyAlignment="1">
      <alignment vertical="top" wrapText="1"/>
    </xf>
    <xf numFmtId="0" fontId="0" fillId="0" borderId="11" xfId="0" applyBorder="1" applyAlignment="1">
      <alignment vertical="top" wrapText="1"/>
    </xf>
    <xf numFmtId="0" fontId="0" fillId="0" borderId="10" xfId="0" applyBorder="1" applyAlignment="1">
      <alignment vertical="top"/>
    </xf>
    <xf numFmtId="14" fontId="0" fillId="0" borderId="12" xfId="0" applyNumberFormat="1"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0" fillId="0" borderId="1" xfId="0" applyBorder="1" applyAlignment="1">
      <alignment vertical="top" wrapText="1"/>
    </xf>
    <xf numFmtId="0" fontId="0" fillId="0" borderId="1" xfId="0" applyNumberFormat="1" applyBorder="1" applyAlignment="1">
      <alignment vertical="top" wrapText="1"/>
    </xf>
    <xf numFmtId="0" fontId="0" fillId="0" borderId="0" xfId="0" applyAlignment="1">
      <alignment horizontal="center"/>
    </xf>
    <xf numFmtId="1" fontId="0" fillId="0" borderId="0" xfId="0" applyNumberFormat="1" applyAlignment="1">
      <alignment horizontal="center"/>
    </xf>
    <xf numFmtId="0" fontId="0" fillId="0" borderId="0" xfId="0" applyAlignment="1">
      <alignment wrapText="1"/>
    </xf>
    <xf numFmtId="0" fontId="3" fillId="0" borderId="0" xfId="0" applyFont="1"/>
    <xf numFmtId="0" fontId="3" fillId="0" borderId="0" xfId="0" applyFont="1" applyAlignment="1">
      <alignment horizontal="center"/>
    </xf>
    <xf numFmtId="0" fontId="3" fillId="0" borderId="0" xfId="0" applyFont="1" applyAlignment="1">
      <alignment horizontal="center" wrapText="1"/>
    </xf>
    <xf numFmtId="0" fontId="0" fillId="0" borderId="0" xfId="0" applyAlignment="1">
      <alignment horizontal="center" wrapText="1"/>
    </xf>
    <xf numFmtId="3" fontId="0" fillId="0" borderId="0" xfId="0" applyNumberFormat="1"/>
    <xf numFmtId="0" fontId="0" fillId="0" borderId="0" xfId="0" applyAlignment="1">
      <alignment horizontal="right"/>
    </xf>
    <xf numFmtId="0" fontId="0" fillId="3" borderId="1" xfId="0" applyFill="1" applyBorder="1"/>
    <xf numFmtId="0" fontId="0" fillId="0" borderId="0" xfId="0" applyBorder="1" applyAlignment="1">
      <alignment horizontal="left" vertical="center" wrapText="1"/>
    </xf>
    <xf numFmtId="0" fontId="3" fillId="3" borderId="1" xfId="0" applyFont="1" applyFill="1" applyBorder="1"/>
    <xf numFmtId="0" fontId="3" fillId="3" borderId="1" xfId="0" applyFont="1" applyFill="1" applyBorder="1" applyAlignment="1">
      <alignment horizontal="center" wrapText="1"/>
    </xf>
    <xf numFmtId="0" fontId="3" fillId="3" borderId="1" xfId="0" applyFont="1" applyFill="1" applyBorder="1" applyAlignment="1">
      <alignment horizontal="center" vertical="center" wrapText="1"/>
    </xf>
    <xf numFmtId="0" fontId="3" fillId="3" borderId="15" xfId="0" applyFont="1" applyFill="1" applyBorder="1" applyAlignment="1">
      <alignment horizontal="center"/>
    </xf>
    <xf numFmtId="0" fontId="3" fillId="3" borderId="1" xfId="0" applyFont="1" applyFill="1" applyBorder="1" applyAlignment="1">
      <alignment horizontal="center"/>
    </xf>
    <xf numFmtId="0" fontId="0" fillId="0" borderId="0" xfId="0" applyAlignment="1">
      <alignment vertical="top" wrapText="1"/>
    </xf>
    <xf numFmtId="0" fontId="3" fillId="0" borderId="19" xfId="0" applyFont="1" applyBorder="1" applyAlignment="1">
      <alignment horizontal="center" vertical="top" wrapText="1"/>
    </xf>
    <xf numFmtId="0" fontId="3" fillId="0" borderId="20" xfId="0" applyFont="1" applyBorder="1" applyAlignment="1">
      <alignment horizontal="center" vertical="top" wrapText="1"/>
    </xf>
    <xf numFmtId="0" fontId="3" fillId="0" borderId="21" xfId="0" applyFont="1" applyBorder="1" applyAlignment="1">
      <alignment horizontal="center" vertical="top" wrapText="1"/>
    </xf>
    <xf numFmtId="0" fontId="0" fillId="0" borderId="22" xfId="0" applyBorder="1" applyAlignment="1">
      <alignment vertical="top" wrapText="1"/>
    </xf>
    <xf numFmtId="0" fontId="0" fillId="0" borderId="23" xfId="0" applyBorder="1" applyAlignment="1">
      <alignment vertical="top" wrapText="1"/>
    </xf>
    <xf numFmtId="0" fontId="0" fillId="0" borderId="24" xfId="0"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0" fillId="0" borderId="27" xfId="0" applyBorder="1" applyAlignment="1">
      <alignment vertical="top" wrapText="1"/>
    </xf>
    <xf numFmtId="0" fontId="3" fillId="3" borderId="15" xfId="0" applyFont="1" applyFill="1" applyBorder="1" applyAlignment="1">
      <alignment horizontal="center" wrapText="1"/>
    </xf>
    <xf numFmtId="0" fontId="3" fillId="0" borderId="17" xfId="0" applyFont="1" applyBorder="1" applyAlignment="1">
      <alignment horizontal="center"/>
    </xf>
    <xf numFmtId="0" fontId="3" fillId="0" borderId="18" xfId="0" applyFont="1" applyBorder="1" applyAlignment="1">
      <alignment horizontal="center"/>
    </xf>
    <xf numFmtId="3" fontId="3" fillId="0" borderId="18" xfId="0" applyNumberFormat="1" applyFont="1" applyBorder="1" applyAlignment="1">
      <alignment horizontal="center"/>
    </xf>
    <xf numFmtId="3" fontId="3" fillId="0" borderId="2" xfId="0" applyNumberFormat="1" applyFont="1" applyBorder="1" applyAlignment="1">
      <alignment horizontal="center"/>
    </xf>
    <xf numFmtId="0" fontId="3" fillId="4" borderId="17" xfId="0" applyFont="1" applyFill="1" applyBorder="1" applyAlignment="1">
      <alignment horizontal="center"/>
    </xf>
    <xf numFmtId="0" fontId="3" fillId="4" borderId="18" xfId="0" applyFont="1" applyFill="1" applyBorder="1" applyAlignment="1">
      <alignment horizontal="center"/>
    </xf>
    <xf numFmtId="3" fontId="3" fillId="4" borderId="18" xfId="0" applyNumberFormat="1" applyFont="1" applyFill="1" applyBorder="1" applyAlignment="1">
      <alignment horizontal="center"/>
    </xf>
    <xf numFmtId="3" fontId="3" fillId="4" borderId="2" xfId="0" applyNumberFormat="1" applyFont="1" applyFill="1" applyBorder="1" applyAlignment="1">
      <alignment horizontal="center"/>
    </xf>
    <xf numFmtId="164" fontId="0" fillId="0" borderId="1" xfId="2" applyNumberFormat="1" applyFont="1" applyFill="1" applyBorder="1" applyAlignment="1">
      <alignment horizontal="center" vertical="center" wrapText="1"/>
    </xf>
    <xf numFmtId="164" fontId="0" fillId="0" borderId="1" xfId="0" applyNumberFormat="1" applyBorder="1"/>
    <xf numFmtId="44" fontId="0" fillId="0" borderId="0" xfId="3" applyFont="1" applyAlignment="1">
      <alignment horizontal="center" vertical="center"/>
    </xf>
    <xf numFmtId="44" fontId="0" fillId="0" borderId="0" xfId="0" applyNumberFormat="1"/>
    <xf numFmtId="165" fontId="0" fillId="0" borderId="0" xfId="0" applyNumberFormat="1"/>
    <xf numFmtId="164" fontId="0" fillId="0" borderId="0" xfId="2" applyNumberFormat="1" applyFont="1"/>
    <xf numFmtId="165" fontId="0" fillId="0" borderId="1" xfId="3" applyNumberFormat="1" applyFont="1" applyBorder="1"/>
    <xf numFmtId="165" fontId="0" fillId="0" borderId="1" xfId="0" applyNumberFormat="1" applyBorder="1"/>
    <xf numFmtId="3" fontId="0" fillId="0" borderId="1" xfId="0" applyNumberFormat="1" applyBorder="1" applyAlignment="1">
      <alignment horizontal="center"/>
    </xf>
    <xf numFmtId="0" fontId="3" fillId="0" borderId="0" xfId="0" applyFont="1" applyAlignment="1">
      <alignment vertical="center" wrapText="1"/>
    </xf>
    <xf numFmtId="9" fontId="0" fillId="0" borderId="0" xfId="4" applyFont="1"/>
    <xf numFmtId="0" fontId="3" fillId="3" borderId="29" xfId="0" applyFont="1" applyFill="1" applyBorder="1" applyAlignment="1">
      <alignment horizontal="center"/>
    </xf>
    <xf numFmtId="0" fontId="0" fillId="0" borderId="0" xfId="0" applyBorder="1"/>
    <xf numFmtId="164" fontId="0" fillId="0" borderId="29" xfId="2" applyNumberFormat="1" applyFont="1" applyFill="1" applyBorder="1" applyAlignment="1">
      <alignment horizontal="center" vertical="center" wrapText="1"/>
    </xf>
    <xf numFmtId="0" fontId="0" fillId="0" borderId="16" xfId="0" applyBorder="1"/>
    <xf numFmtId="165" fontId="0" fillId="0" borderId="1" xfId="3" applyNumberFormat="1" applyFont="1" applyFill="1" applyBorder="1" applyAlignment="1">
      <alignment horizontal="center" vertical="center" wrapText="1"/>
    </xf>
    <xf numFmtId="0" fontId="3" fillId="0" borderId="4" xfId="0" applyFont="1" applyBorder="1" applyAlignment="1">
      <alignment horizontal="center" vertical="top" wrapText="1"/>
    </xf>
    <xf numFmtId="0" fontId="3" fillId="0" borderId="7" xfId="0" applyFont="1" applyBorder="1" applyAlignment="1">
      <alignment horizontal="center" vertical="top" wrapText="1"/>
    </xf>
    <xf numFmtId="0" fontId="0" fillId="0" borderId="0" xfId="0" applyAlignment="1">
      <alignment horizontal="center" vertical="center"/>
    </xf>
    <xf numFmtId="0" fontId="3" fillId="0" borderId="37" xfId="0" applyFont="1" applyBorder="1" applyAlignment="1">
      <alignment horizontal="center" vertical="top" wrapText="1"/>
    </xf>
    <xf numFmtId="0" fontId="3" fillId="0" borderId="38" xfId="0" applyFont="1" applyBorder="1" applyAlignment="1">
      <alignment horizontal="center" vertical="top" wrapText="1"/>
    </xf>
    <xf numFmtId="0" fontId="3" fillId="0" borderId="39" xfId="0" applyFont="1" applyBorder="1" applyAlignment="1">
      <alignment horizontal="center" vertical="top" wrapText="1"/>
    </xf>
    <xf numFmtId="0" fontId="0" fillId="0" borderId="9" xfId="0" applyBorder="1" applyAlignment="1">
      <alignment vertical="top" wrapText="1"/>
    </xf>
    <xf numFmtId="0" fontId="0" fillId="0" borderId="12" xfId="0" applyBorder="1" applyAlignment="1">
      <alignment vertical="top" wrapText="1"/>
    </xf>
    <xf numFmtId="0" fontId="0" fillId="0" borderId="0" xfId="0" applyFont="1"/>
    <xf numFmtId="0" fontId="3" fillId="0" borderId="3" xfId="0" applyFont="1" applyBorder="1" applyAlignment="1">
      <alignment vertical="top" wrapText="1"/>
    </xf>
    <xf numFmtId="0" fontId="3" fillId="0" borderId="4" xfId="0" applyFont="1" applyBorder="1" applyAlignment="1">
      <alignment vertical="top" wrapText="1"/>
    </xf>
    <xf numFmtId="0" fontId="3" fillId="0" borderId="6" xfId="0" applyFont="1" applyBorder="1" applyAlignment="1">
      <alignment vertical="top" wrapText="1"/>
    </xf>
    <xf numFmtId="0" fontId="3" fillId="0" borderId="7" xfId="0" applyFont="1" applyBorder="1" applyAlignment="1">
      <alignment vertical="top" wrapText="1"/>
    </xf>
    <xf numFmtId="164" fontId="0" fillId="0" borderId="0" xfId="0" applyNumberFormat="1"/>
    <xf numFmtId="0" fontId="0" fillId="0" borderId="1" xfId="0" applyFill="1" applyBorder="1" applyAlignment="1">
      <alignment horizontal="center"/>
    </xf>
    <xf numFmtId="0" fontId="0" fillId="0" borderId="0" xfId="0" applyAlignment="1">
      <alignment horizontal="left" vertical="top" wrapText="1"/>
    </xf>
    <xf numFmtId="0" fontId="0" fillId="0" borderId="28" xfId="0" applyBorder="1" applyAlignment="1">
      <alignment horizontal="center" wrapText="1"/>
    </xf>
    <xf numFmtId="0" fontId="0" fillId="0" borderId="16" xfId="0" applyBorder="1" applyAlignment="1">
      <alignment horizontal="left" vertical="center" wrapText="1"/>
    </xf>
    <xf numFmtId="0" fontId="3" fillId="3" borderId="1" xfId="0" applyFont="1" applyFill="1" applyBorder="1" applyAlignment="1">
      <alignment horizontal="center" wrapText="1"/>
    </xf>
    <xf numFmtId="0" fontId="0" fillId="0" borderId="0" xfId="0" applyAlignment="1">
      <alignment horizontal="left" vertical="center" wrapText="1"/>
    </xf>
    <xf numFmtId="0" fontId="0" fillId="0" borderId="0" xfId="0" applyAlignment="1">
      <alignment horizontal="left" wrapText="1"/>
    </xf>
    <xf numFmtId="0" fontId="0" fillId="5" borderId="30" xfId="0" applyFill="1" applyBorder="1" applyAlignment="1">
      <alignment horizontal="left" wrapText="1"/>
    </xf>
    <xf numFmtId="0" fontId="0" fillId="5" borderId="31" xfId="0" applyFill="1" applyBorder="1" applyAlignment="1">
      <alignment horizontal="left" wrapText="1"/>
    </xf>
    <xf numFmtId="0" fontId="0" fillId="5" borderId="32" xfId="0" applyFill="1" applyBorder="1" applyAlignment="1">
      <alignment horizontal="left" wrapText="1"/>
    </xf>
    <xf numFmtId="0" fontId="0" fillId="5" borderId="33" xfId="0" applyFill="1" applyBorder="1" applyAlignment="1">
      <alignment horizontal="left" wrapText="1"/>
    </xf>
    <xf numFmtId="0" fontId="0" fillId="5" borderId="34" xfId="0" applyFill="1" applyBorder="1" applyAlignment="1">
      <alignment horizontal="left" wrapText="1"/>
    </xf>
    <xf numFmtId="0" fontId="0" fillId="5" borderId="35" xfId="0" applyFill="1" applyBorder="1" applyAlignment="1">
      <alignment horizontal="left" wrapText="1"/>
    </xf>
    <xf numFmtId="0" fontId="3" fillId="5" borderId="30"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0" fillId="0" borderId="36" xfId="0" applyFont="1" applyFill="1" applyBorder="1" applyAlignment="1">
      <alignment horizontal="left" wrapText="1"/>
    </xf>
    <xf numFmtId="0" fontId="0" fillId="0" borderId="0" xfId="0" applyFont="1" applyFill="1" applyBorder="1" applyAlignment="1">
      <alignment horizontal="left" wrapText="1"/>
    </xf>
    <xf numFmtId="0" fontId="0" fillId="0" borderId="28" xfId="0" applyBorder="1"/>
    <xf numFmtId="166" fontId="0" fillId="0" borderId="0" xfId="4" applyNumberFormat="1" applyFont="1"/>
  </cellXfs>
  <cellStyles count="5">
    <cellStyle name="Bad" xfId="1" builtinId="27"/>
    <cellStyle name="Comma" xfId="2" builtinId="3"/>
    <cellStyle name="Currency" xfId="3" builtinId="4"/>
    <cellStyle name="Normal" xfId="0" builtinId="0"/>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marker>
            <c:symbol val="none"/>
          </c:marker>
          <c:cat>
            <c:numRef>
              <c:f>'commercial landings'!$C$58:$C$273</c:f>
              <c:numCache>
                <c:formatCode>m/d/yyyy</c:formatCode>
                <c:ptCount val="216"/>
                <c:pt idx="0">
                  <c:v>35431</c:v>
                </c:pt>
                <c:pt idx="1">
                  <c:v>35462</c:v>
                </c:pt>
                <c:pt idx="2">
                  <c:v>35490</c:v>
                </c:pt>
                <c:pt idx="3">
                  <c:v>35521</c:v>
                </c:pt>
                <c:pt idx="4">
                  <c:v>35551</c:v>
                </c:pt>
                <c:pt idx="5">
                  <c:v>35582</c:v>
                </c:pt>
                <c:pt idx="6">
                  <c:v>35612</c:v>
                </c:pt>
                <c:pt idx="7">
                  <c:v>35643</c:v>
                </c:pt>
                <c:pt idx="8">
                  <c:v>35674</c:v>
                </c:pt>
                <c:pt idx="9">
                  <c:v>35704</c:v>
                </c:pt>
                <c:pt idx="10">
                  <c:v>35735</c:v>
                </c:pt>
                <c:pt idx="11">
                  <c:v>35765</c:v>
                </c:pt>
                <c:pt idx="12">
                  <c:v>35796</c:v>
                </c:pt>
                <c:pt idx="13">
                  <c:v>35827</c:v>
                </c:pt>
                <c:pt idx="14">
                  <c:v>35855</c:v>
                </c:pt>
                <c:pt idx="15">
                  <c:v>35886</c:v>
                </c:pt>
                <c:pt idx="16">
                  <c:v>35916</c:v>
                </c:pt>
                <c:pt idx="17">
                  <c:v>35947</c:v>
                </c:pt>
                <c:pt idx="18">
                  <c:v>35977</c:v>
                </c:pt>
                <c:pt idx="19">
                  <c:v>36008</c:v>
                </c:pt>
                <c:pt idx="20">
                  <c:v>36039</c:v>
                </c:pt>
                <c:pt idx="21">
                  <c:v>36069</c:v>
                </c:pt>
                <c:pt idx="22">
                  <c:v>36100</c:v>
                </c:pt>
                <c:pt idx="23">
                  <c:v>36130</c:v>
                </c:pt>
                <c:pt idx="24">
                  <c:v>36161</c:v>
                </c:pt>
                <c:pt idx="25">
                  <c:v>36192</c:v>
                </c:pt>
                <c:pt idx="26">
                  <c:v>36220</c:v>
                </c:pt>
                <c:pt idx="27">
                  <c:v>36251</c:v>
                </c:pt>
                <c:pt idx="28">
                  <c:v>36281</c:v>
                </c:pt>
                <c:pt idx="29">
                  <c:v>36312</c:v>
                </c:pt>
                <c:pt idx="30">
                  <c:v>36342</c:v>
                </c:pt>
                <c:pt idx="31">
                  <c:v>36373</c:v>
                </c:pt>
                <c:pt idx="32">
                  <c:v>36404</c:v>
                </c:pt>
                <c:pt idx="33">
                  <c:v>36434</c:v>
                </c:pt>
                <c:pt idx="34">
                  <c:v>36465</c:v>
                </c:pt>
                <c:pt idx="35">
                  <c:v>36495</c:v>
                </c:pt>
                <c:pt idx="36">
                  <c:v>36526</c:v>
                </c:pt>
                <c:pt idx="37">
                  <c:v>36557</c:v>
                </c:pt>
                <c:pt idx="38">
                  <c:v>36586</c:v>
                </c:pt>
                <c:pt idx="39">
                  <c:v>36617</c:v>
                </c:pt>
                <c:pt idx="40">
                  <c:v>36647</c:v>
                </c:pt>
                <c:pt idx="41">
                  <c:v>36678</c:v>
                </c:pt>
                <c:pt idx="42">
                  <c:v>36708</c:v>
                </c:pt>
                <c:pt idx="43">
                  <c:v>36739</c:v>
                </c:pt>
                <c:pt idx="44">
                  <c:v>36770</c:v>
                </c:pt>
                <c:pt idx="45">
                  <c:v>36800</c:v>
                </c:pt>
                <c:pt idx="46">
                  <c:v>36831</c:v>
                </c:pt>
                <c:pt idx="47">
                  <c:v>36861</c:v>
                </c:pt>
                <c:pt idx="48">
                  <c:v>36892</c:v>
                </c:pt>
                <c:pt idx="49">
                  <c:v>36923</c:v>
                </c:pt>
                <c:pt idx="50">
                  <c:v>36951</c:v>
                </c:pt>
                <c:pt idx="51">
                  <c:v>36982</c:v>
                </c:pt>
                <c:pt idx="52">
                  <c:v>37012</c:v>
                </c:pt>
                <c:pt idx="53">
                  <c:v>37043</c:v>
                </c:pt>
                <c:pt idx="54">
                  <c:v>37073</c:v>
                </c:pt>
                <c:pt idx="55">
                  <c:v>37104</c:v>
                </c:pt>
                <c:pt idx="56">
                  <c:v>37135</c:v>
                </c:pt>
                <c:pt idx="57">
                  <c:v>37165</c:v>
                </c:pt>
                <c:pt idx="58">
                  <c:v>37196</c:v>
                </c:pt>
                <c:pt idx="59">
                  <c:v>37226</c:v>
                </c:pt>
                <c:pt idx="60">
                  <c:v>37257</c:v>
                </c:pt>
                <c:pt idx="61">
                  <c:v>37288</c:v>
                </c:pt>
                <c:pt idx="62">
                  <c:v>37316</c:v>
                </c:pt>
                <c:pt idx="63">
                  <c:v>37347</c:v>
                </c:pt>
                <c:pt idx="64">
                  <c:v>37377</c:v>
                </c:pt>
                <c:pt idx="65">
                  <c:v>37408</c:v>
                </c:pt>
                <c:pt idx="66">
                  <c:v>37438</c:v>
                </c:pt>
                <c:pt idx="67">
                  <c:v>37469</c:v>
                </c:pt>
                <c:pt idx="68">
                  <c:v>37500</c:v>
                </c:pt>
                <c:pt idx="69">
                  <c:v>37530</c:v>
                </c:pt>
                <c:pt idx="70">
                  <c:v>37561</c:v>
                </c:pt>
                <c:pt idx="71">
                  <c:v>37591</c:v>
                </c:pt>
                <c:pt idx="72">
                  <c:v>37622</c:v>
                </c:pt>
                <c:pt idx="73">
                  <c:v>37653</c:v>
                </c:pt>
                <c:pt idx="74">
                  <c:v>37681</c:v>
                </c:pt>
                <c:pt idx="75">
                  <c:v>37712</c:v>
                </c:pt>
                <c:pt idx="76">
                  <c:v>37742</c:v>
                </c:pt>
                <c:pt idx="77">
                  <c:v>37773</c:v>
                </c:pt>
                <c:pt idx="78">
                  <c:v>37803</c:v>
                </c:pt>
                <c:pt idx="79">
                  <c:v>37834</c:v>
                </c:pt>
                <c:pt idx="80">
                  <c:v>37865</c:v>
                </c:pt>
                <c:pt idx="81">
                  <c:v>37895</c:v>
                </c:pt>
                <c:pt idx="82">
                  <c:v>37926</c:v>
                </c:pt>
                <c:pt idx="83">
                  <c:v>37956</c:v>
                </c:pt>
                <c:pt idx="84">
                  <c:v>37987</c:v>
                </c:pt>
                <c:pt idx="85">
                  <c:v>38018</c:v>
                </c:pt>
                <c:pt idx="86">
                  <c:v>38047</c:v>
                </c:pt>
                <c:pt idx="87">
                  <c:v>38078</c:v>
                </c:pt>
                <c:pt idx="88">
                  <c:v>38108</c:v>
                </c:pt>
                <c:pt idx="89">
                  <c:v>38139</c:v>
                </c:pt>
                <c:pt idx="90">
                  <c:v>38169</c:v>
                </c:pt>
                <c:pt idx="91">
                  <c:v>38200</c:v>
                </c:pt>
                <c:pt idx="92">
                  <c:v>38231</c:v>
                </c:pt>
                <c:pt idx="93">
                  <c:v>38261</c:v>
                </c:pt>
                <c:pt idx="94">
                  <c:v>38292</c:v>
                </c:pt>
                <c:pt idx="95">
                  <c:v>38322</c:v>
                </c:pt>
                <c:pt idx="96">
                  <c:v>38353</c:v>
                </c:pt>
                <c:pt idx="97">
                  <c:v>38384</c:v>
                </c:pt>
                <c:pt idx="98">
                  <c:v>38412</c:v>
                </c:pt>
                <c:pt idx="99">
                  <c:v>38443</c:v>
                </c:pt>
                <c:pt idx="100">
                  <c:v>38473</c:v>
                </c:pt>
                <c:pt idx="101">
                  <c:v>38504</c:v>
                </c:pt>
                <c:pt idx="102">
                  <c:v>38534</c:v>
                </c:pt>
                <c:pt idx="103">
                  <c:v>38565</c:v>
                </c:pt>
                <c:pt idx="104">
                  <c:v>38596</c:v>
                </c:pt>
                <c:pt idx="105">
                  <c:v>38626</c:v>
                </c:pt>
                <c:pt idx="106">
                  <c:v>38657</c:v>
                </c:pt>
                <c:pt idx="107">
                  <c:v>38687</c:v>
                </c:pt>
                <c:pt idx="108">
                  <c:v>38718</c:v>
                </c:pt>
                <c:pt idx="109">
                  <c:v>38749</c:v>
                </c:pt>
                <c:pt idx="110">
                  <c:v>38777</c:v>
                </c:pt>
                <c:pt idx="111">
                  <c:v>38808</c:v>
                </c:pt>
                <c:pt idx="112">
                  <c:v>38838</c:v>
                </c:pt>
                <c:pt idx="113">
                  <c:v>38869</c:v>
                </c:pt>
                <c:pt idx="114">
                  <c:v>38899</c:v>
                </c:pt>
                <c:pt idx="115">
                  <c:v>38930</c:v>
                </c:pt>
                <c:pt idx="116">
                  <c:v>38961</c:v>
                </c:pt>
                <c:pt idx="117">
                  <c:v>38991</c:v>
                </c:pt>
                <c:pt idx="118">
                  <c:v>39022</c:v>
                </c:pt>
                <c:pt idx="119">
                  <c:v>39052</c:v>
                </c:pt>
                <c:pt idx="120">
                  <c:v>39083</c:v>
                </c:pt>
                <c:pt idx="121">
                  <c:v>39114</c:v>
                </c:pt>
                <c:pt idx="122">
                  <c:v>39142</c:v>
                </c:pt>
                <c:pt idx="123">
                  <c:v>39173</c:v>
                </c:pt>
                <c:pt idx="124">
                  <c:v>39203</c:v>
                </c:pt>
                <c:pt idx="125">
                  <c:v>39234</c:v>
                </c:pt>
                <c:pt idx="126">
                  <c:v>39264</c:v>
                </c:pt>
                <c:pt idx="127">
                  <c:v>39295</c:v>
                </c:pt>
                <c:pt idx="128">
                  <c:v>39326</c:v>
                </c:pt>
                <c:pt idx="129">
                  <c:v>39356</c:v>
                </c:pt>
                <c:pt idx="130">
                  <c:v>39387</c:v>
                </c:pt>
                <c:pt idx="131">
                  <c:v>39417</c:v>
                </c:pt>
                <c:pt idx="132">
                  <c:v>39448</c:v>
                </c:pt>
                <c:pt idx="133">
                  <c:v>39479</c:v>
                </c:pt>
                <c:pt idx="134">
                  <c:v>39508</c:v>
                </c:pt>
                <c:pt idx="135">
                  <c:v>39539</c:v>
                </c:pt>
                <c:pt idx="136">
                  <c:v>39569</c:v>
                </c:pt>
                <c:pt idx="137">
                  <c:v>39600</c:v>
                </c:pt>
                <c:pt idx="138">
                  <c:v>39630</c:v>
                </c:pt>
                <c:pt idx="139">
                  <c:v>39661</c:v>
                </c:pt>
                <c:pt idx="140">
                  <c:v>39692</c:v>
                </c:pt>
                <c:pt idx="141">
                  <c:v>39722</c:v>
                </c:pt>
                <c:pt idx="142">
                  <c:v>39753</c:v>
                </c:pt>
                <c:pt idx="143">
                  <c:v>39783</c:v>
                </c:pt>
                <c:pt idx="144">
                  <c:v>39814</c:v>
                </c:pt>
                <c:pt idx="145">
                  <c:v>39845</c:v>
                </c:pt>
                <c:pt idx="146">
                  <c:v>39873</c:v>
                </c:pt>
                <c:pt idx="147">
                  <c:v>39904</c:v>
                </c:pt>
                <c:pt idx="148">
                  <c:v>39934</c:v>
                </c:pt>
                <c:pt idx="149">
                  <c:v>39965</c:v>
                </c:pt>
                <c:pt idx="150">
                  <c:v>39995</c:v>
                </c:pt>
                <c:pt idx="151">
                  <c:v>40026</c:v>
                </c:pt>
                <c:pt idx="152">
                  <c:v>40057</c:v>
                </c:pt>
                <c:pt idx="153">
                  <c:v>40087</c:v>
                </c:pt>
                <c:pt idx="154">
                  <c:v>40118</c:v>
                </c:pt>
                <c:pt idx="155">
                  <c:v>40148</c:v>
                </c:pt>
                <c:pt idx="156">
                  <c:v>40179</c:v>
                </c:pt>
                <c:pt idx="157">
                  <c:v>40210</c:v>
                </c:pt>
                <c:pt idx="158">
                  <c:v>40238</c:v>
                </c:pt>
                <c:pt idx="159">
                  <c:v>40269</c:v>
                </c:pt>
                <c:pt idx="160">
                  <c:v>40299</c:v>
                </c:pt>
                <c:pt idx="161">
                  <c:v>40330</c:v>
                </c:pt>
                <c:pt idx="162">
                  <c:v>40360</c:v>
                </c:pt>
                <c:pt idx="163">
                  <c:v>40391</c:v>
                </c:pt>
                <c:pt idx="164">
                  <c:v>40422</c:v>
                </c:pt>
                <c:pt idx="165">
                  <c:v>40452</c:v>
                </c:pt>
                <c:pt idx="166">
                  <c:v>40483</c:v>
                </c:pt>
                <c:pt idx="167">
                  <c:v>40513</c:v>
                </c:pt>
                <c:pt idx="168">
                  <c:v>40544</c:v>
                </c:pt>
                <c:pt idx="169">
                  <c:v>40575</c:v>
                </c:pt>
                <c:pt idx="170">
                  <c:v>40603</c:v>
                </c:pt>
                <c:pt idx="171">
                  <c:v>40634</c:v>
                </c:pt>
                <c:pt idx="172">
                  <c:v>40664</c:v>
                </c:pt>
                <c:pt idx="173">
                  <c:v>40695</c:v>
                </c:pt>
                <c:pt idx="174">
                  <c:v>40725</c:v>
                </c:pt>
                <c:pt idx="175">
                  <c:v>40756</c:v>
                </c:pt>
                <c:pt idx="176">
                  <c:v>40787</c:v>
                </c:pt>
                <c:pt idx="177">
                  <c:v>40817</c:v>
                </c:pt>
                <c:pt idx="178">
                  <c:v>40848</c:v>
                </c:pt>
                <c:pt idx="179">
                  <c:v>40878</c:v>
                </c:pt>
                <c:pt idx="180">
                  <c:v>40909</c:v>
                </c:pt>
                <c:pt idx="181">
                  <c:v>40940</c:v>
                </c:pt>
                <c:pt idx="182">
                  <c:v>40969</c:v>
                </c:pt>
                <c:pt idx="183">
                  <c:v>41000</c:v>
                </c:pt>
                <c:pt idx="184">
                  <c:v>41030</c:v>
                </c:pt>
                <c:pt idx="185">
                  <c:v>41061</c:v>
                </c:pt>
                <c:pt idx="186">
                  <c:v>41091</c:v>
                </c:pt>
                <c:pt idx="187">
                  <c:v>41122</c:v>
                </c:pt>
                <c:pt idx="188">
                  <c:v>41153</c:v>
                </c:pt>
                <c:pt idx="189">
                  <c:v>41183</c:v>
                </c:pt>
                <c:pt idx="190">
                  <c:v>41214</c:v>
                </c:pt>
                <c:pt idx="191">
                  <c:v>41244</c:v>
                </c:pt>
                <c:pt idx="192">
                  <c:v>41275</c:v>
                </c:pt>
                <c:pt idx="193">
                  <c:v>41306</c:v>
                </c:pt>
                <c:pt idx="194">
                  <c:v>41334</c:v>
                </c:pt>
                <c:pt idx="195">
                  <c:v>41365</c:v>
                </c:pt>
                <c:pt idx="196">
                  <c:v>41395</c:v>
                </c:pt>
                <c:pt idx="197">
                  <c:v>41426</c:v>
                </c:pt>
                <c:pt idx="198">
                  <c:v>41456</c:v>
                </c:pt>
                <c:pt idx="199">
                  <c:v>41487</c:v>
                </c:pt>
                <c:pt idx="200">
                  <c:v>41518</c:v>
                </c:pt>
                <c:pt idx="201">
                  <c:v>41548</c:v>
                </c:pt>
                <c:pt idx="202">
                  <c:v>41579</c:v>
                </c:pt>
                <c:pt idx="203">
                  <c:v>41609</c:v>
                </c:pt>
                <c:pt idx="204">
                  <c:v>41640</c:v>
                </c:pt>
                <c:pt idx="205">
                  <c:v>41671</c:v>
                </c:pt>
                <c:pt idx="206">
                  <c:v>41699</c:v>
                </c:pt>
                <c:pt idx="207">
                  <c:v>41730</c:v>
                </c:pt>
                <c:pt idx="208">
                  <c:v>41760</c:v>
                </c:pt>
                <c:pt idx="209">
                  <c:v>41791</c:v>
                </c:pt>
                <c:pt idx="210">
                  <c:v>41821</c:v>
                </c:pt>
                <c:pt idx="211">
                  <c:v>41852</c:v>
                </c:pt>
                <c:pt idx="212">
                  <c:v>41883</c:v>
                </c:pt>
                <c:pt idx="213">
                  <c:v>41913</c:v>
                </c:pt>
                <c:pt idx="214">
                  <c:v>41944</c:v>
                </c:pt>
                <c:pt idx="215">
                  <c:v>41974</c:v>
                </c:pt>
              </c:numCache>
            </c:numRef>
          </c:cat>
          <c:val>
            <c:numRef>
              <c:f>'commercial landings'!$G$58:$G$273</c:f>
              <c:numCache>
                <c:formatCode>General</c:formatCode>
                <c:ptCount val="216"/>
                <c:pt idx="0">
                  <c:v>138.09677419354838</c:v>
                </c:pt>
                <c:pt idx="1">
                  <c:v>109.57142857142857</c:v>
                </c:pt>
                <c:pt idx="2">
                  <c:v>109.96774193548387</c:v>
                </c:pt>
                <c:pt idx="3">
                  <c:v>36.866666666666667</c:v>
                </c:pt>
                <c:pt idx="4">
                  <c:v>201.41935483870967</c:v>
                </c:pt>
                <c:pt idx="5">
                  <c:v>229.4</c:v>
                </c:pt>
                <c:pt idx="6">
                  <c:v>95.451612903225808</c:v>
                </c:pt>
                <c:pt idx="7">
                  <c:v>95.451612903225808</c:v>
                </c:pt>
                <c:pt idx="8">
                  <c:v>136.03333333333333</c:v>
                </c:pt>
                <c:pt idx="9">
                  <c:v>84.548387096774192</c:v>
                </c:pt>
                <c:pt idx="10">
                  <c:v>120.13333333333334</c:v>
                </c:pt>
                <c:pt idx="11">
                  <c:v>43.838709677419352</c:v>
                </c:pt>
                <c:pt idx="12">
                  <c:v>67.58064516129032</c:v>
                </c:pt>
                <c:pt idx="13">
                  <c:v>35.142857142857146</c:v>
                </c:pt>
                <c:pt idx="14">
                  <c:v>45.58064516129032</c:v>
                </c:pt>
                <c:pt idx="15">
                  <c:v>68.466666666666669</c:v>
                </c:pt>
                <c:pt idx="16">
                  <c:v>119.06451612903226</c:v>
                </c:pt>
                <c:pt idx="17">
                  <c:v>170.96666666666667</c:v>
                </c:pt>
                <c:pt idx="18">
                  <c:v>78.838709677419359</c:v>
                </c:pt>
                <c:pt idx="19">
                  <c:v>128.35483870967741</c:v>
                </c:pt>
                <c:pt idx="20">
                  <c:v>65.466666666666669</c:v>
                </c:pt>
                <c:pt idx="21">
                  <c:v>87.451612903225808</c:v>
                </c:pt>
                <c:pt idx="22">
                  <c:v>100.56666666666666</c:v>
                </c:pt>
                <c:pt idx="23">
                  <c:v>55.806451612903224</c:v>
                </c:pt>
                <c:pt idx="24">
                  <c:v>67.129032258064512</c:v>
                </c:pt>
                <c:pt idx="25">
                  <c:v>72.607142857142861</c:v>
                </c:pt>
                <c:pt idx="26">
                  <c:v>56.548387096774192</c:v>
                </c:pt>
                <c:pt idx="27">
                  <c:v>76</c:v>
                </c:pt>
                <c:pt idx="28">
                  <c:v>95.870967741935488</c:v>
                </c:pt>
                <c:pt idx="29">
                  <c:v>36.700000000000003</c:v>
                </c:pt>
                <c:pt idx="30">
                  <c:v>94.354838709677423</c:v>
                </c:pt>
                <c:pt idx="31">
                  <c:v>70.161290322580641</c:v>
                </c:pt>
                <c:pt idx="32">
                  <c:v>42.133333333333333</c:v>
                </c:pt>
                <c:pt idx="33">
                  <c:v>94.290322580645167</c:v>
                </c:pt>
                <c:pt idx="34">
                  <c:v>36.633333333333333</c:v>
                </c:pt>
                <c:pt idx="35">
                  <c:v>49.967741935483872</c:v>
                </c:pt>
                <c:pt idx="36">
                  <c:v>61.645161290322584</c:v>
                </c:pt>
                <c:pt idx="37">
                  <c:v>46.482758620689658</c:v>
                </c:pt>
                <c:pt idx="38">
                  <c:v>72.290322580645167</c:v>
                </c:pt>
                <c:pt idx="39">
                  <c:v>8.7333333333333325</c:v>
                </c:pt>
                <c:pt idx="40">
                  <c:v>138.03225806451613</c:v>
                </c:pt>
                <c:pt idx="41">
                  <c:v>82.7</c:v>
                </c:pt>
                <c:pt idx="42">
                  <c:v>197.32258064516128</c:v>
                </c:pt>
                <c:pt idx="43">
                  <c:v>72.548387096774192</c:v>
                </c:pt>
                <c:pt idx="44">
                  <c:v>87.033333333333331</c:v>
                </c:pt>
                <c:pt idx="45">
                  <c:v>53.838709677419352</c:v>
                </c:pt>
                <c:pt idx="46">
                  <c:v>48.266666666666666</c:v>
                </c:pt>
                <c:pt idx="47">
                  <c:v>45.12903225806452</c:v>
                </c:pt>
                <c:pt idx="48">
                  <c:v>29.870967741935484</c:v>
                </c:pt>
                <c:pt idx="49">
                  <c:v>31.535714285714285</c:v>
                </c:pt>
                <c:pt idx="50">
                  <c:v>36.774193548387096</c:v>
                </c:pt>
                <c:pt idx="51">
                  <c:v>24.666666666666668</c:v>
                </c:pt>
                <c:pt idx="52">
                  <c:v>46.41935483870968</c:v>
                </c:pt>
                <c:pt idx="53">
                  <c:v>65.666666666666671</c:v>
                </c:pt>
                <c:pt idx="54">
                  <c:v>63.161290322580648</c:v>
                </c:pt>
                <c:pt idx="55">
                  <c:v>108.7741935483871</c:v>
                </c:pt>
                <c:pt idx="56">
                  <c:v>57.3</c:v>
                </c:pt>
                <c:pt idx="57">
                  <c:v>45.935483870967744</c:v>
                </c:pt>
                <c:pt idx="58">
                  <c:v>58.43333333333333</c:v>
                </c:pt>
                <c:pt idx="59">
                  <c:v>36.483870967741936</c:v>
                </c:pt>
                <c:pt idx="60">
                  <c:v>35.354838709677416</c:v>
                </c:pt>
                <c:pt idx="61">
                  <c:v>32.607142857142854</c:v>
                </c:pt>
                <c:pt idx="62">
                  <c:v>25.096774193548388</c:v>
                </c:pt>
                <c:pt idx="63">
                  <c:v>26.5</c:v>
                </c:pt>
                <c:pt idx="64">
                  <c:v>61.032258064516128</c:v>
                </c:pt>
                <c:pt idx="65">
                  <c:v>62.266666666666666</c:v>
                </c:pt>
                <c:pt idx="66">
                  <c:v>75.806451612903231</c:v>
                </c:pt>
                <c:pt idx="67">
                  <c:v>100.16129032258064</c:v>
                </c:pt>
                <c:pt idx="68">
                  <c:v>44.93333333333333</c:v>
                </c:pt>
                <c:pt idx="69">
                  <c:v>62.322580645161288</c:v>
                </c:pt>
                <c:pt idx="70">
                  <c:v>74</c:v>
                </c:pt>
                <c:pt idx="71">
                  <c:v>39.612903225806448</c:v>
                </c:pt>
                <c:pt idx="72">
                  <c:v>52.70967741935484</c:v>
                </c:pt>
                <c:pt idx="73">
                  <c:v>46.928571428571431</c:v>
                </c:pt>
                <c:pt idx="74">
                  <c:v>50.70967741935484</c:v>
                </c:pt>
                <c:pt idx="75">
                  <c:v>39.533333333333331</c:v>
                </c:pt>
                <c:pt idx="76">
                  <c:v>44.774193548387096</c:v>
                </c:pt>
                <c:pt idx="77">
                  <c:v>40.266666666666666</c:v>
                </c:pt>
                <c:pt idx="78">
                  <c:v>39.12903225806452</c:v>
                </c:pt>
                <c:pt idx="79">
                  <c:v>131.06451612903226</c:v>
                </c:pt>
                <c:pt idx="80">
                  <c:v>74.333333333333329</c:v>
                </c:pt>
                <c:pt idx="81">
                  <c:v>73.096774193548384</c:v>
                </c:pt>
                <c:pt idx="82">
                  <c:v>58.133333333333333</c:v>
                </c:pt>
                <c:pt idx="83">
                  <c:v>25.967741935483872</c:v>
                </c:pt>
                <c:pt idx="84">
                  <c:v>55.064516129032256</c:v>
                </c:pt>
                <c:pt idx="85">
                  <c:v>107.13793103448276</c:v>
                </c:pt>
                <c:pt idx="86">
                  <c:v>41.193548387096776</c:v>
                </c:pt>
                <c:pt idx="87">
                  <c:v>42.8</c:v>
                </c:pt>
                <c:pt idx="88">
                  <c:v>47.322580645161288</c:v>
                </c:pt>
                <c:pt idx="89">
                  <c:v>54.866666666666667</c:v>
                </c:pt>
                <c:pt idx="90">
                  <c:v>72.935483870967744</c:v>
                </c:pt>
                <c:pt idx="91">
                  <c:v>141.2258064516129</c:v>
                </c:pt>
                <c:pt idx="92">
                  <c:v>39.93333333333333</c:v>
                </c:pt>
                <c:pt idx="93">
                  <c:v>69.548387096774192</c:v>
                </c:pt>
                <c:pt idx="94">
                  <c:v>59.166666666666664</c:v>
                </c:pt>
                <c:pt idx="95">
                  <c:v>33.645161290322584</c:v>
                </c:pt>
                <c:pt idx="96">
                  <c:v>15.096774193548388</c:v>
                </c:pt>
                <c:pt idx="97">
                  <c:v>53.428571428571431</c:v>
                </c:pt>
                <c:pt idx="98">
                  <c:v>23.548387096774192</c:v>
                </c:pt>
                <c:pt idx="99">
                  <c:v>14.9</c:v>
                </c:pt>
                <c:pt idx="100">
                  <c:v>48.903225806451616</c:v>
                </c:pt>
                <c:pt idx="101">
                  <c:v>15.8</c:v>
                </c:pt>
                <c:pt idx="102">
                  <c:v>35.322580645161288</c:v>
                </c:pt>
                <c:pt idx="103">
                  <c:v>99.709677419354833</c:v>
                </c:pt>
                <c:pt idx="104">
                  <c:v>39.93333333333333</c:v>
                </c:pt>
                <c:pt idx="105">
                  <c:v>24.258064516129032</c:v>
                </c:pt>
                <c:pt idx="106">
                  <c:v>12.533333333333333</c:v>
                </c:pt>
                <c:pt idx="107">
                  <c:v>23.774193548387096</c:v>
                </c:pt>
                <c:pt idx="108">
                  <c:v>16.870967741935484</c:v>
                </c:pt>
                <c:pt idx="109">
                  <c:v>16.714285714285715</c:v>
                </c:pt>
                <c:pt idx="110">
                  <c:v>24.580645161290324</c:v>
                </c:pt>
                <c:pt idx="111">
                  <c:v>12.066666666666666</c:v>
                </c:pt>
                <c:pt idx="112">
                  <c:v>18.677419354838708</c:v>
                </c:pt>
                <c:pt idx="113">
                  <c:v>13.133333333333333</c:v>
                </c:pt>
                <c:pt idx="114">
                  <c:v>21.967741935483872</c:v>
                </c:pt>
                <c:pt idx="115">
                  <c:v>112.51612903225806</c:v>
                </c:pt>
                <c:pt idx="116">
                  <c:v>41.8</c:v>
                </c:pt>
                <c:pt idx="117">
                  <c:v>40.548387096774192</c:v>
                </c:pt>
                <c:pt idx="118">
                  <c:v>35.4</c:v>
                </c:pt>
                <c:pt idx="119">
                  <c:v>16.35483870967742</c:v>
                </c:pt>
                <c:pt idx="120">
                  <c:v>25.870967741935484</c:v>
                </c:pt>
                <c:pt idx="121">
                  <c:v>39.392857142857146</c:v>
                </c:pt>
                <c:pt idx="122">
                  <c:v>12.612903225806452</c:v>
                </c:pt>
                <c:pt idx="123">
                  <c:v>18.899999999999999</c:v>
                </c:pt>
                <c:pt idx="124">
                  <c:v>31.387096774193548</c:v>
                </c:pt>
                <c:pt idx="125">
                  <c:v>106.56666666666666</c:v>
                </c:pt>
                <c:pt idx="126">
                  <c:v>39.645161290322584</c:v>
                </c:pt>
                <c:pt idx="127">
                  <c:v>52.096774193548384</c:v>
                </c:pt>
                <c:pt idx="128">
                  <c:v>44.133333333333333</c:v>
                </c:pt>
                <c:pt idx="129">
                  <c:v>36.161290322580648</c:v>
                </c:pt>
                <c:pt idx="130">
                  <c:v>41.4</c:v>
                </c:pt>
                <c:pt idx="131">
                  <c:v>27.032258064516128</c:v>
                </c:pt>
                <c:pt idx="132">
                  <c:v>22.741935483870968</c:v>
                </c:pt>
                <c:pt idx="133">
                  <c:v>30.724137931034484</c:v>
                </c:pt>
                <c:pt idx="134">
                  <c:v>6.709677419354839</c:v>
                </c:pt>
                <c:pt idx="135">
                  <c:v>11.333333333333334</c:v>
                </c:pt>
                <c:pt idx="136">
                  <c:v>39.354838709677416</c:v>
                </c:pt>
                <c:pt idx="137">
                  <c:v>200.8</c:v>
                </c:pt>
                <c:pt idx="138">
                  <c:v>104.06451612903226</c:v>
                </c:pt>
                <c:pt idx="139">
                  <c:v>65.967741935483872</c:v>
                </c:pt>
                <c:pt idx="140">
                  <c:v>28.033333333333335</c:v>
                </c:pt>
                <c:pt idx="141">
                  <c:v>24.774193548387096</c:v>
                </c:pt>
                <c:pt idx="142">
                  <c:v>34</c:v>
                </c:pt>
                <c:pt idx="143">
                  <c:v>19.161290322580644</c:v>
                </c:pt>
                <c:pt idx="144">
                  <c:v>29.741935483870968</c:v>
                </c:pt>
                <c:pt idx="145">
                  <c:v>16.785714285714285</c:v>
                </c:pt>
                <c:pt idx="146">
                  <c:v>12.903225806451612</c:v>
                </c:pt>
                <c:pt idx="147">
                  <c:v>4.5999999999999996</c:v>
                </c:pt>
                <c:pt idx="148">
                  <c:v>42.161290322580648</c:v>
                </c:pt>
                <c:pt idx="149">
                  <c:v>47.833333333333336</c:v>
                </c:pt>
                <c:pt idx="150">
                  <c:v>32.87096774193548</c:v>
                </c:pt>
                <c:pt idx="151">
                  <c:v>40.451612903225808</c:v>
                </c:pt>
                <c:pt idx="152">
                  <c:v>54.5</c:v>
                </c:pt>
                <c:pt idx="153">
                  <c:v>54.483870967741936</c:v>
                </c:pt>
                <c:pt idx="154">
                  <c:v>33.4</c:v>
                </c:pt>
                <c:pt idx="155">
                  <c:v>23.967741935483872</c:v>
                </c:pt>
                <c:pt idx="156">
                  <c:v>4.903225806451613</c:v>
                </c:pt>
                <c:pt idx="157">
                  <c:v>5.25</c:v>
                </c:pt>
                <c:pt idx="158">
                  <c:v>4.870967741935484</c:v>
                </c:pt>
                <c:pt idx="159">
                  <c:v>22.566666666666666</c:v>
                </c:pt>
                <c:pt idx="160">
                  <c:v>73.387096774193552</c:v>
                </c:pt>
                <c:pt idx="161">
                  <c:v>32.799999999999997</c:v>
                </c:pt>
                <c:pt idx="162">
                  <c:v>53.032258064516128</c:v>
                </c:pt>
                <c:pt idx="163">
                  <c:v>52.774193548387096</c:v>
                </c:pt>
                <c:pt idx="164">
                  <c:v>16.3</c:v>
                </c:pt>
                <c:pt idx="165">
                  <c:v>32.838709677419352</c:v>
                </c:pt>
                <c:pt idx="166">
                  <c:v>30.7</c:v>
                </c:pt>
                <c:pt idx="167">
                  <c:v>14.838709677419354</c:v>
                </c:pt>
                <c:pt idx="168">
                  <c:v>6.161290322580645</c:v>
                </c:pt>
                <c:pt idx="169">
                  <c:v>16.642857142857142</c:v>
                </c:pt>
                <c:pt idx="170">
                  <c:v>16.096774193548388</c:v>
                </c:pt>
                <c:pt idx="171">
                  <c:v>11.766666666666667</c:v>
                </c:pt>
                <c:pt idx="172">
                  <c:v>48.516129032258064</c:v>
                </c:pt>
                <c:pt idx="173">
                  <c:v>30.933333333333334</c:v>
                </c:pt>
                <c:pt idx="174">
                  <c:v>22.451612903225808</c:v>
                </c:pt>
                <c:pt idx="175">
                  <c:v>30.870967741935484</c:v>
                </c:pt>
                <c:pt idx="176">
                  <c:v>38.966666666666669</c:v>
                </c:pt>
                <c:pt idx="177">
                  <c:v>53.354838709677416</c:v>
                </c:pt>
                <c:pt idx="178">
                  <c:v>30.366666666666667</c:v>
                </c:pt>
                <c:pt idx="179">
                  <c:v>34.064516129032256</c:v>
                </c:pt>
                <c:pt idx="180">
                  <c:v>15.451612903225806</c:v>
                </c:pt>
                <c:pt idx="181">
                  <c:v>16</c:v>
                </c:pt>
                <c:pt idx="182">
                  <c:v>10.935483870967742</c:v>
                </c:pt>
                <c:pt idx="183">
                  <c:v>12.7</c:v>
                </c:pt>
                <c:pt idx="184">
                  <c:v>65.322580645161295</c:v>
                </c:pt>
                <c:pt idx="185">
                  <c:v>25.533333333333335</c:v>
                </c:pt>
                <c:pt idx="186">
                  <c:v>25.225806451612904</c:v>
                </c:pt>
                <c:pt idx="187">
                  <c:v>61.806451612903224</c:v>
                </c:pt>
                <c:pt idx="188">
                  <c:v>35.033333333333331</c:v>
                </c:pt>
                <c:pt idx="189">
                  <c:v>71.322580645161295</c:v>
                </c:pt>
                <c:pt idx="190">
                  <c:v>36.466666666666669</c:v>
                </c:pt>
                <c:pt idx="191">
                  <c:v>20.548387096774192</c:v>
                </c:pt>
                <c:pt idx="192">
                  <c:v>19.451612903225808</c:v>
                </c:pt>
                <c:pt idx="193">
                  <c:v>24.75</c:v>
                </c:pt>
                <c:pt idx="194">
                  <c:v>19.677419354838708</c:v>
                </c:pt>
                <c:pt idx="195">
                  <c:v>18.333333333333332</c:v>
                </c:pt>
                <c:pt idx="196">
                  <c:v>67.903225806451616</c:v>
                </c:pt>
                <c:pt idx="197">
                  <c:v>28.533333333333335</c:v>
                </c:pt>
                <c:pt idx="198">
                  <c:v>44</c:v>
                </c:pt>
                <c:pt idx="199">
                  <c:v>47.741935483870968</c:v>
                </c:pt>
                <c:pt idx="200">
                  <c:v>40.9</c:v>
                </c:pt>
                <c:pt idx="201">
                  <c:v>71.161290322580641</c:v>
                </c:pt>
                <c:pt idx="202">
                  <c:v>27.466666666666665</c:v>
                </c:pt>
                <c:pt idx="203">
                  <c:v>46.193548387096776</c:v>
                </c:pt>
                <c:pt idx="204">
                  <c:v>30.322580645161292</c:v>
                </c:pt>
                <c:pt idx="205">
                  <c:v>37.357142857142854</c:v>
                </c:pt>
                <c:pt idx="206">
                  <c:v>39.483870967741936</c:v>
                </c:pt>
                <c:pt idx="207">
                  <c:v>32.233333333333334</c:v>
                </c:pt>
                <c:pt idx="208">
                  <c:v>46.41935483870968</c:v>
                </c:pt>
                <c:pt idx="209">
                  <c:v>37.466666666666669</c:v>
                </c:pt>
                <c:pt idx="210">
                  <c:v>59.225806451612904</c:v>
                </c:pt>
                <c:pt idx="211">
                  <c:v>45.645161290322584</c:v>
                </c:pt>
                <c:pt idx="212">
                  <c:v>34.266666666666666</c:v>
                </c:pt>
                <c:pt idx="213">
                  <c:v>60.483870967741936</c:v>
                </c:pt>
                <c:pt idx="214">
                  <c:v>42.766666666666666</c:v>
                </c:pt>
                <c:pt idx="215">
                  <c:v>53.41935483870968</c:v>
                </c:pt>
              </c:numCache>
            </c:numRef>
          </c:val>
          <c:smooth val="0"/>
        </c:ser>
        <c:dLbls>
          <c:showLegendKey val="0"/>
          <c:showVal val="0"/>
          <c:showCatName val="0"/>
          <c:showSerName val="0"/>
          <c:showPercent val="0"/>
          <c:showBubbleSize val="0"/>
        </c:dLbls>
        <c:marker val="1"/>
        <c:smooth val="0"/>
        <c:axId val="98766848"/>
        <c:axId val="96987968"/>
      </c:lineChart>
      <c:dateAx>
        <c:axId val="98766848"/>
        <c:scaling>
          <c:orientation val="minMax"/>
        </c:scaling>
        <c:delete val="0"/>
        <c:axPos val="b"/>
        <c:numFmt formatCode="m/d/yyyy" sourceLinked="1"/>
        <c:majorTickMark val="out"/>
        <c:minorTickMark val="none"/>
        <c:tickLblPos val="nextTo"/>
        <c:crossAx val="96987968"/>
        <c:crosses val="autoZero"/>
        <c:auto val="1"/>
        <c:lblOffset val="100"/>
        <c:baseTimeUnit val="months"/>
      </c:dateAx>
      <c:valAx>
        <c:axId val="96987968"/>
        <c:scaling>
          <c:orientation val="minMax"/>
        </c:scaling>
        <c:delete val="0"/>
        <c:axPos val="l"/>
        <c:majorGridlines/>
        <c:title>
          <c:tx>
            <c:rich>
              <a:bodyPr rot="-5400000" vert="horz"/>
              <a:lstStyle/>
              <a:p>
                <a:pPr>
                  <a:defRPr/>
                </a:pPr>
                <a:r>
                  <a:rPr lang="en-US"/>
                  <a:t>Landings</a:t>
                </a:r>
                <a:r>
                  <a:rPr lang="en-US" baseline="0"/>
                  <a:t> per open day (lbs ww)</a:t>
                </a:r>
                <a:endParaRPr lang="en-US"/>
              </a:p>
            </c:rich>
          </c:tx>
          <c:overlay val="0"/>
        </c:title>
        <c:numFmt formatCode="General" sourceLinked="1"/>
        <c:majorTickMark val="out"/>
        <c:minorTickMark val="none"/>
        <c:tickLblPos val="nextTo"/>
        <c:crossAx val="98766848"/>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'commercial landings'!$B$2</c:f>
              <c:strCache>
                <c:ptCount val="1"/>
                <c:pt idx="0">
                  <c:v>FLE/FL KEYS</c:v>
                </c:pt>
              </c:strCache>
            </c:strRef>
          </c:tx>
          <c:xVal>
            <c:numRef>
              <c:f>'commercial landings'!$A$3:$A$31</c:f>
              <c:numCache>
                <c:formatCode>General</c:formatCode>
                <c:ptCount val="29"/>
                <c:pt idx="0">
                  <c:v>1986</c:v>
                </c:pt>
                <c:pt idx="1">
                  <c:v>1987</c:v>
                </c:pt>
                <c:pt idx="2">
                  <c:v>1988</c:v>
                </c:pt>
                <c:pt idx="3">
                  <c:v>1989</c:v>
                </c:pt>
                <c:pt idx="4">
                  <c:v>1990</c:v>
                </c:pt>
                <c:pt idx="5">
                  <c:v>1991</c:v>
                </c:pt>
                <c:pt idx="6">
                  <c:v>1992</c:v>
                </c:pt>
                <c:pt idx="7">
                  <c:v>1993</c:v>
                </c:pt>
                <c:pt idx="8">
                  <c:v>1994</c:v>
                </c:pt>
                <c:pt idx="9">
                  <c:v>1995</c:v>
                </c:pt>
                <c:pt idx="10">
                  <c:v>1996</c:v>
                </c:pt>
                <c:pt idx="11">
                  <c:v>1997</c:v>
                </c:pt>
                <c:pt idx="12">
                  <c:v>1998</c:v>
                </c:pt>
                <c:pt idx="13">
                  <c:v>1999</c:v>
                </c:pt>
                <c:pt idx="14">
                  <c:v>2000</c:v>
                </c:pt>
                <c:pt idx="15">
                  <c:v>2001</c:v>
                </c:pt>
                <c:pt idx="16">
                  <c:v>2002</c:v>
                </c:pt>
                <c:pt idx="17">
                  <c:v>2003</c:v>
                </c:pt>
                <c:pt idx="18">
                  <c:v>2004</c:v>
                </c:pt>
                <c:pt idx="19">
                  <c:v>2005</c:v>
                </c:pt>
                <c:pt idx="20">
                  <c:v>2006</c:v>
                </c:pt>
                <c:pt idx="21">
                  <c:v>2007</c:v>
                </c:pt>
                <c:pt idx="22">
                  <c:v>2008</c:v>
                </c:pt>
                <c:pt idx="23">
                  <c:v>2009</c:v>
                </c:pt>
                <c:pt idx="24">
                  <c:v>2010</c:v>
                </c:pt>
                <c:pt idx="25">
                  <c:v>2011</c:v>
                </c:pt>
                <c:pt idx="26">
                  <c:v>2012</c:v>
                </c:pt>
                <c:pt idx="27">
                  <c:v>2013</c:v>
                </c:pt>
                <c:pt idx="28">
                  <c:v>2014</c:v>
                </c:pt>
              </c:numCache>
            </c:numRef>
          </c:xVal>
          <c:yVal>
            <c:numRef>
              <c:f>'commercial landings'!$B$3:$B$31</c:f>
              <c:numCache>
                <c:formatCode>General</c:formatCode>
                <c:ptCount val="29"/>
                <c:pt idx="0">
                  <c:v>28878</c:v>
                </c:pt>
                <c:pt idx="1">
                  <c:v>44300</c:v>
                </c:pt>
                <c:pt idx="2">
                  <c:v>48362</c:v>
                </c:pt>
                <c:pt idx="3">
                  <c:v>54155</c:v>
                </c:pt>
                <c:pt idx="4">
                  <c:v>53914</c:v>
                </c:pt>
                <c:pt idx="5">
                  <c:v>53590</c:v>
                </c:pt>
                <c:pt idx="6">
                  <c:v>54495</c:v>
                </c:pt>
                <c:pt idx="7">
                  <c:v>42646</c:v>
                </c:pt>
                <c:pt idx="8">
                  <c:v>34716</c:v>
                </c:pt>
                <c:pt idx="9">
                  <c:v>39433</c:v>
                </c:pt>
                <c:pt idx="10">
                  <c:v>40136</c:v>
                </c:pt>
                <c:pt idx="11">
                  <c:v>42573</c:v>
                </c:pt>
                <c:pt idx="12">
                  <c:v>31211</c:v>
                </c:pt>
                <c:pt idx="13">
                  <c:v>24155</c:v>
                </c:pt>
                <c:pt idx="14">
                  <c:v>28015</c:v>
                </c:pt>
                <c:pt idx="15">
                  <c:v>18455</c:v>
                </c:pt>
                <c:pt idx="16">
                  <c:v>19525</c:v>
                </c:pt>
                <c:pt idx="17">
                  <c:v>20623</c:v>
                </c:pt>
                <c:pt idx="18">
                  <c:v>23299</c:v>
                </c:pt>
                <c:pt idx="19">
                  <c:v>12380</c:v>
                </c:pt>
                <c:pt idx="20">
                  <c:v>11337</c:v>
                </c:pt>
                <c:pt idx="21">
                  <c:v>14402</c:v>
                </c:pt>
                <c:pt idx="22">
                  <c:v>17882</c:v>
                </c:pt>
                <c:pt idx="23">
                  <c:v>12014</c:v>
                </c:pt>
                <c:pt idx="24">
                  <c:v>10554</c:v>
                </c:pt>
                <c:pt idx="25">
                  <c:v>10384</c:v>
                </c:pt>
                <c:pt idx="26">
                  <c:v>12145</c:v>
                </c:pt>
                <c:pt idx="27">
                  <c:v>13950</c:v>
                </c:pt>
                <c:pt idx="28">
                  <c:v>15833</c:v>
                </c:pt>
              </c:numCache>
            </c:numRef>
          </c:yVal>
          <c:smooth val="0"/>
        </c:ser>
        <c:ser>
          <c:idx val="1"/>
          <c:order val="1"/>
          <c:tx>
            <c:strRef>
              <c:f>'commercial landings'!$C$2</c:f>
              <c:strCache>
                <c:ptCount val="1"/>
                <c:pt idx="0">
                  <c:v>GA-NC</c:v>
                </c:pt>
              </c:strCache>
            </c:strRef>
          </c:tx>
          <c:xVal>
            <c:numRef>
              <c:f>'commercial landings'!$A$3:$A$31</c:f>
              <c:numCache>
                <c:formatCode>General</c:formatCode>
                <c:ptCount val="29"/>
                <c:pt idx="0">
                  <c:v>1986</c:v>
                </c:pt>
                <c:pt idx="1">
                  <c:v>1987</c:v>
                </c:pt>
                <c:pt idx="2">
                  <c:v>1988</c:v>
                </c:pt>
                <c:pt idx="3">
                  <c:v>1989</c:v>
                </c:pt>
                <c:pt idx="4">
                  <c:v>1990</c:v>
                </c:pt>
                <c:pt idx="5">
                  <c:v>1991</c:v>
                </c:pt>
                <c:pt idx="6">
                  <c:v>1992</c:v>
                </c:pt>
                <c:pt idx="7">
                  <c:v>1993</c:v>
                </c:pt>
                <c:pt idx="8">
                  <c:v>1994</c:v>
                </c:pt>
                <c:pt idx="9">
                  <c:v>1995</c:v>
                </c:pt>
                <c:pt idx="10">
                  <c:v>1996</c:v>
                </c:pt>
                <c:pt idx="11">
                  <c:v>1997</c:v>
                </c:pt>
                <c:pt idx="12">
                  <c:v>1998</c:v>
                </c:pt>
                <c:pt idx="13">
                  <c:v>1999</c:v>
                </c:pt>
                <c:pt idx="14">
                  <c:v>2000</c:v>
                </c:pt>
                <c:pt idx="15">
                  <c:v>2001</c:v>
                </c:pt>
                <c:pt idx="16">
                  <c:v>2002</c:v>
                </c:pt>
                <c:pt idx="17">
                  <c:v>2003</c:v>
                </c:pt>
                <c:pt idx="18">
                  <c:v>2004</c:v>
                </c:pt>
                <c:pt idx="19">
                  <c:v>2005</c:v>
                </c:pt>
                <c:pt idx="20">
                  <c:v>2006</c:v>
                </c:pt>
                <c:pt idx="21">
                  <c:v>2007</c:v>
                </c:pt>
                <c:pt idx="22">
                  <c:v>2008</c:v>
                </c:pt>
                <c:pt idx="23">
                  <c:v>2009</c:v>
                </c:pt>
                <c:pt idx="24">
                  <c:v>2010</c:v>
                </c:pt>
                <c:pt idx="25">
                  <c:v>2011</c:v>
                </c:pt>
                <c:pt idx="26">
                  <c:v>2012</c:v>
                </c:pt>
                <c:pt idx="27">
                  <c:v>2013</c:v>
                </c:pt>
                <c:pt idx="28">
                  <c:v>2014</c:v>
                </c:pt>
              </c:numCache>
            </c:numRef>
          </c:xVal>
          <c:yVal>
            <c:numRef>
              <c:f>'commercial landings'!$C$3:$C$31</c:f>
              <c:numCache>
                <c:formatCode>General</c:formatCode>
                <c:ptCount val="29"/>
                <c:pt idx="0">
                  <c:v>8040</c:v>
                </c:pt>
                <c:pt idx="1">
                  <c:v>9295</c:v>
                </c:pt>
                <c:pt idx="2">
                  <c:v>10186</c:v>
                </c:pt>
                <c:pt idx="3">
                  <c:v>15177</c:v>
                </c:pt>
                <c:pt idx="4">
                  <c:v>27862</c:v>
                </c:pt>
                <c:pt idx="5">
                  <c:v>23886</c:v>
                </c:pt>
                <c:pt idx="6">
                  <c:v>32274</c:v>
                </c:pt>
                <c:pt idx="7">
                  <c:v>31760</c:v>
                </c:pt>
                <c:pt idx="8">
                  <c:v>23134</c:v>
                </c:pt>
                <c:pt idx="9">
                  <c:v>36903</c:v>
                </c:pt>
                <c:pt idx="10">
                  <c:v>17479</c:v>
                </c:pt>
                <c:pt idx="11">
                  <c:v>25394</c:v>
                </c:pt>
                <c:pt idx="12">
                  <c:v>21959</c:v>
                </c:pt>
                <c:pt idx="13">
                  <c:v>29186</c:v>
                </c:pt>
                <c:pt idx="14">
                  <c:v>24104</c:v>
                </c:pt>
                <c:pt idx="15">
                  <c:v>14193</c:v>
                </c:pt>
                <c:pt idx="16">
                  <c:v>20557</c:v>
                </c:pt>
                <c:pt idx="17">
                  <c:v>17337</c:v>
                </c:pt>
                <c:pt idx="18">
                  <c:v>19295</c:v>
                </c:pt>
                <c:pt idx="19">
                  <c:v>19255</c:v>
                </c:pt>
                <c:pt idx="20">
                  <c:v>23433</c:v>
                </c:pt>
                <c:pt idx="21">
                  <c:v>20754</c:v>
                </c:pt>
                <c:pt idx="22">
                  <c:v>30437</c:v>
                </c:pt>
                <c:pt idx="23">
                  <c:v>34245</c:v>
                </c:pt>
                <c:pt idx="24">
                  <c:v>41898</c:v>
                </c:pt>
                <c:pt idx="25">
                  <c:v>35959</c:v>
                </c:pt>
                <c:pt idx="26">
                  <c:v>20630</c:v>
                </c:pt>
                <c:pt idx="27">
                  <c:v>19731</c:v>
                </c:pt>
                <c:pt idx="28">
                  <c:v>21242</c:v>
                </c:pt>
              </c:numCache>
            </c:numRef>
          </c:yVal>
          <c:smooth val="0"/>
        </c:ser>
        <c:dLbls>
          <c:showLegendKey val="0"/>
          <c:showVal val="0"/>
          <c:showCatName val="0"/>
          <c:showSerName val="0"/>
          <c:showPercent val="0"/>
          <c:showBubbleSize val="0"/>
        </c:dLbls>
        <c:axId val="96989696"/>
        <c:axId val="96990272"/>
      </c:scatterChart>
      <c:valAx>
        <c:axId val="96989696"/>
        <c:scaling>
          <c:orientation val="minMax"/>
        </c:scaling>
        <c:delete val="0"/>
        <c:axPos val="b"/>
        <c:numFmt formatCode="General" sourceLinked="1"/>
        <c:majorTickMark val="out"/>
        <c:minorTickMark val="none"/>
        <c:tickLblPos val="nextTo"/>
        <c:crossAx val="96990272"/>
        <c:crosses val="autoZero"/>
        <c:crossBetween val="midCat"/>
      </c:valAx>
      <c:valAx>
        <c:axId val="96990272"/>
        <c:scaling>
          <c:orientation val="minMax"/>
        </c:scaling>
        <c:delete val="0"/>
        <c:axPos val="l"/>
        <c:majorGridlines/>
        <c:title>
          <c:tx>
            <c:rich>
              <a:bodyPr rot="-5400000" vert="horz"/>
              <a:lstStyle/>
              <a:p>
                <a:pPr>
                  <a:defRPr/>
                </a:pPr>
                <a:r>
                  <a:rPr lang="en-US"/>
                  <a:t>hogfish landings lbs ww</a:t>
                </a:r>
              </a:p>
            </c:rich>
          </c:tx>
          <c:layout/>
          <c:overlay val="0"/>
        </c:title>
        <c:numFmt formatCode="General" sourceLinked="1"/>
        <c:majorTickMark val="out"/>
        <c:minorTickMark val="none"/>
        <c:tickLblPos val="nextTo"/>
        <c:crossAx val="96989696"/>
        <c:crosses val="autoZero"/>
        <c:crossBetween val="midCat"/>
      </c:valAx>
    </c:plotArea>
    <c:legend>
      <c:legendPos val="r"/>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542925</xdr:colOff>
      <xdr:row>57</xdr:row>
      <xdr:rowOff>42861</xdr:rowOff>
    </xdr:from>
    <xdr:to>
      <xdr:col>20</xdr:col>
      <xdr:colOff>257175</xdr:colOff>
      <xdr:row>98</xdr:row>
      <xdr:rowOff>161924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142874</xdr:colOff>
      <xdr:row>5</xdr:row>
      <xdr:rowOff>71436</xdr:rowOff>
    </xdr:from>
    <xdr:to>
      <xdr:col>13</xdr:col>
      <xdr:colOff>447674</xdr:colOff>
      <xdr:row>22</xdr:row>
      <xdr:rowOff>133349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533400</xdr:colOff>
      <xdr:row>1</xdr:row>
      <xdr:rowOff>0</xdr:rowOff>
    </xdr:from>
    <xdr:to>
      <xdr:col>18</xdr:col>
      <xdr:colOff>228600</xdr:colOff>
      <xdr:row>39</xdr:row>
      <xdr:rowOff>123825</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43000" y="190500"/>
          <a:ext cx="10058400" cy="75438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23</xdr:col>
      <xdr:colOff>76200</xdr:colOff>
      <xdr:row>80</xdr:row>
      <xdr:rowOff>161925</xdr:rowOff>
    </xdr:to>
    <xdr:sp macro="" textlink="">
      <xdr:nvSpPr>
        <xdr:cNvPr id="2" name="TextBox 1"/>
        <xdr:cNvSpPr txBox="1"/>
      </xdr:nvSpPr>
      <xdr:spPr>
        <a:xfrm>
          <a:off x="0" y="0"/>
          <a:ext cx="14097000" cy="15401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"commercial size limit" tab:</a:t>
          </a:r>
        </a:p>
        <a:p>
          <a:r>
            <a:rPr lang="en-US" sz="1100">
              <a:solidFill>
                <a:schemeClr val="dk1"/>
              </a:solidFill>
              <a:effectLst/>
              <a:latin typeface="+mn-lt"/>
              <a:ea typeface="+mn-ea"/>
              <a:cs typeface="+mn-cs"/>
            </a:rPr>
            <a:t>Projected reductions in harvest,  based on mean landings for the last 3 years of available data (2012-2014)</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are presented.  Months were combined where needed to ensure a sample size of at least 30 fish per aggregated time period. </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"comm trip limit - FL_Keys" tab:</a:t>
          </a:r>
        </a:p>
        <a:p>
          <a:r>
            <a:rPr lang="en-US" sz="1100">
              <a:solidFill>
                <a:schemeClr val="dk1"/>
              </a:solidFill>
              <a:effectLst/>
              <a:latin typeface="+mn-lt"/>
              <a:ea typeface="+mn-ea"/>
              <a:cs typeface="+mn-cs"/>
            </a:rPr>
            <a:t>Projected</a:t>
          </a:r>
          <a:r>
            <a:rPr lang="en-US" sz="1100" baseline="0">
              <a:solidFill>
                <a:schemeClr val="dk1"/>
              </a:solidFill>
              <a:effectLst/>
              <a:latin typeface="+mn-lt"/>
              <a:ea typeface="+mn-ea"/>
              <a:cs typeface="+mn-cs"/>
            </a:rPr>
            <a:t> percent of status quo landings remaining in FLE/FL Keys under each trip limit alternative (accounting for MSL reductions) based on last 3 years of available data (2012-2014) are presented.</a:t>
          </a:r>
        </a:p>
        <a:p>
          <a:endParaRPr lang="en-US" sz="1100" baseline="0">
            <a:solidFill>
              <a:schemeClr val="dk1"/>
            </a:solidFill>
            <a:effectLst/>
            <a:latin typeface="+mn-lt"/>
            <a:ea typeface="+mn-ea"/>
            <a:cs typeface="+mn-cs"/>
          </a:endParaRPr>
        </a:p>
        <a:p>
          <a:endParaRPr lang="en-US" sz="1100" baseline="0">
            <a:solidFill>
              <a:schemeClr val="dk1"/>
            </a:solidFill>
            <a:effectLst/>
            <a:latin typeface="+mn-lt"/>
            <a:ea typeface="+mn-ea"/>
            <a:cs typeface="+mn-cs"/>
          </a:endParaRPr>
        </a:p>
        <a:p>
          <a:r>
            <a:rPr lang="en-US" sz="1100">
              <a:solidFill>
                <a:schemeClr val="dk1"/>
              </a:solidFill>
              <a:effectLst/>
              <a:latin typeface="+mn-lt"/>
              <a:ea typeface="+mn-ea"/>
              <a:cs typeface="+mn-cs"/>
            </a:rPr>
            <a:t>"comm trip limit - GA_NC" tab:</a:t>
          </a:r>
          <a:endParaRPr lang="en-US">
            <a:effectLst/>
          </a:endParaRPr>
        </a:p>
        <a:p>
          <a:r>
            <a:rPr lang="en-US" sz="1100">
              <a:solidFill>
                <a:schemeClr val="dk1"/>
              </a:solidFill>
              <a:effectLst/>
              <a:latin typeface="+mn-lt"/>
              <a:ea typeface="+mn-ea"/>
              <a:cs typeface="+mn-cs"/>
            </a:rPr>
            <a:t>Projected</a:t>
          </a:r>
          <a:r>
            <a:rPr lang="en-US" sz="1100" baseline="0">
              <a:solidFill>
                <a:schemeClr val="dk1"/>
              </a:solidFill>
              <a:effectLst/>
              <a:latin typeface="+mn-lt"/>
              <a:ea typeface="+mn-ea"/>
              <a:cs typeface="+mn-cs"/>
            </a:rPr>
            <a:t> percent of status quo landings remaining in GA-NC under each trip limit alternative (accounting for MSL reductions) based on last 3 years of available data (2012-2014) are presented.</a:t>
          </a:r>
          <a:endParaRPr lang="en-US">
            <a:effectLst/>
          </a:endParaRPr>
        </a:p>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"commercial landings" tab:</a:t>
          </a:r>
        </a:p>
        <a:p>
          <a:r>
            <a:rPr lang="en-US" sz="1100">
              <a:solidFill>
                <a:schemeClr val="dk1"/>
              </a:solidFill>
              <a:effectLst/>
              <a:latin typeface="+mn-lt"/>
              <a:ea typeface="+mn-ea"/>
              <a:cs typeface="+mn-cs"/>
            </a:rPr>
            <a:t>Annual</a:t>
          </a:r>
          <a:r>
            <a:rPr lang="en-US" sz="1100" baseline="0">
              <a:solidFill>
                <a:schemeClr val="dk1"/>
              </a:solidFill>
              <a:effectLst/>
              <a:latin typeface="+mn-lt"/>
              <a:ea typeface="+mn-ea"/>
              <a:cs typeface="+mn-cs"/>
            </a:rPr>
            <a:t> landings data for EFL/FL Keys and GA-NC and monthly landings and average daily landings by month for EFL/FL Keys with graph.</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"raw FL landings data" tab:</a:t>
          </a:r>
        </a:p>
        <a:p>
          <a:r>
            <a:rPr lang="en-US" sz="1100">
              <a:solidFill>
                <a:schemeClr val="dk1"/>
              </a:solidFill>
              <a:effectLst/>
              <a:latin typeface="+mn-lt"/>
              <a:ea typeface="+mn-ea"/>
              <a:cs typeface="+mn-cs"/>
            </a:rPr>
            <a:t>This is just raw</a:t>
          </a:r>
          <a:r>
            <a:rPr lang="en-US" sz="1100" baseline="0">
              <a:solidFill>
                <a:schemeClr val="dk1"/>
              </a:solidFill>
              <a:effectLst/>
              <a:latin typeface="+mn-lt"/>
              <a:ea typeface="+mn-ea"/>
              <a:cs typeface="+mn-cs"/>
            </a:rPr>
            <a:t> data copied from commercial landings tab for easy reading into SAS/Stata for SARIMA model building.</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"SARIMA" tab:</a:t>
          </a:r>
        </a:p>
        <a:p>
          <a:r>
            <a:rPr lang="en-US" sz="1100">
              <a:solidFill>
                <a:schemeClr val="dk1"/>
              </a:solidFill>
              <a:effectLst/>
              <a:latin typeface="+mn-lt"/>
              <a:ea typeface="+mn-ea"/>
              <a:cs typeface="+mn-cs"/>
            </a:rPr>
            <a:t>SARIMA</a:t>
          </a:r>
          <a:r>
            <a:rPr lang="en-US" sz="1100" baseline="0">
              <a:solidFill>
                <a:schemeClr val="dk1"/>
              </a:solidFill>
              <a:effectLst/>
              <a:latin typeface="+mn-lt"/>
              <a:ea typeface="+mn-ea"/>
              <a:cs typeface="+mn-cs"/>
            </a:rPr>
            <a:t> model fit and forecast graph with forecast interval, estimated log coefficients and text description of model.</a:t>
          </a:r>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"SARIMA values" tab:</a:t>
          </a:r>
          <a:endParaRPr lang="en-US">
            <a:effectLst/>
          </a:endParaRPr>
        </a:p>
        <a:p>
          <a:r>
            <a:rPr lang="en-US" sz="1100">
              <a:solidFill>
                <a:schemeClr val="dk1"/>
              </a:solidFill>
              <a:effectLst/>
              <a:latin typeface="+mn-lt"/>
              <a:ea typeface="+mn-ea"/>
              <a:cs typeface="+mn-cs"/>
            </a:rPr>
            <a:t>Values</a:t>
          </a:r>
          <a:r>
            <a:rPr lang="en-US" sz="1100" baseline="0">
              <a:solidFill>
                <a:schemeClr val="dk1"/>
              </a:solidFill>
              <a:effectLst/>
              <a:latin typeface="+mn-lt"/>
              <a:ea typeface="+mn-ea"/>
              <a:cs typeface="+mn-cs"/>
            </a:rPr>
            <a:t> from SARIMA model.</a:t>
          </a:r>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"daily" tab:</a:t>
          </a:r>
        </a:p>
        <a:p>
          <a:r>
            <a:rPr lang="en-US" sz="1100">
              <a:solidFill>
                <a:schemeClr val="dk1"/>
              </a:solidFill>
              <a:effectLst/>
              <a:latin typeface="+mn-lt"/>
              <a:ea typeface="+mn-ea"/>
              <a:cs typeface="+mn-cs"/>
            </a:rPr>
            <a:t>This is where the bulk of the computations of daily catches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and reductions under different management parameters  for EFL/FL Keys take place; it probably isn't relevant to folks on the IPT who aren't interested in proofing the model.  Basically, we assumed the historical landings were uniformly distributed within open days of a month and computed the daily catch rates as the forecasted values for</a:t>
          </a:r>
          <a:r>
            <a:rPr lang="en-US" sz="1100" baseline="0">
              <a:solidFill>
                <a:schemeClr val="dk1"/>
              </a:solidFill>
              <a:effectLst/>
              <a:latin typeface="+mn-lt"/>
              <a:ea typeface="+mn-ea"/>
              <a:cs typeface="+mn-cs"/>
            </a:rPr>
            <a:t> 2016 from the SARIMA model.</a:t>
          </a:r>
          <a:r>
            <a:rPr lang="en-US" sz="1100">
              <a:solidFill>
                <a:schemeClr val="dk1"/>
              </a:solidFill>
              <a:effectLst/>
              <a:latin typeface="+mn-lt"/>
              <a:ea typeface="+mn-ea"/>
              <a:cs typeface="+mn-cs"/>
            </a:rPr>
            <a:t>  The model increments the cumulative landings until the date the ACL is projected to be exceeded for each sub-alternative and then closes the fishery.</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
          </a:r>
          <a:br>
            <a:rPr lang="en-US" sz="1100">
              <a:solidFill>
                <a:schemeClr val="dk1"/>
              </a:solidFill>
              <a:effectLst/>
              <a:latin typeface="+mn-lt"/>
              <a:ea typeface="+mn-ea"/>
              <a:cs typeface="+mn-cs"/>
            </a:rPr>
          </a:b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"landings and season EFL-Keys" tab:</a:t>
          </a:r>
        </a:p>
        <a:p>
          <a:r>
            <a:rPr lang="en-US" sz="1100" b="0" i="0">
              <a:solidFill>
                <a:schemeClr val="dk1"/>
              </a:solidFill>
              <a:effectLst/>
              <a:latin typeface="+mn-lt"/>
              <a:ea typeface="+mn-ea"/>
              <a:cs typeface="+mn-cs"/>
            </a:rPr>
            <a:t>This tab provides changes in landings estimated</a:t>
          </a:r>
          <a:r>
            <a:rPr lang="en-US" sz="1100" b="0" i="0" baseline="0">
              <a:solidFill>
                <a:schemeClr val="dk1"/>
              </a:solidFill>
              <a:effectLst/>
              <a:latin typeface="+mn-lt"/>
              <a:ea typeface="+mn-ea"/>
              <a:cs typeface="+mn-cs"/>
            </a:rPr>
            <a:t> by the model as well as changes in season length under the different sub-alternatives for the EFL/FL Keys region.</a:t>
          </a:r>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"econ effects East FL_FL KEYS" tab:</a:t>
          </a:r>
        </a:p>
        <a:p>
          <a:r>
            <a:rPr lang="en-US" sz="1100" b="0" i="0">
              <a:solidFill>
                <a:schemeClr val="dk1"/>
              </a:solidFill>
              <a:effectLst/>
              <a:latin typeface="+mn-lt"/>
              <a:ea typeface="+mn-ea"/>
              <a:cs typeface="+mn-cs"/>
            </a:rPr>
            <a:t>This tab provides the estimated effects</a:t>
          </a:r>
          <a:r>
            <a:rPr lang="en-US" sz="1100" b="0" i="0" baseline="0">
              <a:solidFill>
                <a:schemeClr val="dk1"/>
              </a:solidFill>
              <a:effectLst/>
              <a:latin typeface="+mn-lt"/>
              <a:ea typeface="+mn-ea"/>
              <a:cs typeface="+mn-cs"/>
            </a:rPr>
            <a:t> on revenue from the sub-alternatives for East FL/FL Keys. Note: Because the ACL alternatives are so restrictive, they are the only determining factor in revenue effects. The other alternatives will have an effect on season length, however, as shown in previous tab.</a:t>
          </a:r>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
          </a:r>
          <a:br>
            <a:rPr lang="en-US" sz="1100" b="0" i="0">
              <a:solidFill>
                <a:schemeClr val="dk1"/>
              </a:solidFill>
              <a:effectLst/>
              <a:latin typeface="+mn-lt"/>
              <a:ea typeface="+mn-ea"/>
              <a:cs typeface="+mn-cs"/>
            </a:rPr>
          </a:br>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"econ effects GA_NC" tab:</a:t>
          </a:r>
        </a:p>
        <a:p>
          <a:r>
            <a:rPr lang="en-US" sz="1100" b="0" i="0">
              <a:solidFill>
                <a:schemeClr val="dk1"/>
              </a:solidFill>
              <a:effectLst/>
              <a:latin typeface="+mn-lt"/>
              <a:ea typeface="+mn-ea"/>
              <a:cs typeface="+mn-cs"/>
            </a:rPr>
            <a:t>This</a:t>
          </a:r>
          <a:r>
            <a:rPr lang="en-US" sz="1100" b="0" i="0" baseline="0">
              <a:solidFill>
                <a:schemeClr val="dk1"/>
              </a:solidFill>
              <a:effectLst/>
              <a:latin typeface="+mn-lt"/>
              <a:ea typeface="+mn-ea"/>
              <a:cs typeface="+mn-cs"/>
            </a:rPr>
            <a:t> tab provides the estimated effects on revenue from the sub-alternatives for GA-NC. Note: Because  landings are not estimated to exceed any of the ACL sub-alternatives, the economic effects resulting from the chosen combination of size limits and trip limits will be the same for each ACL alternative.</a:t>
          </a:r>
          <a:endParaRPr lang="en-US" sz="1100" b="0" i="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topLeftCell="A3" workbookViewId="0">
      <selection activeCell="M10" sqref="M10"/>
    </sheetView>
  </sheetViews>
  <sheetFormatPr defaultRowHeight="15" x14ac:dyDescent="0.25"/>
  <cols>
    <col min="13" max="13" width="9.5703125" bestFit="1" customWidth="1"/>
    <col min="14" max="14" width="15.28515625" bestFit="1" customWidth="1"/>
  </cols>
  <sheetData>
    <row r="1" spans="1:14" x14ac:dyDescent="0.25">
      <c r="A1" s="1" t="s">
        <v>33</v>
      </c>
      <c r="B1" s="1"/>
      <c r="C1" s="1"/>
      <c r="D1" s="1"/>
      <c r="E1" s="1"/>
      <c r="F1" s="1"/>
      <c r="G1" s="1"/>
      <c r="H1" s="1"/>
      <c r="I1" s="1"/>
      <c r="J1" s="1"/>
      <c r="K1" s="1"/>
      <c r="L1" s="1"/>
      <c r="M1" s="1"/>
      <c r="N1" s="1"/>
    </row>
    <row r="2" spans="1:14" x14ac:dyDescent="0.25">
      <c r="A2" s="1" t="s">
        <v>0</v>
      </c>
      <c r="B2" s="1"/>
      <c r="C2" s="1"/>
      <c r="D2" s="1"/>
      <c r="E2" s="1"/>
      <c r="F2" s="1"/>
      <c r="G2" s="1"/>
      <c r="H2" s="1"/>
      <c r="I2" s="1"/>
      <c r="J2" s="1"/>
      <c r="K2" s="1"/>
      <c r="L2" s="1"/>
      <c r="M2" s="1"/>
      <c r="N2" s="1"/>
    </row>
    <row r="3" spans="1:14" x14ac:dyDescent="0.25">
      <c r="A3" s="2"/>
      <c r="B3" s="86" t="s">
        <v>1</v>
      </c>
      <c r="C3" s="86"/>
      <c r="D3" s="86"/>
      <c r="E3" s="86"/>
      <c r="F3" s="86"/>
      <c r="G3" s="86"/>
      <c r="H3" s="86"/>
      <c r="I3" s="86"/>
      <c r="J3" s="86"/>
      <c r="K3" s="86"/>
      <c r="L3" s="86"/>
      <c r="M3" s="86"/>
      <c r="N3" s="3"/>
    </row>
    <row r="4" spans="1:14" x14ac:dyDescent="0.25">
      <c r="A4" s="2" t="s">
        <v>2</v>
      </c>
      <c r="B4" s="2">
        <v>1</v>
      </c>
      <c r="C4" s="2">
        <v>2</v>
      </c>
      <c r="D4" s="2">
        <v>3</v>
      </c>
      <c r="E4" s="2">
        <v>4</v>
      </c>
      <c r="F4" s="2">
        <v>5</v>
      </c>
      <c r="G4" s="2">
        <v>6</v>
      </c>
      <c r="H4" s="2">
        <v>7</v>
      </c>
      <c r="I4" s="2">
        <v>8</v>
      </c>
      <c r="J4" s="2">
        <v>9</v>
      </c>
      <c r="K4" s="2">
        <v>10</v>
      </c>
      <c r="L4" s="2">
        <v>11</v>
      </c>
      <c r="M4" s="2">
        <v>12</v>
      </c>
      <c r="N4" s="2" t="s">
        <v>3</v>
      </c>
    </row>
    <row r="5" spans="1:14" x14ac:dyDescent="0.25">
      <c r="A5" s="2" t="s">
        <v>4</v>
      </c>
      <c r="B5" s="4">
        <v>0</v>
      </c>
      <c r="C5" s="4">
        <v>0</v>
      </c>
      <c r="D5" s="4">
        <v>0</v>
      </c>
      <c r="E5" s="4">
        <v>0</v>
      </c>
      <c r="F5" s="4">
        <v>0</v>
      </c>
      <c r="G5" s="4">
        <v>0</v>
      </c>
      <c r="H5" s="4">
        <v>0</v>
      </c>
      <c r="I5" s="4">
        <v>0</v>
      </c>
      <c r="J5" s="4">
        <v>0</v>
      </c>
      <c r="K5" s="4">
        <v>0</v>
      </c>
      <c r="L5" s="4">
        <v>0</v>
      </c>
      <c r="M5" s="4">
        <v>0</v>
      </c>
      <c r="N5" s="4">
        <v>0</v>
      </c>
    </row>
    <row r="6" spans="1:14" x14ac:dyDescent="0.25">
      <c r="A6" s="5">
        <v>13</v>
      </c>
      <c r="B6" s="4">
        <v>29.351546265737682</v>
      </c>
      <c r="C6" s="4">
        <v>46.349557522123895</v>
      </c>
      <c r="D6" s="4">
        <v>47.5</v>
      </c>
      <c r="E6" s="4">
        <v>7.1862907683803199</v>
      </c>
      <c r="F6" s="4">
        <v>2.3666666666666667</v>
      </c>
      <c r="G6" s="4">
        <v>5.45</v>
      </c>
      <c r="H6" s="4">
        <v>5.8</v>
      </c>
      <c r="I6" s="4">
        <v>18.533333333333331</v>
      </c>
      <c r="J6" s="4">
        <v>33.887496519075469</v>
      </c>
      <c r="K6" s="4">
        <v>45</v>
      </c>
      <c r="L6" s="4">
        <v>29.75</v>
      </c>
      <c r="M6" s="4">
        <v>29.799999999999997</v>
      </c>
      <c r="N6" s="4">
        <v>15.9547092125579</v>
      </c>
    </row>
    <row r="7" spans="1:14" x14ac:dyDescent="0.25">
      <c r="A7" s="2">
        <v>14</v>
      </c>
      <c r="B7" s="4">
        <v>58.091920303141428</v>
      </c>
      <c r="C7" s="4">
        <v>64.048672566371678</v>
      </c>
      <c r="D7" s="4">
        <v>66.195652173913047</v>
      </c>
      <c r="E7" s="4">
        <v>12.161415146489773</v>
      </c>
      <c r="F7" s="4">
        <v>3.2666666666666671</v>
      </c>
      <c r="G7" s="4">
        <v>9.1</v>
      </c>
      <c r="H7" s="4">
        <v>12</v>
      </c>
      <c r="I7" s="4">
        <v>24.266666666666669</v>
      </c>
      <c r="J7" s="4">
        <v>44.928060892973171</v>
      </c>
      <c r="K7" s="4">
        <v>68.2</v>
      </c>
      <c r="L7" s="4">
        <v>48.15</v>
      </c>
      <c r="M7" s="4">
        <v>61.1</v>
      </c>
      <c r="N7" s="4">
        <v>29.07874420998456</v>
      </c>
    </row>
    <row r="8" spans="1:14" x14ac:dyDescent="0.25">
      <c r="A8" s="2">
        <v>15</v>
      </c>
      <c r="B8" s="4">
        <v>71.073218432954405</v>
      </c>
      <c r="C8" s="4">
        <v>70.685840707964601</v>
      </c>
      <c r="D8" s="4">
        <v>72.717391304347828</v>
      </c>
      <c r="E8" s="4">
        <v>17.733554449972363</v>
      </c>
      <c r="F8" s="4">
        <v>9.0333333333333332</v>
      </c>
      <c r="G8" s="4">
        <v>15.35</v>
      </c>
      <c r="H8" s="4">
        <v>17.100000000000001</v>
      </c>
      <c r="I8" s="4">
        <v>59.166666666666664</v>
      </c>
      <c r="J8" s="4">
        <v>60.606144992109904</v>
      </c>
      <c r="K8" s="4">
        <v>68.2</v>
      </c>
      <c r="L8" s="4">
        <v>57.499999999999993</v>
      </c>
      <c r="M8" s="4">
        <v>75.75</v>
      </c>
      <c r="N8" s="4">
        <v>41.121976325270197</v>
      </c>
    </row>
    <row r="9" spans="1:14" x14ac:dyDescent="0.25">
      <c r="A9" s="2">
        <v>16</v>
      </c>
      <c r="B9" s="4">
        <v>76.139836205842798</v>
      </c>
      <c r="C9" s="4">
        <v>76.880530973451329</v>
      </c>
      <c r="D9" s="4">
        <v>76.630434782608688</v>
      </c>
      <c r="E9" s="4">
        <v>18.629076838032063</v>
      </c>
      <c r="F9" s="4">
        <v>9.0333333333333332</v>
      </c>
      <c r="G9" s="4">
        <v>65.5</v>
      </c>
      <c r="H9" s="4">
        <v>22.35</v>
      </c>
      <c r="I9" s="4">
        <v>60.666666666666671</v>
      </c>
      <c r="J9" s="4">
        <v>64.239301958600208</v>
      </c>
      <c r="K9" s="4">
        <v>68.2</v>
      </c>
      <c r="L9" s="4">
        <v>65.849999999999994</v>
      </c>
      <c r="M9" s="4">
        <v>79.599999999999994</v>
      </c>
      <c r="N9" s="4">
        <v>46.937725167267111</v>
      </c>
    </row>
    <row r="10" spans="1:14" x14ac:dyDescent="0.25">
      <c r="A10" s="2">
        <v>17</v>
      </c>
      <c r="B10" s="4">
        <v>80.653343112088976</v>
      </c>
      <c r="C10" s="4">
        <v>76.880530973451329</v>
      </c>
      <c r="D10" s="4">
        <v>76.630434782608688</v>
      </c>
      <c r="E10" s="4">
        <v>21.315644002211169</v>
      </c>
      <c r="F10" s="4">
        <v>12.8</v>
      </c>
      <c r="G10" s="4">
        <v>70</v>
      </c>
      <c r="H10" s="4">
        <v>35.700000000000003</v>
      </c>
      <c r="I10" s="4">
        <v>62.4</v>
      </c>
      <c r="J10" s="4">
        <v>71.623503202450578</v>
      </c>
      <c r="K10" s="4">
        <v>90</v>
      </c>
      <c r="L10" s="4">
        <v>76.150000000000006</v>
      </c>
      <c r="M10" s="4">
        <v>84.65</v>
      </c>
      <c r="N10" s="4">
        <v>54.297478126608333</v>
      </c>
    </row>
    <row r="11" spans="1:14" x14ac:dyDescent="0.25">
      <c r="A11" s="2">
        <v>18</v>
      </c>
      <c r="B11" s="4">
        <v>80.653343112088976</v>
      </c>
      <c r="C11" s="4">
        <v>76.880530973451329</v>
      </c>
      <c r="D11" s="4">
        <v>76.630434782608688</v>
      </c>
      <c r="E11" s="4">
        <v>23.90270867882808</v>
      </c>
      <c r="F11" s="4">
        <v>16.433333333333334</v>
      </c>
      <c r="G11" s="4">
        <v>71.05</v>
      </c>
      <c r="H11" s="4">
        <v>41.5</v>
      </c>
      <c r="I11" s="4">
        <v>70.7</v>
      </c>
      <c r="J11" s="4">
        <v>80.053838299452323</v>
      </c>
      <c r="K11" s="4">
        <v>90</v>
      </c>
      <c r="L11" s="4">
        <v>79.95</v>
      </c>
      <c r="M11" s="4">
        <v>84.65</v>
      </c>
      <c r="N11" s="4">
        <v>59.752959341224908</v>
      </c>
    </row>
    <row r="12" spans="1:14" x14ac:dyDescent="0.25">
      <c r="A12" s="2">
        <v>19</v>
      </c>
      <c r="B12" s="4">
        <v>80.653343112088976</v>
      </c>
      <c r="C12" s="4">
        <v>76.880530973451329</v>
      </c>
      <c r="D12" s="4">
        <v>76.630434782608688</v>
      </c>
      <c r="E12" s="4">
        <v>24.698728579325593</v>
      </c>
      <c r="F12" s="4">
        <v>17.433333333333334</v>
      </c>
      <c r="G12" s="4">
        <v>75.900000000000006</v>
      </c>
      <c r="H12" s="4">
        <v>46.5</v>
      </c>
      <c r="I12" s="4">
        <v>70.7</v>
      </c>
      <c r="J12" s="4">
        <v>80.053838299452323</v>
      </c>
      <c r="K12" s="4">
        <v>90</v>
      </c>
      <c r="L12" s="4">
        <v>90</v>
      </c>
      <c r="M12" s="4">
        <v>84.65</v>
      </c>
      <c r="N12" s="4">
        <v>63.612969634585696</v>
      </c>
    </row>
    <row r="13" spans="1:14" x14ac:dyDescent="0.25">
      <c r="A13" s="2">
        <v>20</v>
      </c>
      <c r="B13" s="4">
        <v>80.653343112088976</v>
      </c>
      <c r="C13" s="4">
        <v>76.880530973451329</v>
      </c>
      <c r="D13" s="4">
        <v>76.630434782608688</v>
      </c>
      <c r="E13" s="4">
        <v>25.494748479823109</v>
      </c>
      <c r="F13" s="4">
        <v>18.566666666666666</v>
      </c>
      <c r="G13" s="4">
        <v>77.400000000000006</v>
      </c>
      <c r="H13" s="4">
        <v>48.400000000000006</v>
      </c>
      <c r="I13" s="4">
        <v>70.7</v>
      </c>
      <c r="J13" s="4">
        <v>80.053838299452323</v>
      </c>
      <c r="K13" s="4">
        <v>90</v>
      </c>
      <c r="L13" s="4">
        <v>90</v>
      </c>
      <c r="M13" s="4">
        <v>84.65</v>
      </c>
      <c r="N13" s="4">
        <v>64.89963973237262</v>
      </c>
    </row>
    <row r="14" spans="1:14" x14ac:dyDescent="0.25">
      <c r="A14" s="1"/>
      <c r="B14" s="1"/>
      <c r="C14" s="1"/>
      <c r="D14" s="1"/>
      <c r="E14" s="1"/>
      <c r="F14" s="1"/>
      <c r="G14" s="1"/>
      <c r="H14" s="1"/>
      <c r="I14" s="1"/>
      <c r="J14" s="1"/>
      <c r="K14" s="1"/>
      <c r="L14" s="1"/>
      <c r="M14" s="1"/>
      <c r="N14" s="1"/>
    </row>
    <row r="15" spans="1:14" x14ac:dyDescent="0.25">
      <c r="A15" s="1" t="s">
        <v>5</v>
      </c>
      <c r="B15" s="1"/>
      <c r="C15" s="1"/>
      <c r="D15" s="1"/>
      <c r="E15" s="1"/>
      <c r="F15" s="1"/>
      <c r="G15" s="1"/>
      <c r="H15" s="1"/>
      <c r="I15" s="1"/>
      <c r="J15" s="1"/>
      <c r="K15" s="1"/>
      <c r="L15" s="1"/>
      <c r="M15" s="1"/>
      <c r="N15" s="1"/>
    </row>
    <row r="16" spans="1:14" x14ac:dyDescent="0.25">
      <c r="A16" s="2"/>
      <c r="B16" s="86" t="s">
        <v>1</v>
      </c>
      <c r="C16" s="86"/>
      <c r="D16" s="86"/>
      <c r="E16" s="86"/>
      <c r="F16" s="86"/>
      <c r="G16" s="86"/>
      <c r="H16" s="86"/>
      <c r="I16" s="86"/>
      <c r="J16" s="86"/>
      <c r="K16" s="86"/>
      <c r="L16" s="86"/>
      <c r="M16" s="86"/>
      <c r="N16" s="3"/>
    </row>
    <row r="17" spans="1:14" x14ac:dyDescent="0.25">
      <c r="A17" s="2" t="s">
        <v>2</v>
      </c>
      <c r="B17" s="2">
        <v>1</v>
      </c>
      <c r="C17" s="2">
        <v>2</v>
      </c>
      <c r="D17" s="2">
        <v>3</v>
      </c>
      <c r="E17" s="6">
        <v>4</v>
      </c>
      <c r="F17" s="2">
        <v>5</v>
      </c>
      <c r="G17" s="2">
        <v>6</v>
      </c>
      <c r="H17" s="2">
        <v>7</v>
      </c>
      <c r="I17" s="2">
        <v>8</v>
      </c>
      <c r="J17" s="2">
        <v>9</v>
      </c>
      <c r="K17" s="2">
        <v>10</v>
      </c>
      <c r="L17" s="2">
        <v>11</v>
      </c>
      <c r="M17" s="2">
        <v>12</v>
      </c>
      <c r="N17" s="2" t="s">
        <v>3</v>
      </c>
    </row>
    <row r="18" spans="1:14" x14ac:dyDescent="0.25">
      <c r="A18" s="2" t="s">
        <v>4</v>
      </c>
      <c r="B18" s="4">
        <v>0</v>
      </c>
      <c r="C18" s="4">
        <v>0</v>
      </c>
      <c r="D18" s="4">
        <v>0</v>
      </c>
      <c r="E18" s="4">
        <v>0</v>
      </c>
      <c r="F18" s="4">
        <v>0</v>
      </c>
      <c r="G18" s="4">
        <v>0</v>
      </c>
      <c r="H18" s="4">
        <v>0</v>
      </c>
      <c r="I18" s="4">
        <v>0</v>
      </c>
      <c r="J18" s="4">
        <v>0</v>
      </c>
      <c r="K18" s="4">
        <v>0</v>
      </c>
      <c r="L18" s="4">
        <v>0</v>
      </c>
      <c r="M18" s="4">
        <v>0</v>
      </c>
      <c r="N18" s="4">
        <v>0</v>
      </c>
    </row>
    <row r="19" spans="1:14" x14ac:dyDescent="0.25">
      <c r="A19" s="5">
        <v>13</v>
      </c>
      <c r="B19" s="4">
        <v>0</v>
      </c>
      <c r="C19" s="4">
        <v>0</v>
      </c>
      <c r="D19" s="4">
        <v>0</v>
      </c>
      <c r="E19" s="4">
        <v>0</v>
      </c>
      <c r="F19" s="4">
        <v>0</v>
      </c>
      <c r="G19" s="4">
        <v>0</v>
      </c>
      <c r="H19" s="4">
        <v>0</v>
      </c>
      <c r="I19" s="4">
        <v>0</v>
      </c>
      <c r="J19" s="4">
        <v>0</v>
      </c>
      <c r="K19" s="4">
        <v>0</v>
      </c>
      <c r="L19" s="4">
        <v>0</v>
      </c>
      <c r="M19" s="4">
        <v>0</v>
      </c>
      <c r="N19" s="4">
        <v>0</v>
      </c>
    </row>
    <row r="20" spans="1:14" x14ac:dyDescent="0.25">
      <c r="A20" s="2">
        <v>14</v>
      </c>
      <c r="B20" s="4">
        <v>0</v>
      </c>
      <c r="C20" s="4">
        <v>0</v>
      </c>
      <c r="D20" s="4">
        <v>0</v>
      </c>
      <c r="E20" s="4">
        <v>0</v>
      </c>
      <c r="F20" s="4">
        <v>0</v>
      </c>
      <c r="G20" s="4">
        <v>0</v>
      </c>
      <c r="H20" s="4">
        <v>0</v>
      </c>
      <c r="I20" s="4">
        <v>0</v>
      </c>
      <c r="J20" s="4">
        <v>0</v>
      </c>
      <c r="K20" s="4">
        <v>0</v>
      </c>
      <c r="L20" s="4">
        <v>0</v>
      </c>
      <c r="M20" s="4">
        <v>0</v>
      </c>
      <c r="N20" s="4">
        <v>0</v>
      </c>
    </row>
    <row r="21" spans="1:14" x14ac:dyDescent="0.25">
      <c r="A21" s="2">
        <v>15</v>
      </c>
      <c r="B21" s="4">
        <v>0.380754586362063</v>
      </c>
      <c r="C21" s="4">
        <v>0.52009456264775411</v>
      </c>
      <c r="D21" s="4">
        <v>0.88050314465408808</v>
      </c>
      <c r="E21" s="4">
        <v>0.39100684261974583</v>
      </c>
      <c r="F21" s="4">
        <v>0.26936026936026936</v>
      </c>
      <c r="G21" s="4">
        <v>0.24829298572315331</v>
      </c>
      <c r="H21" s="4">
        <v>0</v>
      </c>
      <c r="I21" s="4">
        <v>0</v>
      </c>
      <c r="J21" s="4">
        <v>0</v>
      </c>
      <c r="K21" s="4">
        <v>0</v>
      </c>
      <c r="L21" s="4">
        <v>0</v>
      </c>
      <c r="M21" s="4">
        <v>0</v>
      </c>
      <c r="N21" s="4">
        <v>0.17667844522968199</v>
      </c>
    </row>
    <row r="22" spans="1:14" x14ac:dyDescent="0.25">
      <c r="A22" s="2">
        <v>16</v>
      </c>
      <c r="B22" s="4">
        <v>0.87195846900904339</v>
      </c>
      <c r="C22" s="4">
        <v>1.3205169744752854</v>
      </c>
      <c r="D22" s="4">
        <v>1.4260568816971868</v>
      </c>
      <c r="E22" s="4">
        <v>0.71090447537726342</v>
      </c>
      <c r="F22" s="4">
        <v>0.26936026936026936</v>
      </c>
      <c r="G22" s="4">
        <v>0.66661090734358486</v>
      </c>
      <c r="H22" s="4">
        <v>0.48494129657988766</v>
      </c>
      <c r="I22" s="4">
        <v>0.46060606060606057</v>
      </c>
      <c r="J22" s="4">
        <v>0</v>
      </c>
      <c r="K22" s="4">
        <v>0</v>
      </c>
      <c r="L22" s="4">
        <v>0.13123359580052493</v>
      </c>
      <c r="M22" s="4">
        <v>0.23333333333333331</v>
      </c>
      <c r="N22" s="4">
        <v>0.62426383981154299</v>
      </c>
    </row>
    <row r="23" spans="1:14" x14ac:dyDescent="0.25">
      <c r="A23" s="2">
        <v>17</v>
      </c>
      <c r="B23" s="4">
        <v>1.2607884442653177</v>
      </c>
      <c r="C23" s="4">
        <v>2.5049501386038808</v>
      </c>
      <c r="D23" s="4">
        <v>2.5717197294876941</v>
      </c>
      <c r="E23" s="4">
        <v>4.1001307734017782</v>
      </c>
      <c r="F23" s="4">
        <v>2.5768040049194796</v>
      </c>
      <c r="G23" s="4">
        <v>3.0861166879047537</v>
      </c>
      <c r="H23" s="4">
        <v>2.5270811464461378</v>
      </c>
      <c r="I23" s="4">
        <v>1.2363636363636363</v>
      </c>
      <c r="J23" s="4">
        <v>0.5</v>
      </c>
      <c r="K23" s="4">
        <v>1.0333333333333334</v>
      </c>
      <c r="L23" s="4">
        <v>1.0533316460336908</v>
      </c>
      <c r="M23" s="4">
        <v>0.83333333333333337</v>
      </c>
      <c r="N23" s="4">
        <v>1.9787985865724382</v>
      </c>
    </row>
    <row r="24" spans="1:14" x14ac:dyDescent="0.25">
      <c r="A24" s="2">
        <v>18</v>
      </c>
      <c r="B24" s="4">
        <v>2.7763554081430013</v>
      </c>
      <c r="C24" s="4">
        <v>3.8038665082622316</v>
      </c>
      <c r="D24" s="4">
        <v>3.5537164561652714</v>
      </c>
      <c r="E24" s="4">
        <v>4.6866410373313965</v>
      </c>
      <c r="F24" s="4">
        <v>2.9808444089598836</v>
      </c>
      <c r="G24" s="4">
        <v>3.9898717310244116</v>
      </c>
      <c r="H24" s="4">
        <v>3.2263371544527941</v>
      </c>
      <c r="I24" s="4">
        <v>2.4963375249089537</v>
      </c>
      <c r="J24" s="4">
        <v>1.6</v>
      </c>
      <c r="K24" s="4">
        <v>1.0333333333333334</v>
      </c>
      <c r="L24" s="4">
        <v>1.6766912260861844</v>
      </c>
      <c r="M24" s="4">
        <v>1.8333333333333333</v>
      </c>
      <c r="N24" s="4">
        <v>3.0035335689045937</v>
      </c>
    </row>
    <row r="25" spans="1:14" x14ac:dyDescent="0.25">
      <c r="A25" s="2">
        <v>19</v>
      </c>
      <c r="B25" s="4">
        <v>6.6264805950240184</v>
      </c>
      <c r="C25" s="4">
        <v>6.8413915589636511</v>
      </c>
      <c r="D25" s="4">
        <v>8.8536529394205274</v>
      </c>
      <c r="E25" s="4">
        <v>6.777193607154457</v>
      </c>
      <c r="F25" s="4">
        <v>4.3069291449515825</v>
      </c>
      <c r="G25" s="4">
        <v>5.7291996449953011</v>
      </c>
      <c r="H25" s="4">
        <v>5.4240863593749555</v>
      </c>
      <c r="I25" s="4">
        <v>4.6754328112706762</v>
      </c>
      <c r="J25" s="4">
        <v>2.0333333333333332</v>
      </c>
      <c r="K25" s="4">
        <v>1.966666666666667</v>
      </c>
      <c r="L25" s="4">
        <v>4.6145158102586734</v>
      </c>
      <c r="M25" s="4">
        <v>6.0666666666666664</v>
      </c>
      <c r="N25" s="4">
        <v>5.5359246171967014</v>
      </c>
    </row>
    <row r="26" spans="1:14" x14ac:dyDescent="0.25">
      <c r="A26" s="2">
        <v>20</v>
      </c>
      <c r="B26" s="4">
        <v>9.349851732602863</v>
      </c>
      <c r="C26" s="4">
        <v>11.975523006951887</v>
      </c>
      <c r="D26" s="4">
        <v>10.787383600569896</v>
      </c>
      <c r="E26" s="4">
        <v>8.4406612974935467</v>
      </c>
      <c r="F26" s="4">
        <v>5.2493126209673449</v>
      </c>
      <c r="G26" s="4">
        <v>7.9239888763044535</v>
      </c>
      <c r="H26" s="4">
        <v>8.424598613267646</v>
      </c>
      <c r="I26" s="4">
        <v>7.0284321928414872</v>
      </c>
      <c r="J26" s="4">
        <v>2.9333333333333336</v>
      </c>
      <c r="K26" s="4">
        <v>3.6333333333333329</v>
      </c>
      <c r="L26" s="4">
        <v>6.9051839055648045</v>
      </c>
      <c r="M26" s="4">
        <v>8.5666666666666664</v>
      </c>
      <c r="N26" s="4">
        <v>7.8563015312131919</v>
      </c>
    </row>
    <row r="27" spans="1:14" x14ac:dyDescent="0.25">
      <c r="A27" s="1" t="s">
        <v>6</v>
      </c>
      <c r="B27" s="1"/>
      <c r="C27" s="1"/>
      <c r="D27" s="1"/>
      <c r="E27" s="1"/>
      <c r="F27" s="1"/>
      <c r="G27" s="1"/>
      <c r="H27" s="1"/>
      <c r="I27" s="1"/>
      <c r="J27" s="1"/>
      <c r="K27" s="1"/>
      <c r="L27" s="1"/>
      <c r="M27" s="1"/>
      <c r="N27" s="1"/>
    </row>
  </sheetData>
  <mergeCells count="2">
    <mergeCell ref="B3:M3"/>
    <mergeCell ref="B16:M1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17"/>
  <sheetViews>
    <sheetView topLeftCell="A4" workbookViewId="0">
      <selection activeCell="D2" sqref="D2:M3"/>
    </sheetView>
  </sheetViews>
  <sheetFormatPr defaultRowHeight="15" x14ac:dyDescent="0.25"/>
  <cols>
    <col min="1" max="1" width="14.7109375" customWidth="1"/>
    <col min="2" max="2" width="15.140625" customWidth="1"/>
    <col min="3" max="3" width="11.5703125" bestFit="1" customWidth="1"/>
    <col min="4" max="4" width="16.85546875" customWidth="1"/>
  </cols>
  <sheetData>
    <row r="1" spans="1:13" ht="15.75" thickBot="1" x14ac:dyDescent="0.3">
      <c r="A1" s="24" t="s">
        <v>107</v>
      </c>
    </row>
    <row r="2" spans="1:13" x14ac:dyDescent="0.25">
      <c r="C2" s="99" t="s">
        <v>108</v>
      </c>
      <c r="D2" s="93" t="s">
        <v>131</v>
      </c>
      <c r="E2" s="94"/>
      <c r="F2" s="94"/>
      <c r="G2" s="94"/>
      <c r="H2" s="94"/>
      <c r="I2" s="94"/>
      <c r="J2" s="94"/>
      <c r="K2" s="94"/>
      <c r="L2" s="94"/>
      <c r="M2" s="95"/>
    </row>
    <row r="3" spans="1:13" ht="65.25" customHeight="1" thickBot="1" x14ac:dyDescent="0.3">
      <c r="C3" s="100"/>
      <c r="D3" s="96"/>
      <c r="E3" s="97"/>
      <c r="F3" s="97"/>
      <c r="G3" s="97"/>
      <c r="H3" s="97"/>
      <c r="I3" s="97"/>
      <c r="J3" s="97"/>
      <c r="K3" s="97"/>
      <c r="L3" s="97"/>
      <c r="M3" s="98"/>
    </row>
    <row r="4" spans="1:13" ht="90" customHeight="1" x14ac:dyDescent="0.25">
      <c r="A4" s="65" t="s">
        <v>97</v>
      </c>
      <c r="B4" s="65" t="s">
        <v>93</v>
      </c>
    </row>
    <row r="5" spans="1:13" x14ac:dyDescent="0.25">
      <c r="A5" s="61">
        <f>daily!D368</f>
        <v>20379.612999999965</v>
      </c>
      <c r="B5" s="60">
        <f>A5*D8</f>
        <v>76213.41018516272</v>
      </c>
    </row>
    <row r="8" spans="1:13" ht="72.75" customHeight="1" x14ac:dyDescent="0.25">
      <c r="A8" s="91" t="s">
        <v>92</v>
      </c>
      <c r="B8" s="91"/>
      <c r="C8" s="91"/>
      <c r="D8" s="58">
        <v>3.7396887853151508</v>
      </c>
    </row>
    <row r="10" spans="1:13" x14ac:dyDescent="0.25">
      <c r="A10" t="s">
        <v>125</v>
      </c>
    </row>
    <row r="11" spans="1:13" ht="60" x14ac:dyDescent="0.25">
      <c r="A11" s="30"/>
      <c r="B11" s="36" t="s">
        <v>140</v>
      </c>
      <c r="C11" s="34" t="s">
        <v>98</v>
      </c>
      <c r="D11" s="33" t="s">
        <v>124</v>
      </c>
    </row>
    <row r="12" spans="1:13" x14ac:dyDescent="0.25">
      <c r="A12" s="36" t="s">
        <v>94</v>
      </c>
      <c r="B12" s="64">
        <v>3695</v>
      </c>
      <c r="C12" s="62">
        <f>B12*D$8</f>
        <v>13818.150061739483</v>
      </c>
      <c r="D12" s="63">
        <f>C12-B$5</f>
        <v>-62395.260123423235</v>
      </c>
      <c r="L12" s="66"/>
    </row>
    <row r="13" spans="1:13" x14ac:dyDescent="0.25">
      <c r="A13" s="36" t="s">
        <v>95</v>
      </c>
      <c r="B13" s="64">
        <v>3510</v>
      </c>
      <c r="C13" s="62">
        <f t="shared" ref="C13:C14" si="0">B13*D$8</f>
        <v>13126.307636456178</v>
      </c>
      <c r="D13" s="63">
        <f t="shared" ref="D13:D14" si="1">C13-B$5</f>
        <v>-63087.102548706542</v>
      </c>
    </row>
    <row r="14" spans="1:13" x14ac:dyDescent="0.25">
      <c r="A14" s="36" t="s">
        <v>96</v>
      </c>
      <c r="B14" s="64">
        <v>3325</v>
      </c>
      <c r="C14" s="62">
        <f t="shared" si="0"/>
        <v>12434.465211172876</v>
      </c>
      <c r="D14" s="63">
        <f t="shared" si="1"/>
        <v>-63778.944973989841</v>
      </c>
    </row>
    <row r="16" spans="1:13" ht="125.25" customHeight="1" x14ac:dyDescent="0.25">
      <c r="A16" s="92" t="s">
        <v>141</v>
      </c>
      <c r="B16" s="92"/>
      <c r="C16" s="92"/>
      <c r="D16" s="92"/>
      <c r="E16" s="92"/>
      <c r="F16" s="92"/>
      <c r="G16" s="92"/>
      <c r="H16" s="92"/>
      <c r="I16" s="92"/>
      <c r="J16" s="92"/>
      <c r="K16" s="92"/>
      <c r="L16" s="92"/>
    </row>
    <row r="17" spans="1:12" ht="48" customHeight="1" x14ac:dyDescent="0.25">
      <c r="A17" s="87" t="s">
        <v>142</v>
      </c>
      <c r="B17" s="87"/>
      <c r="C17" s="87"/>
      <c r="D17" s="87"/>
      <c r="E17" s="87"/>
      <c r="F17" s="87"/>
      <c r="G17" s="87"/>
      <c r="H17" s="87"/>
      <c r="I17" s="87"/>
      <c r="J17" s="87"/>
      <c r="K17" s="87"/>
      <c r="L17" s="87"/>
    </row>
  </sheetData>
  <mergeCells count="5">
    <mergeCell ref="A8:C8"/>
    <mergeCell ref="A16:L16"/>
    <mergeCell ref="D2:M3"/>
    <mergeCell ref="C2:C3"/>
    <mergeCell ref="A17:L1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T42"/>
  <sheetViews>
    <sheetView workbookViewId="0">
      <selection activeCell="T18" sqref="T18"/>
    </sheetView>
  </sheetViews>
  <sheetFormatPr defaultRowHeight="15" x14ac:dyDescent="0.25"/>
  <cols>
    <col min="1" max="1" width="16" customWidth="1"/>
    <col min="2" max="2" width="11.7109375" customWidth="1"/>
    <col min="3" max="3" width="14.42578125" customWidth="1"/>
    <col min="4" max="4" width="11.7109375" customWidth="1"/>
    <col min="5" max="5" width="13.28515625" customWidth="1"/>
    <col min="6" max="6" width="11.28515625" customWidth="1"/>
    <col min="8" max="8" width="16.7109375" bestFit="1" customWidth="1"/>
    <col min="12" max="12" width="12.28515625" customWidth="1"/>
  </cols>
  <sheetData>
    <row r="1" spans="1:19" x14ac:dyDescent="0.25">
      <c r="A1" s="24" t="s">
        <v>130</v>
      </c>
      <c r="E1" t="s">
        <v>99</v>
      </c>
    </row>
    <row r="2" spans="1:19" x14ac:dyDescent="0.25">
      <c r="E2" t="s">
        <v>100</v>
      </c>
      <c r="F2" t="s">
        <v>101</v>
      </c>
    </row>
    <row r="3" spans="1:19" x14ac:dyDescent="0.25">
      <c r="A3" t="s">
        <v>133</v>
      </c>
      <c r="E3" t="s">
        <v>103</v>
      </c>
      <c r="F3" s="28">
        <v>49469</v>
      </c>
    </row>
    <row r="4" spans="1:19" x14ac:dyDescent="0.25">
      <c r="A4" s="28">
        <v>20534.333333333332</v>
      </c>
      <c r="E4" t="s">
        <v>104</v>
      </c>
      <c r="F4" s="28">
        <v>24690</v>
      </c>
      <c r="H4" s="28"/>
    </row>
    <row r="5" spans="1:19" x14ac:dyDescent="0.25">
      <c r="A5" t="s">
        <v>102</v>
      </c>
      <c r="E5" t="s">
        <v>105</v>
      </c>
      <c r="F5" s="28">
        <v>23456</v>
      </c>
      <c r="H5" s="28"/>
    </row>
    <row r="6" spans="1:19" ht="15.75" thickBot="1" x14ac:dyDescent="0.3">
      <c r="A6" s="59">
        <f>A4*D10</f>
        <v>76792.016080589747</v>
      </c>
      <c r="E6" t="s">
        <v>106</v>
      </c>
      <c r="F6" s="28">
        <v>22221</v>
      </c>
      <c r="H6" s="28"/>
    </row>
    <row r="7" spans="1:19" x14ac:dyDescent="0.25">
      <c r="H7" s="28"/>
      <c r="I7" s="99" t="s">
        <v>108</v>
      </c>
      <c r="J7" s="93" t="s">
        <v>132</v>
      </c>
      <c r="K7" s="94"/>
      <c r="L7" s="94"/>
      <c r="M7" s="94"/>
      <c r="N7" s="94"/>
      <c r="O7" s="94"/>
      <c r="P7" s="94"/>
      <c r="Q7" s="94"/>
      <c r="R7" s="94"/>
      <c r="S7" s="95"/>
    </row>
    <row r="8" spans="1:19" ht="63" customHeight="1" thickBot="1" x14ac:dyDescent="0.3">
      <c r="H8" s="28"/>
      <c r="I8" s="100"/>
      <c r="J8" s="96"/>
      <c r="K8" s="97"/>
      <c r="L8" s="97"/>
      <c r="M8" s="97"/>
      <c r="N8" s="97"/>
      <c r="O8" s="97"/>
      <c r="P8" s="97"/>
      <c r="Q8" s="97"/>
      <c r="R8" s="97"/>
      <c r="S8" s="98"/>
    </row>
    <row r="9" spans="1:19" ht="17.25" customHeight="1" x14ac:dyDescent="0.25"/>
    <row r="10" spans="1:19" ht="63.75" customHeight="1" x14ac:dyDescent="0.25">
      <c r="A10" s="91" t="s">
        <v>92</v>
      </c>
      <c r="B10" s="91"/>
      <c r="C10" s="91"/>
      <c r="D10" s="58">
        <v>3.7396887853151508</v>
      </c>
      <c r="G10" s="103"/>
    </row>
    <row r="11" spans="1:19" x14ac:dyDescent="0.25">
      <c r="M11" s="28"/>
    </row>
    <row r="12" spans="1:19" hidden="1" x14ac:dyDescent="0.25"/>
    <row r="15" spans="1:19" x14ac:dyDescent="0.25">
      <c r="A15" t="s">
        <v>123</v>
      </c>
    </row>
    <row r="16" spans="1:19" ht="15" customHeight="1" x14ac:dyDescent="0.25">
      <c r="A16" s="32"/>
      <c r="B16" s="90" t="s">
        <v>36</v>
      </c>
      <c r="C16" s="90"/>
      <c r="D16" s="90"/>
      <c r="E16" s="90"/>
      <c r="F16" s="90"/>
    </row>
    <row r="17" spans="1:19" ht="45" x14ac:dyDescent="0.25">
      <c r="A17" s="33" t="s">
        <v>35</v>
      </c>
      <c r="B17" s="34" t="s">
        <v>55</v>
      </c>
      <c r="C17" s="34" t="s">
        <v>113</v>
      </c>
      <c r="D17" s="34" t="s">
        <v>110</v>
      </c>
      <c r="E17" s="34" t="s">
        <v>111</v>
      </c>
      <c r="F17" s="34" t="s">
        <v>112</v>
      </c>
    </row>
    <row r="18" spans="1:19" ht="30" customHeight="1" x14ac:dyDescent="0.25">
      <c r="A18" s="47" t="s">
        <v>54</v>
      </c>
      <c r="B18" s="56">
        <f>(1-'commercial size limit'!$N18/100)*'comm trip limit - GA_NC'!D4*$A$4</f>
        <v>20534.333333333332</v>
      </c>
      <c r="C18" s="56">
        <f>(1-'commercial size limit'!$N18/100)*'comm trip limit - GA_NC'!E4*$A$4</f>
        <v>11745.022636666665</v>
      </c>
      <c r="D18" s="56">
        <f>(1-'commercial size limit'!$N18/100)*'comm trip limit - GA_NC'!F4*$A$4</f>
        <v>16553.752816666667</v>
      </c>
      <c r="E18" s="56">
        <f>(1-'commercial size limit'!$N18/100)*'comm trip limit - GA_NC'!G4*$A$4</f>
        <v>19339.029790000001</v>
      </c>
      <c r="F18" s="56">
        <f>(1-'commercial size limit'!$N18/100)*'comm trip limit - GA_NC'!H4*$A$4</f>
        <v>19950.542236666668</v>
      </c>
      <c r="O18" s="85"/>
      <c r="P18" s="85"/>
      <c r="Q18" s="85"/>
      <c r="R18" s="85"/>
      <c r="S18" s="85"/>
    </row>
    <row r="19" spans="1:19" x14ac:dyDescent="0.25">
      <c r="A19" s="35" t="s">
        <v>114</v>
      </c>
      <c r="B19" s="56">
        <f>(1-'commercial size limit'!$N22/100)*'comm trip limit - GA_NC'!D6*$A$4</f>
        <v>20406.144915586963</v>
      </c>
      <c r="C19" s="56">
        <f>(1-'commercial size limit'!$N22/100)*'comm trip limit - GA_NC'!E6*$A$4</f>
        <v>11703.332231987435</v>
      </c>
      <c r="D19" s="56">
        <f>(1-'commercial size limit'!$N22/100)*'comm trip limit - GA_NC'!F6*$A$4</f>
        <v>16482.247309768747</v>
      </c>
      <c r="E19" s="56">
        <f>(1-'commercial size limit'!$N22/100)*'comm trip limit - GA_NC'!G6*$A$4</f>
        <v>19231.975337144089</v>
      </c>
      <c r="F19" s="56">
        <f>(1-'commercial size limit'!$N22/100)*'comm trip limit - GA_NC'!H6*$A$4</f>
        <v>19831.099751865724</v>
      </c>
      <c r="O19" s="85"/>
      <c r="P19" s="85"/>
      <c r="Q19" s="85"/>
      <c r="R19" s="85"/>
      <c r="S19" s="85"/>
    </row>
    <row r="20" spans="1:19" x14ac:dyDescent="0.25">
      <c r="A20" s="36" t="s">
        <v>115</v>
      </c>
      <c r="B20" s="56">
        <f>(1-'commercial size limit'!$N23/100)*'comm trip limit - GA_NC'!D7*$A$4</f>
        <v>20128.00023557126</v>
      </c>
      <c r="C20" s="56">
        <f>(1-'commercial size limit'!$N23/100)*'comm trip limit - GA_NC'!E7*$A$4</f>
        <v>11612.447175908126</v>
      </c>
      <c r="D20" s="56">
        <f>(1-'commercial size limit'!$N23/100)*'comm trip limit - GA_NC'!F7*$A$4</f>
        <v>16326.62611108127</v>
      </c>
      <c r="E20" s="56">
        <f>(1-'commercial size limit'!$N23/100)*'comm trip limit - GA_NC'!G7*$A$4</f>
        <v>18999.221982360425</v>
      </c>
      <c r="F20" s="56">
        <f>(1-'commercial size limit'!$N23/100)*'comm trip limit - GA_NC'!H7*$A$4</f>
        <v>19571.863589062425</v>
      </c>
      <c r="O20" s="85"/>
      <c r="P20" s="85"/>
      <c r="Q20" s="85"/>
      <c r="R20" s="85"/>
      <c r="S20" s="85"/>
    </row>
    <row r="21" spans="1:19" x14ac:dyDescent="0.25">
      <c r="A21" s="36" t="s">
        <v>116</v>
      </c>
      <c r="B21" s="56">
        <f>(1-'commercial size limit'!$N24/100)*'comm trip limit - GA_NC'!D8*$A$4</f>
        <v>19917.577738515902</v>
      </c>
      <c r="C21" s="56">
        <f>(1-'commercial size limit'!$N24/100)*'comm trip limit - GA_NC'!E8*$A$4</f>
        <v>11543.033002579505</v>
      </c>
      <c r="D21" s="56">
        <f>(1-'commercial size limit'!$N24/100)*'comm trip limit - GA_NC'!F8*$A$4</f>
        <v>16208.924763604238</v>
      </c>
      <c r="E21" s="56">
        <f>(1-'commercial size limit'!$N24/100)*'comm trip limit - GA_NC'!G8*$A$4</f>
        <v>18821.513435565368</v>
      </c>
      <c r="F21" s="56">
        <f>(1-'commercial size limit'!$N24/100)*'comm trip limit - GA_NC'!H8*$A$4</f>
        <v>19375.819624028267</v>
      </c>
      <c r="O21" s="85"/>
      <c r="P21" s="85"/>
      <c r="Q21" s="85"/>
      <c r="R21" s="85"/>
      <c r="S21" s="85"/>
    </row>
    <row r="22" spans="1:19" x14ac:dyDescent="0.25">
      <c r="A22" s="36" t="s">
        <v>117</v>
      </c>
      <c r="B22" s="56">
        <f>(1-'commercial size limit'!$N25/100)*'comm trip limit - GA_NC'!D9*$A$4</f>
        <v>19397.568119356107</v>
      </c>
      <c r="C22" s="56">
        <f>(1-'commercial size limit'!$N25/100)*'comm trip limit - GA_NC'!E9*$A$4</f>
        <v>11369.690577479387</v>
      </c>
      <c r="D22" s="56">
        <f>(1-'commercial size limit'!$N25/100)*'comm trip limit - GA_NC'!F9*$A$4</f>
        <v>15911.825128307815</v>
      </c>
      <c r="E22" s="56">
        <f>(1-'commercial size limit'!$N25/100)*'comm trip limit - GA_NC'!G9*$A$4</f>
        <v>18382.299403989007</v>
      </c>
      <c r="F22" s="56">
        <f>(1-'commercial size limit'!$N25/100)*'comm trip limit - GA_NC'!H9*$A$4</f>
        <v>18891.291591440913</v>
      </c>
      <c r="O22" s="85"/>
      <c r="P22" s="85"/>
      <c r="Q22" s="85"/>
      <c r="R22" s="85"/>
      <c r="S22" s="85"/>
    </row>
    <row r="23" spans="1:19" x14ac:dyDescent="0.25">
      <c r="A23" s="36" t="s">
        <v>118</v>
      </c>
      <c r="B23" s="56">
        <f>(1-'commercial size limit'!$N26/100)*'comm trip limit - GA_NC'!D10*$A$4</f>
        <v>18921.094189242245</v>
      </c>
      <c r="C23" s="56">
        <f>(1-'commercial size limit'!$N26/100)*'comm trip limit - GA_NC'!E10*$A$4</f>
        <v>11209.613041474675</v>
      </c>
      <c r="D23" s="56">
        <f>(1-'commercial size limit'!$N26/100)*'comm trip limit - GA_NC'!F10*$A$4</f>
        <v>15636.39223798979</v>
      </c>
      <c r="E23" s="56">
        <f>(1-'commercial size limit'!$N26/100)*'comm trip limit - GA_NC'!G10*$A$4</f>
        <v>17979.391331443658</v>
      </c>
      <c r="F23" s="56">
        <f>(1-'commercial size limit'!$N26/100)*'comm trip limit - GA_NC'!H10*$A$4</f>
        <v>18447.309990743619</v>
      </c>
      <c r="O23" s="85"/>
      <c r="P23" s="85"/>
      <c r="Q23" s="85"/>
      <c r="R23" s="85"/>
      <c r="S23" s="85"/>
    </row>
    <row r="24" spans="1:19" x14ac:dyDescent="0.25">
      <c r="A24" s="67" t="s">
        <v>138</v>
      </c>
      <c r="B24" s="69">
        <f>(1-'commercial size limit'!$N21/100)*'comm trip limit - GA_NC'!D5*$A$4</f>
        <v>20498.053592461718</v>
      </c>
      <c r="C24" s="69">
        <f>(1-'commercial size limit'!$N21/100)*'comm trip limit - GA_NC'!E5*$A$4</f>
        <v>11733.290856861011</v>
      </c>
      <c r="D24" s="69">
        <f>(1-'commercial size limit'!$N21/100)*'comm trip limit - GA_NC'!F5*$A$4</f>
        <v>16533.525047143699</v>
      </c>
      <c r="E24" s="69">
        <f>(1-'commercial size limit'!$N21/100)*'comm trip limit - GA_NC'!G5*$A$4</f>
        <v>19308.756523027088</v>
      </c>
      <c r="F24" s="69">
        <f>(1-'commercial size limit'!$N21/100)*'comm trip limit - GA_NC'!H5*$A$4</f>
        <v>19916.728792579503</v>
      </c>
      <c r="O24" s="85"/>
      <c r="P24" s="85"/>
      <c r="Q24" s="85"/>
      <c r="R24" s="85"/>
      <c r="S24" s="85"/>
    </row>
    <row r="25" spans="1:19" x14ac:dyDescent="0.25">
      <c r="A25" s="70" t="s">
        <v>122</v>
      </c>
      <c r="B25" s="70"/>
      <c r="C25" s="70"/>
      <c r="D25" s="70"/>
      <c r="E25" s="70"/>
      <c r="F25" s="70"/>
    </row>
    <row r="26" spans="1:19" x14ac:dyDescent="0.25">
      <c r="A26" t="s">
        <v>109</v>
      </c>
      <c r="B26" s="68"/>
      <c r="C26" s="68"/>
      <c r="D26" s="68"/>
      <c r="E26" s="68"/>
      <c r="F26" s="68"/>
    </row>
    <row r="27" spans="1:19" x14ac:dyDescent="0.25">
      <c r="A27" t="s">
        <v>134</v>
      </c>
      <c r="B27" s="68"/>
      <c r="C27" s="68"/>
      <c r="D27" s="68"/>
      <c r="E27" s="68"/>
      <c r="F27" s="68"/>
    </row>
    <row r="28" spans="1:19" x14ac:dyDescent="0.25">
      <c r="A28" t="s">
        <v>135</v>
      </c>
      <c r="B28" s="68"/>
      <c r="C28" s="68"/>
      <c r="D28" s="68"/>
      <c r="E28" s="68"/>
      <c r="F28" s="68"/>
    </row>
    <row r="29" spans="1:19" ht="45.75" customHeight="1" x14ac:dyDescent="0.25">
      <c r="A29" s="101" t="s">
        <v>139</v>
      </c>
      <c r="B29" s="102"/>
      <c r="C29" s="102"/>
      <c r="D29" s="102"/>
      <c r="E29" s="102"/>
      <c r="F29" s="102"/>
    </row>
    <row r="31" spans="1:19" x14ac:dyDescent="0.25">
      <c r="A31" t="s">
        <v>126</v>
      </c>
    </row>
    <row r="32" spans="1:19" x14ac:dyDescent="0.25">
      <c r="A32" s="32"/>
      <c r="B32" s="90" t="s">
        <v>36</v>
      </c>
      <c r="C32" s="90"/>
      <c r="D32" s="90"/>
      <c r="E32" s="90"/>
      <c r="F32" s="90"/>
    </row>
    <row r="33" spans="1:20" ht="45" x14ac:dyDescent="0.25">
      <c r="A33" s="33" t="s">
        <v>35</v>
      </c>
      <c r="B33" s="34" t="s">
        <v>55</v>
      </c>
      <c r="C33" s="34" t="s">
        <v>113</v>
      </c>
      <c r="D33" s="34" t="s">
        <v>110</v>
      </c>
      <c r="E33" s="34" t="s">
        <v>111</v>
      </c>
      <c r="F33" s="34" t="s">
        <v>112</v>
      </c>
    </row>
    <row r="34" spans="1:20" ht="30" x14ac:dyDescent="0.25">
      <c r="A34" s="47" t="s">
        <v>54</v>
      </c>
      <c r="B34" s="71">
        <f>$D$10*B18-$A$6</f>
        <v>0</v>
      </c>
      <c r="C34" s="71">
        <f t="shared" ref="C34:F34" si="0">$D$10*C18-$A$6</f>
        <v>-32869.286642974839</v>
      </c>
      <c r="D34" s="71">
        <f t="shared" si="0"/>
        <v>-14886.13231722232</v>
      </c>
      <c r="E34" s="71">
        <f t="shared" si="0"/>
        <v>-4470.0632560511294</v>
      </c>
      <c r="F34" s="71">
        <f t="shared" si="0"/>
        <v>-2183.1970171711582</v>
      </c>
      <c r="P34" s="60"/>
      <c r="Q34" s="60"/>
      <c r="R34" s="60"/>
      <c r="S34" s="60"/>
      <c r="T34" s="60"/>
    </row>
    <row r="35" spans="1:20" x14ac:dyDescent="0.25">
      <c r="A35" s="35" t="s">
        <v>114</v>
      </c>
      <c r="B35" s="71">
        <f t="shared" ref="B35:F35" si="1">$D$10*B19-$A$6</f>
        <v>-479.3847882534028</v>
      </c>
      <c r="C35" s="71">
        <f t="shared" si="1"/>
        <v>-33025.195781809001</v>
      </c>
      <c r="D35" s="71">
        <f t="shared" si="1"/>
        <v>-15153.540659456747</v>
      </c>
      <c r="E35" s="71">
        <f t="shared" si="1"/>
        <v>-4870.4135928144242</v>
      </c>
      <c r="F35" s="71">
        <f t="shared" si="1"/>
        <v>-2629.874738071434</v>
      </c>
      <c r="P35" s="60"/>
      <c r="Q35" s="60"/>
      <c r="R35" s="60"/>
      <c r="S35" s="60"/>
      <c r="T35" s="60"/>
    </row>
    <row r="36" spans="1:20" x14ac:dyDescent="0.25">
      <c r="A36" s="36" t="s">
        <v>115</v>
      </c>
      <c r="B36" s="71">
        <f t="shared" ref="B36:F36" si="2">$D$10*B20-$A$6</f>
        <v>-1519.559328803196</v>
      </c>
      <c r="C36" s="71">
        <f t="shared" si="2"/>
        <v>-33365.077606781531</v>
      </c>
      <c r="D36" s="71">
        <f t="shared" si="2"/>
        <v>-15735.51551094561</v>
      </c>
      <c r="E36" s="71">
        <f t="shared" si="2"/>
        <v>-5740.8387034433836</v>
      </c>
      <c r="F36" s="71">
        <f t="shared" si="2"/>
        <v>-3599.3373088550579</v>
      </c>
      <c r="P36" s="60"/>
      <c r="Q36" s="60"/>
      <c r="R36" s="60"/>
      <c r="S36" s="60"/>
      <c r="T36" s="60"/>
    </row>
    <row r="37" spans="1:20" x14ac:dyDescent="0.25">
      <c r="A37" s="36" t="s">
        <v>116</v>
      </c>
      <c r="B37" s="71">
        <f t="shared" ref="B37:F37" si="3">$D$10*B21-$A$6</f>
        <v>-2306.4739812191256</v>
      </c>
      <c r="C37" s="71">
        <f t="shared" si="3"/>
        <v>-33624.665012320504</v>
      </c>
      <c r="D37" s="71">
        <f t="shared" si="3"/>
        <v>-16175.681920121948</v>
      </c>
      <c r="E37" s="71">
        <f t="shared" si="3"/>
        <v>-6405.4133629475109</v>
      </c>
      <c r="F37" s="71">
        <f t="shared" si="3"/>
        <v>-4332.4807263220137</v>
      </c>
      <c r="P37" s="60"/>
      <c r="Q37" s="60"/>
      <c r="R37" s="60"/>
      <c r="S37" s="60"/>
      <c r="T37" s="60"/>
    </row>
    <row r="38" spans="1:20" x14ac:dyDescent="0.25">
      <c r="A38" s="36" t="s">
        <v>117</v>
      </c>
      <c r="B38" s="71">
        <f t="shared" ref="B38:F38" si="4">$D$10*B22-$A$6</f>
        <v>-4251.1481222470175</v>
      </c>
      <c r="C38" s="71">
        <f t="shared" si="4"/>
        <v>-34272.911735486741</v>
      </c>
      <c r="D38" s="71">
        <f t="shared" si="4"/>
        <v>-17286.742094361201</v>
      </c>
      <c r="E38" s="71">
        <f t="shared" si="4"/>
        <v>-8047.9371511866775</v>
      </c>
      <c r="F38" s="71">
        <f t="shared" si="4"/>
        <v>-6144.4647759597574</v>
      </c>
      <c r="P38" s="60"/>
      <c r="Q38" s="60"/>
      <c r="R38" s="60"/>
      <c r="S38" s="60"/>
      <c r="T38" s="60"/>
    </row>
    <row r="39" spans="1:20" x14ac:dyDescent="0.25">
      <c r="A39" s="36" t="s">
        <v>118</v>
      </c>
      <c r="B39" s="71">
        <f t="shared" ref="B39:F39" si="5">$D$10*B23-$A$6</f>
        <v>-6033.0123351888615</v>
      </c>
      <c r="C39" s="71">
        <f t="shared" si="5"/>
        <v>-34871.551901664447</v>
      </c>
      <c r="D39" s="71">
        <f t="shared" si="5"/>
        <v>-18316.775385390458</v>
      </c>
      <c r="E39" s="71">
        <f t="shared" si="5"/>
        <v>-9554.6879515974579</v>
      </c>
      <c r="F39" s="71">
        <f t="shared" si="5"/>
        <v>-7804.817788973698</v>
      </c>
      <c r="P39" s="60"/>
      <c r="Q39" s="60"/>
      <c r="R39" s="60"/>
      <c r="S39" s="60"/>
      <c r="T39" s="60"/>
    </row>
    <row r="40" spans="1:20" x14ac:dyDescent="0.25">
      <c r="A40" s="67" t="s">
        <v>138</v>
      </c>
      <c r="B40" s="71">
        <f t="shared" ref="B40:F40" si="6">$D$10*B24-$A$6</f>
        <v>-135.67494007172354</v>
      </c>
      <c r="C40" s="71">
        <f t="shared" si="6"/>
        <v>-32913.159848345829</v>
      </c>
      <c r="D40" s="71">
        <f t="shared" si="6"/>
        <v>-14961.777880059308</v>
      </c>
      <c r="E40" s="71">
        <f t="shared" si="6"/>
        <v>-4583.2758530445863</v>
      </c>
      <c r="F40" s="71">
        <f t="shared" si="6"/>
        <v>-2309.6487748168147</v>
      </c>
      <c r="P40" s="60"/>
      <c r="Q40" s="60"/>
      <c r="R40" s="60"/>
      <c r="S40" s="60"/>
      <c r="T40" s="60"/>
    </row>
    <row r="41" spans="1:20" x14ac:dyDescent="0.25">
      <c r="A41" s="70" t="s">
        <v>122</v>
      </c>
      <c r="B41" s="70"/>
      <c r="C41" s="70"/>
      <c r="D41" s="70"/>
      <c r="E41" s="70"/>
      <c r="F41" s="70"/>
    </row>
    <row r="42" spans="1:20" ht="45.75" customHeight="1" x14ac:dyDescent="0.25">
      <c r="A42" s="101" t="s">
        <v>139</v>
      </c>
      <c r="B42" s="102"/>
      <c r="C42" s="102"/>
      <c r="D42" s="102"/>
      <c r="E42" s="102"/>
      <c r="F42" s="102"/>
    </row>
  </sheetData>
  <mergeCells count="7">
    <mergeCell ref="B32:F32"/>
    <mergeCell ref="A42:F42"/>
    <mergeCell ref="I7:I8"/>
    <mergeCell ref="J7:S8"/>
    <mergeCell ref="A10:C10"/>
    <mergeCell ref="B16:F16"/>
    <mergeCell ref="A29:F29"/>
  </mergeCells>
  <conditionalFormatting sqref="B34:F40">
    <cfRule type="colorScale" priority="1">
      <colorScale>
        <cfvo type="min"/>
        <cfvo type="max"/>
        <color rgb="FFF8696B"/>
        <color rgb="FFFCFCFF"/>
      </colorScale>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
  <sheetViews>
    <sheetView tabSelected="1" workbookViewId="0">
      <selection activeCell="AA47" sqref="AA47"/>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4"/>
  <sheetViews>
    <sheetView workbookViewId="0">
      <selection activeCell="O9" sqref="O9"/>
    </sheetView>
  </sheetViews>
  <sheetFormatPr defaultRowHeight="15" x14ac:dyDescent="0.25"/>
  <cols>
    <col min="1" max="1" width="10" customWidth="1"/>
    <col min="2" max="2" width="9.7109375" customWidth="1"/>
  </cols>
  <sheetData>
    <row r="1" spans="1:15" x14ac:dyDescent="0.25">
      <c r="A1" s="1" t="s">
        <v>159</v>
      </c>
    </row>
    <row r="3" spans="1:15" ht="15.75" thickBot="1" x14ac:dyDescent="0.3">
      <c r="A3" s="1" t="s">
        <v>56</v>
      </c>
    </row>
    <row r="4" spans="1:15" ht="23.25" customHeight="1" x14ac:dyDescent="0.25">
      <c r="A4" s="74" t="s">
        <v>144</v>
      </c>
      <c r="B4" s="39" t="s">
        <v>143</v>
      </c>
      <c r="C4" s="38" t="s">
        <v>51</v>
      </c>
      <c r="D4" s="39" t="s">
        <v>90</v>
      </c>
      <c r="E4" s="39">
        <v>25</v>
      </c>
      <c r="F4" s="39">
        <v>50</v>
      </c>
      <c r="G4" s="39">
        <v>100</v>
      </c>
      <c r="H4" s="39">
        <v>150</v>
      </c>
      <c r="I4" s="40">
        <v>200</v>
      </c>
    </row>
    <row r="5" spans="1:15" x14ac:dyDescent="0.25">
      <c r="A5" t="str">
        <f>B5&amp;C5</f>
        <v>121</v>
      </c>
      <c r="B5" s="42">
        <v>12</v>
      </c>
      <c r="C5" s="41">
        <v>1</v>
      </c>
      <c r="D5" s="42">
        <v>1</v>
      </c>
      <c r="E5" s="42">
        <v>0.58740999999999999</v>
      </c>
      <c r="F5" s="42">
        <v>0.82581000000000004</v>
      </c>
      <c r="G5" s="42">
        <v>0.93606</v>
      </c>
      <c r="H5" s="42">
        <v>0.98514000000000002</v>
      </c>
      <c r="I5" s="43">
        <v>1</v>
      </c>
      <c r="J5" s="66"/>
      <c r="K5" s="66"/>
      <c r="L5" s="66"/>
      <c r="M5" s="66"/>
      <c r="N5" s="66"/>
      <c r="O5" s="66"/>
    </row>
    <row r="6" spans="1:15" x14ac:dyDescent="0.25">
      <c r="A6" t="str">
        <f t="shared" ref="A6:A64" si="0">B6&amp;C6</f>
        <v>122</v>
      </c>
      <c r="B6" s="42">
        <v>12</v>
      </c>
      <c r="C6" s="41">
        <v>2</v>
      </c>
      <c r="D6" s="42">
        <v>1</v>
      </c>
      <c r="E6" s="42">
        <v>0.57706999999999997</v>
      </c>
      <c r="F6" s="42">
        <v>0.77142999999999995</v>
      </c>
      <c r="G6" s="42">
        <v>0.91729000000000005</v>
      </c>
      <c r="H6" s="42">
        <v>0.96284000000000003</v>
      </c>
      <c r="I6" s="43">
        <v>0.98068999999999995</v>
      </c>
    </row>
    <row r="7" spans="1:15" x14ac:dyDescent="0.25">
      <c r="A7" t="str">
        <f t="shared" si="0"/>
        <v>123</v>
      </c>
      <c r="B7" s="42">
        <v>12</v>
      </c>
      <c r="C7" s="41">
        <v>3</v>
      </c>
      <c r="D7" s="42">
        <v>1</v>
      </c>
      <c r="E7" s="42">
        <v>0.61204999999999998</v>
      </c>
      <c r="F7" s="42">
        <v>0.79915999999999998</v>
      </c>
      <c r="G7" s="42">
        <v>0.94901000000000002</v>
      </c>
      <c r="H7" s="42">
        <v>1</v>
      </c>
      <c r="I7" s="43">
        <v>1</v>
      </c>
    </row>
    <row r="8" spans="1:15" x14ac:dyDescent="0.25">
      <c r="A8" t="str">
        <f t="shared" si="0"/>
        <v>124</v>
      </c>
      <c r="B8" s="42">
        <v>12</v>
      </c>
      <c r="C8" s="41">
        <v>4</v>
      </c>
      <c r="D8" s="42">
        <v>1</v>
      </c>
      <c r="E8" s="42">
        <v>0.76436000000000004</v>
      </c>
      <c r="F8" s="42">
        <v>0.94842000000000004</v>
      </c>
      <c r="G8" s="42">
        <v>0.99260999999999999</v>
      </c>
      <c r="H8" s="42">
        <v>1</v>
      </c>
      <c r="I8" s="43">
        <v>1</v>
      </c>
    </row>
    <row r="9" spans="1:15" x14ac:dyDescent="0.25">
      <c r="A9" t="str">
        <f t="shared" si="0"/>
        <v>125</v>
      </c>
      <c r="B9" s="42">
        <v>12</v>
      </c>
      <c r="C9" s="41">
        <v>5</v>
      </c>
      <c r="D9" s="42">
        <v>1</v>
      </c>
      <c r="E9" s="42">
        <v>0.52146999999999999</v>
      </c>
      <c r="F9" s="42">
        <v>0.73285</v>
      </c>
      <c r="G9" s="42">
        <v>0.92086999999999997</v>
      </c>
      <c r="H9" s="42">
        <v>0.98933000000000004</v>
      </c>
      <c r="I9" s="43">
        <v>1</v>
      </c>
    </row>
    <row r="10" spans="1:15" x14ac:dyDescent="0.25">
      <c r="A10" t="str">
        <f t="shared" si="0"/>
        <v>126</v>
      </c>
      <c r="B10" s="42">
        <v>12</v>
      </c>
      <c r="C10" s="41">
        <v>6</v>
      </c>
      <c r="D10" s="42">
        <v>1</v>
      </c>
      <c r="E10" s="42">
        <v>0.59482999999999997</v>
      </c>
      <c r="F10" s="42">
        <v>0.81779999999999997</v>
      </c>
      <c r="G10" s="42">
        <v>0.96086000000000005</v>
      </c>
      <c r="H10" s="42">
        <v>1</v>
      </c>
      <c r="I10" s="43">
        <v>1</v>
      </c>
    </row>
    <row r="11" spans="1:15" x14ac:dyDescent="0.25">
      <c r="A11" t="str">
        <f t="shared" si="0"/>
        <v>127</v>
      </c>
      <c r="B11" s="42">
        <v>12</v>
      </c>
      <c r="C11" s="41">
        <v>7</v>
      </c>
      <c r="D11" s="42">
        <v>1</v>
      </c>
      <c r="E11" s="42">
        <v>0.57355</v>
      </c>
      <c r="F11" s="42">
        <v>0.79185000000000005</v>
      </c>
      <c r="G11" s="42">
        <v>0.96943999999999997</v>
      </c>
      <c r="H11" s="42">
        <v>0.99948999999999999</v>
      </c>
      <c r="I11" s="43">
        <v>1</v>
      </c>
    </row>
    <row r="12" spans="1:15" x14ac:dyDescent="0.25">
      <c r="A12" t="str">
        <f t="shared" si="0"/>
        <v>128</v>
      </c>
      <c r="B12" s="42">
        <v>12</v>
      </c>
      <c r="C12" s="41">
        <v>8</v>
      </c>
      <c r="D12" s="42">
        <v>1</v>
      </c>
      <c r="E12" s="42">
        <v>0.58443000000000001</v>
      </c>
      <c r="F12" s="42">
        <v>0.76497999999999999</v>
      </c>
      <c r="G12" s="42">
        <v>0.88315999999999995</v>
      </c>
      <c r="H12" s="42">
        <v>0.92978000000000005</v>
      </c>
      <c r="I12" s="43">
        <v>0.95182999999999995</v>
      </c>
    </row>
    <row r="13" spans="1:15" x14ac:dyDescent="0.25">
      <c r="A13" t="str">
        <f t="shared" si="0"/>
        <v>129</v>
      </c>
      <c r="B13" s="42">
        <v>12</v>
      </c>
      <c r="C13" s="41">
        <v>9</v>
      </c>
      <c r="D13" s="42">
        <v>1</v>
      </c>
      <c r="E13" s="42">
        <v>0.66591</v>
      </c>
      <c r="F13" s="42">
        <v>0.87146000000000001</v>
      </c>
      <c r="G13" s="42">
        <v>0.97519999999999996</v>
      </c>
      <c r="H13" s="42">
        <v>1</v>
      </c>
      <c r="I13" s="43">
        <v>1</v>
      </c>
    </row>
    <row r="14" spans="1:15" x14ac:dyDescent="0.25">
      <c r="A14" t="str">
        <f t="shared" si="0"/>
        <v>1210</v>
      </c>
      <c r="B14" s="42">
        <v>12</v>
      </c>
      <c r="C14" s="41">
        <v>10</v>
      </c>
      <c r="D14" s="42">
        <v>1</v>
      </c>
      <c r="E14" s="42">
        <v>0.46126</v>
      </c>
      <c r="F14" s="42">
        <v>0.62214999999999998</v>
      </c>
      <c r="G14" s="42">
        <v>0.77034999999999998</v>
      </c>
      <c r="H14" s="42">
        <v>0.81215999999999999</v>
      </c>
      <c r="I14" s="43">
        <v>0.84399000000000002</v>
      </c>
    </row>
    <row r="15" spans="1:15" x14ac:dyDescent="0.25">
      <c r="A15" t="str">
        <f t="shared" si="0"/>
        <v>1211</v>
      </c>
      <c r="B15" s="42">
        <v>12</v>
      </c>
      <c r="C15" s="41">
        <v>11</v>
      </c>
      <c r="D15" s="42">
        <v>1</v>
      </c>
      <c r="E15" s="42">
        <v>0.46533999999999998</v>
      </c>
      <c r="F15" s="42">
        <v>0.65800000000000003</v>
      </c>
      <c r="G15" s="42">
        <v>0.79198000000000002</v>
      </c>
      <c r="H15" s="42">
        <v>0.86026000000000002</v>
      </c>
      <c r="I15" s="43">
        <v>0.91378999999999999</v>
      </c>
    </row>
    <row r="16" spans="1:15" x14ac:dyDescent="0.25">
      <c r="A16" t="str">
        <f t="shared" si="0"/>
        <v>1212</v>
      </c>
      <c r="B16" s="42">
        <v>12</v>
      </c>
      <c r="C16" s="41">
        <v>12</v>
      </c>
      <c r="D16" s="42">
        <v>1</v>
      </c>
      <c r="E16" s="42">
        <v>0.51690999999999998</v>
      </c>
      <c r="F16" s="42">
        <v>0.73992000000000002</v>
      </c>
      <c r="G16" s="42">
        <v>0.90732000000000002</v>
      </c>
      <c r="H16" s="42">
        <v>0.92961000000000005</v>
      </c>
      <c r="I16" s="43">
        <v>0.94523999999999997</v>
      </c>
    </row>
    <row r="17" spans="1:9" x14ac:dyDescent="0.25">
      <c r="A17" t="str">
        <f t="shared" si="0"/>
        <v>141</v>
      </c>
      <c r="B17" s="42">
        <v>14</v>
      </c>
      <c r="C17" s="41">
        <v>1</v>
      </c>
      <c r="D17" s="42">
        <v>1</v>
      </c>
      <c r="E17" s="42">
        <v>0.86434999999999995</v>
      </c>
      <c r="F17" s="42">
        <v>0.95981000000000005</v>
      </c>
      <c r="G17" s="42">
        <v>1</v>
      </c>
      <c r="H17" s="42">
        <v>1</v>
      </c>
      <c r="I17" s="43">
        <v>1</v>
      </c>
    </row>
    <row r="18" spans="1:9" x14ac:dyDescent="0.25">
      <c r="A18" t="str">
        <f t="shared" si="0"/>
        <v>142</v>
      </c>
      <c r="B18" s="42">
        <v>14</v>
      </c>
      <c r="C18" s="41">
        <v>2</v>
      </c>
      <c r="D18" s="42">
        <v>1</v>
      </c>
      <c r="E18" s="42">
        <v>0.84728999999999999</v>
      </c>
      <c r="F18" s="42">
        <v>0.95794000000000001</v>
      </c>
      <c r="G18" s="42">
        <v>1</v>
      </c>
      <c r="H18" s="42">
        <v>1</v>
      </c>
      <c r="I18" s="43">
        <v>1</v>
      </c>
    </row>
    <row r="19" spans="1:9" x14ac:dyDescent="0.25">
      <c r="A19" t="str">
        <f t="shared" si="0"/>
        <v>143</v>
      </c>
      <c r="B19" s="42">
        <v>14</v>
      </c>
      <c r="C19" s="41">
        <v>3</v>
      </c>
      <c r="D19" s="42">
        <v>1</v>
      </c>
      <c r="E19" s="42">
        <v>0.89612999999999998</v>
      </c>
      <c r="F19" s="42">
        <v>1</v>
      </c>
      <c r="G19" s="42">
        <v>1</v>
      </c>
      <c r="H19" s="42">
        <v>1</v>
      </c>
      <c r="I19" s="43">
        <v>1</v>
      </c>
    </row>
    <row r="20" spans="1:9" x14ac:dyDescent="0.25">
      <c r="A20" t="str">
        <f t="shared" si="0"/>
        <v>144</v>
      </c>
      <c r="B20" s="42">
        <v>14</v>
      </c>
      <c r="C20" s="41">
        <v>4</v>
      </c>
      <c r="D20" s="42">
        <v>1</v>
      </c>
      <c r="E20" s="42">
        <v>0.80781999999999998</v>
      </c>
      <c r="F20" s="42">
        <v>0.96077000000000001</v>
      </c>
      <c r="G20" s="42">
        <v>1</v>
      </c>
      <c r="H20" s="42">
        <v>1</v>
      </c>
      <c r="I20" s="43">
        <v>1</v>
      </c>
    </row>
    <row r="21" spans="1:9" x14ac:dyDescent="0.25">
      <c r="A21" t="str">
        <f t="shared" si="0"/>
        <v>145</v>
      </c>
      <c r="B21" s="42">
        <v>14</v>
      </c>
      <c r="C21" s="41">
        <v>5</v>
      </c>
      <c r="D21" s="42">
        <v>1</v>
      </c>
      <c r="E21" s="42">
        <v>0.53037999999999996</v>
      </c>
      <c r="F21" s="42">
        <v>0.74400999999999995</v>
      </c>
      <c r="G21" s="42">
        <v>0.92927999999999999</v>
      </c>
      <c r="H21" s="42">
        <v>0.99131999999999998</v>
      </c>
      <c r="I21" s="43">
        <v>1</v>
      </c>
    </row>
    <row r="22" spans="1:9" x14ac:dyDescent="0.25">
      <c r="A22" t="str">
        <f t="shared" si="0"/>
        <v>146</v>
      </c>
      <c r="B22" s="42">
        <v>14</v>
      </c>
      <c r="C22" s="41">
        <v>6</v>
      </c>
      <c r="D22" s="42">
        <v>1</v>
      </c>
      <c r="E22" s="42">
        <v>0.62770000000000004</v>
      </c>
      <c r="F22" s="42">
        <v>0.84360999999999997</v>
      </c>
      <c r="G22" s="42">
        <v>0.97365999999999997</v>
      </c>
      <c r="H22" s="42">
        <v>1</v>
      </c>
      <c r="I22" s="43">
        <v>1</v>
      </c>
    </row>
    <row r="23" spans="1:9" x14ac:dyDescent="0.25">
      <c r="A23" t="str">
        <f t="shared" si="0"/>
        <v>147</v>
      </c>
      <c r="B23" s="42">
        <v>14</v>
      </c>
      <c r="C23" s="41">
        <v>7</v>
      </c>
      <c r="D23" s="42">
        <v>1</v>
      </c>
      <c r="E23" s="42">
        <v>0.61282999999999999</v>
      </c>
      <c r="F23" s="42">
        <v>0.83260000000000001</v>
      </c>
      <c r="G23" s="42">
        <v>0.98587000000000002</v>
      </c>
      <c r="H23" s="42">
        <v>1</v>
      </c>
      <c r="I23" s="43">
        <v>1</v>
      </c>
    </row>
    <row r="24" spans="1:9" x14ac:dyDescent="0.25">
      <c r="A24" t="str">
        <f t="shared" si="0"/>
        <v>148</v>
      </c>
      <c r="B24" s="42">
        <v>14</v>
      </c>
      <c r="C24" s="41">
        <v>8</v>
      </c>
      <c r="D24" s="42">
        <v>1</v>
      </c>
      <c r="E24" s="42">
        <v>0.65934000000000004</v>
      </c>
      <c r="F24" s="42">
        <v>0.82471000000000005</v>
      </c>
      <c r="G24" s="42">
        <v>0.91947000000000001</v>
      </c>
      <c r="H24" s="42">
        <v>0.95098000000000005</v>
      </c>
      <c r="I24" s="43">
        <v>0.97296000000000005</v>
      </c>
    </row>
    <row r="25" spans="1:9" x14ac:dyDescent="0.25">
      <c r="A25" t="str">
        <f t="shared" si="0"/>
        <v>149</v>
      </c>
      <c r="B25" s="42">
        <v>14</v>
      </c>
      <c r="C25" s="41">
        <v>9</v>
      </c>
      <c r="D25" s="42">
        <v>1</v>
      </c>
      <c r="E25" s="42">
        <v>0.84443000000000001</v>
      </c>
      <c r="F25" s="42">
        <v>0.96653</v>
      </c>
      <c r="G25" s="42">
        <v>1</v>
      </c>
      <c r="H25" s="42">
        <v>1</v>
      </c>
      <c r="I25" s="43">
        <v>1</v>
      </c>
    </row>
    <row r="26" spans="1:9" x14ac:dyDescent="0.25">
      <c r="A26" t="str">
        <f t="shared" si="0"/>
        <v>1410</v>
      </c>
      <c r="B26" s="42">
        <v>14</v>
      </c>
      <c r="C26" s="41">
        <v>10</v>
      </c>
      <c r="D26" s="42">
        <v>1</v>
      </c>
      <c r="E26" s="42">
        <v>0.72816000000000003</v>
      </c>
      <c r="F26" s="42">
        <v>0.81677</v>
      </c>
      <c r="G26" s="42">
        <v>0.90720999999999996</v>
      </c>
      <c r="H26" s="42">
        <v>0.93740999999999997</v>
      </c>
      <c r="I26" s="43">
        <v>0.96682000000000001</v>
      </c>
    </row>
    <row r="27" spans="1:9" x14ac:dyDescent="0.25">
      <c r="A27" t="str">
        <f t="shared" si="0"/>
        <v>1411</v>
      </c>
      <c r="B27" s="42">
        <v>14</v>
      </c>
      <c r="C27" s="41">
        <v>11</v>
      </c>
      <c r="D27" s="42">
        <v>1</v>
      </c>
      <c r="E27" s="42">
        <v>0.64802999999999999</v>
      </c>
      <c r="F27" s="42">
        <v>0.78591</v>
      </c>
      <c r="G27" s="42">
        <v>0.90786999999999995</v>
      </c>
      <c r="H27" s="42">
        <v>0.97463</v>
      </c>
      <c r="I27" s="43">
        <v>0.99953999999999998</v>
      </c>
    </row>
    <row r="28" spans="1:9" x14ac:dyDescent="0.25">
      <c r="A28" t="str">
        <f t="shared" si="0"/>
        <v>1412</v>
      </c>
      <c r="B28" s="42">
        <v>14</v>
      </c>
      <c r="C28" s="41">
        <v>12</v>
      </c>
      <c r="D28" s="42">
        <v>1</v>
      </c>
      <c r="E28" s="42">
        <v>0.81859999999999999</v>
      </c>
      <c r="F28" s="42">
        <v>0.92288999999999999</v>
      </c>
      <c r="G28" s="42">
        <v>0.96309</v>
      </c>
      <c r="H28" s="42">
        <v>1</v>
      </c>
      <c r="I28" s="43">
        <v>1</v>
      </c>
    </row>
    <row r="29" spans="1:9" x14ac:dyDescent="0.25">
      <c r="A29" t="str">
        <f t="shared" si="0"/>
        <v>151</v>
      </c>
      <c r="B29" s="42">
        <v>15</v>
      </c>
      <c r="C29" s="41">
        <v>1</v>
      </c>
      <c r="D29" s="42">
        <v>1</v>
      </c>
      <c r="E29" s="42">
        <v>0.91937000000000002</v>
      </c>
      <c r="F29" s="42">
        <v>1</v>
      </c>
      <c r="G29" s="42">
        <v>1</v>
      </c>
      <c r="H29" s="42">
        <v>1</v>
      </c>
      <c r="I29" s="43">
        <v>1</v>
      </c>
    </row>
    <row r="30" spans="1:9" x14ac:dyDescent="0.25">
      <c r="A30" t="str">
        <f t="shared" si="0"/>
        <v>152</v>
      </c>
      <c r="B30" s="42">
        <v>15</v>
      </c>
      <c r="C30" s="41">
        <v>2</v>
      </c>
      <c r="D30" s="42">
        <v>1</v>
      </c>
      <c r="E30" s="42">
        <v>0.89046999999999998</v>
      </c>
      <c r="F30" s="42">
        <v>0.97018000000000004</v>
      </c>
      <c r="G30" s="42">
        <v>1</v>
      </c>
      <c r="H30" s="42">
        <v>1</v>
      </c>
      <c r="I30" s="43">
        <v>1</v>
      </c>
    </row>
    <row r="31" spans="1:9" x14ac:dyDescent="0.25">
      <c r="A31" t="str">
        <f t="shared" si="0"/>
        <v>153</v>
      </c>
      <c r="B31" s="42">
        <v>15</v>
      </c>
      <c r="C31" s="41">
        <v>3</v>
      </c>
      <c r="D31" s="42">
        <v>1</v>
      </c>
      <c r="E31" s="42">
        <v>0.93201999999999996</v>
      </c>
      <c r="F31" s="42">
        <v>1</v>
      </c>
      <c r="G31" s="42">
        <v>1</v>
      </c>
      <c r="H31" s="42">
        <v>1</v>
      </c>
      <c r="I31" s="43">
        <v>1</v>
      </c>
    </row>
    <row r="32" spans="1:9" x14ac:dyDescent="0.25">
      <c r="A32" t="str">
        <f t="shared" si="0"/>
        <v>154</v>
      </c>
      <c r="B32" s="42">
        <v>15</v>
      </c>
      <c r="C32" s="41">
        <v>4</v>
      </c>
      <c r="D32" s="42">
        <v>1</v>
      </c>
      <c r="E32" s="42">
        <v>0.83037000000000005</v>
      </c>
      <c r="F32" s="42">
        <v>0.96362000000000003</v>
      </c>
      <c r="G32" s="42">
        <v>1</v>
      </c>
      <c r="H32" s="42">
        <v>1</v>
      </c>
      <c r="I32" s="43">
        <v>1</v>
      </c>
    </row>
    <row r="33" spans="1:9" x14ac:dyDescent="0.25">
      <c r="A33" t="str">
        <f t="shared" si="0"/>
        <v>155</v>
      </c>
      <c r="B33" s="42">
        <v>15</v>
      </c>
      <c r="C33" s="41">
        <v>5</v>
      </c>
      <c r="D33" s="42">
        <v>1</v>
      </c>
      <c r="E33" s="42">
        <v>0.54712000000000005</v>
      </c>
      <c r="F33" s="42">
        <v>0.76478999999999997</v>
      </c>
      <c r="G33" s="42">
        <v>0.94381999999999999</v>
      </c>
      <c r="H33" s="42">
        <v>0.99519000000000002</v>
      </c>
      <c r="I33" s="43">
        <v>1</v>
      </c>
    </row>
    <row r="34" spans="1:9" x14ac:dyDescent="0.25">
      <c r="A34" t="str">
        <f t="shared" si="0"/>
        <v>156</v>
      </c>
      <c r="B34" s="42">
        <v>15</v>
      </c>
      <c r="C34" s="41">
        <v>6</v>
      </c>
      <c r="D34" s="42">
        <v>1</v>
      </c>
      <c r="E34" s="42">
        <v>0.65325</v>
      </c>
      <c r="F34" s="42">
        <v>0.86043000000000003</v>
      </c>
      <c r="G34" s="42">
        <v>0.98404999999999998</v>
      </c>
      <c r="H34" s="42">
        <v>1</v>
      </c>
      <c r="I34" s="43">
        <v>1</v>
      </c>
    </row>
    <row r="35" spans="1:9" x14ac:dyDescent="0.25">
      <c r="A35" t="str">
        <f t="shared" si="0"/>
        <v>157</v>
      </c>
      <c r="B35" s="42">
        <v>15</v>
      </c>
      <c r="C35" s="41">
        <v>7</v>
      </c>
      <c r="D35" s="42">
        <v>1</v>
      </c>
      <c r="E35" s="42">
        <v>0.63217000000000001</v>
      </c>
      <c r="F35" s="42">
        <v>0.84831000000000001</v>
      </c>
      <c r="G35" s="42">
        <v>0.98982999999999999</v>
      </c>
      <c r="H35" s="42">
        <v>1</v>
      </c>
      <c r="I35" s="43">
        <v>1</v>
      </c>
    </row>
    <row r="36" spans="1:9" x14ac:dyDescent="0.25">
      <c r="A36" t="str">
        <f t="shared" si="0"/>
        <v>158</v>
      </c>
      <c r="B36" s="42">
        <v>15</v>
      </c>
      <c r="C36" s="41">
        <v>8</v>
      </c>
      <c r="D36" s="42">
        <v>1</v>
      </c>
      <c r="E36" s="42">
        <v>0.80981999999999998</v>
      </c>
      <c r="F36" s="42">
        <v>0.91195000000000004</v>
      </c>
      <c r="G36" s="42">
        <v>0.96945999999999999</v>
      </c>
      <c r="H36" s="42">
        <v>0.99177000000000004</v>
      </c>
      <c r="I36" s="43">
        <v>1</v>
      </c>
    </row>
    <row r="37" spans="1:9" x14ac:dyDescent="0.25">
      <c r="A37" t="str">
        <f t="shared" si="0"/>
        <v>159</v>
      </c>
      <c r="B37" s="42">
        <v>15</v>
      </c>
      <c r="C37" s="41">
        <v>9</v>
      </c>
      <c r="D37" s="42">
        <v>1</v>
      </c>
      <c r="E37" s="42">
        <v>0.92745</v>
      </c>
      <c r="F37" s="42">
        <v>0.99348999999999998</v>
      </c>
      <c r="G37" s="42">
        <v>1</v>
      </c>
      <c r="H37" s="42">
        <v>1</v>
      </c>
      <c r="I37" s="43">
        <v>1</v>
      </c>
    </row>
    <row r="38" spans="1:9" x14ac:dyDescent="0.25">
      <c r="A38" t="str">
        <f t="shared" si="0"/>
        <v>1510</v>
      </c>
      <c r="B38" s="42">
        <v>15</v>
      </c>
      <c r="C38" s="41">
        <v>10</v>
      </c>
      <c r="D38" s="42">
        <v>1</v>
      </c>
      <c r="E38" s="42">
        <v>0.72816000000000003</v>
      </c>
      <c r="F38" s="42">
        <v>0.81677</v>
      </c>
      <c r="G38" s="42">
        <v>0.90720999999999996</v>
      </c>
      <c r="H38" s="42">
        <v>0.93740999999999997</v>
      </c>
      <c r="I38" s="43">
        <v>0.96682000000000001</v>
      </c>
    </row>
    <row r="39" spans="1:9" x14ac:dyDescent="0.25">
      <c r="A39" t="str">
        <f t="shared" si="0"/>
        <v>1511</v>
      </c>
      <c r="B39" s="42">
        <v>15</v>
      </c>
      <c r="C39" s="41">
        <v>11</v>
      </c>
      <c r="D39" s="42">
        <v>1</v>
      </c>
      <c r="E39" s="42">
        <v>0.69464000000000004</v>
      </c>
      <c r="F39" s="42">
        <v>0.82142999999999999</v>
      </c>
      <c r="G39" s="42">
        <v>0.93952999999999998</v>
      </c>
      <c r="H39" s="42">
        <v>0.99365999999999999</v>
      </c>
      <c r="I39" s="43">
        <v>1</v>
      </c>
    </row>
    <row r="40" spans="1:9" x14ac:dyDescent="0.25">
      <c r="A40" t="str">
        <f t="shared" si="0"/>
        <v>1512</v>
      </c>
      <c r="B40" s="42">
        <v>15</v>
      </c>
      <c r="C40" s="41">
        <v>12</v>
      </c>
      <c r="D40" s="42">
        <v>1</v>
      </c>
      <c r="E40" s="42">
        <v>0.90990000000000004</v>
      </c>
      <c r="F40" s="42">
        <v>0.94718000000000002</v>
      </c>
      <c r="G40" s="42">
        <v>1</v>
      </c>
      <c r="H40" s="42">
        <v>1</v>
      </c>
      <c r="I40" s="43">
        <v>1</v>
      </c>
    </row>
    <row r="41" spans="1:9" x14ac:dyDescent="0.25">
      <c r="A41" t="str">
        <f t="shared" si="0"/>
        <v>161</v>
      </c>
      <c r="B41" s="42">
        <v>16</v>
      </c>
      <c r="C41" s="41">
        <v>1</v>
      </c>
      <c r="D41" s="42">
        <v>1</v>
      </c>
      <c r="E41" s="42">
        <v>0.94194</v>
      </c>
      <c r="F41" s="42">
        <v>1</v>
      </c>
      <c r="G41" s="42">
        <v>1</v>
      </c>
      <c r="H41" s="42">
        <v>1</v>
      </c>
      <c r="I41" s="43">
        <v>1</v>
      </c>
    </row>
    <row r="42" spans="1:9" x14ac:dyDescent="0.25">
      <c r="A42" t="str">
        <f t="shared" si="0"/>
        <v>162</v>
      </c>
      <c r="B42" s="42">
        <v>16</v>
      </c>
      <c r="C42" s="41">
        <v>2</v>
      </c>
      <c r="D42" s="42">
        <v>1</v>
      </c>
      <c r="E42" s="42">
        <v>0.92803999999999998</v>
      </c>
      <c r="F42" s="42">
        <v>0.98650000000000004</v>
      </c>
      <c r="G42" s="42">
        <v>1</v>
      </c>
      <c r="H42" s="42">
        <v>1</v>
      </c>
      <c r="I42" s="43">
        <v>1</v>
      </c>
    </row>
    <row r="43" spans="1:9" x14ac:dyDescent="0.25">
      <c r="A43" t="str">
        <f t="shared" si="0"/>
        <v>163</v>
      </c>
      <c r="B43" s="42">
        <v>16</v>
      </c>
      <c r="C43" s="41">
        <v>3</v>
      </c>
      <c r="D43" s="42">
        <v>1</v>
      </c>
      <c r="E43" s="42">
        <v>0.96211999999999998</v>
      </c>
      <c r="F43" s="42">
        <v>1</v>
      </c>
      <c r="G43" s="42">
        <v>1</v>
      </c>
      <c r="H43" s="42">
        <v>1</v>
      </c>
      <c r="I43" s="43">
        <v>1</v>
      </c>
    </row>
    <row r="44" spans="1:9" x14ac:dyDescent="0.25">
      <c r="A44" t="str">
        <f t="shared" si="0"/>
        <v>164</v>
      </c>
      <c r="B44" s="42">
        <v>16</v>
      </c>
      <c r="C44" s="41">
        <v>4</v>
      </c>
      <c r="D44" s="42">
        <v>1</v>
      </c>
      <c r="E44" s="42">
        <v>0.83428999999999998</v>
      </c>
      <c r="F44" s="42">
        <v>0.96411000000000002</v>
      </c>
      <c r="G44" s="42">
        <v>1</v>
      </c>
      <c r="H44" s="42">
        <v>1</v>
      </c>
      <c r="I44" s="43">
        <v>1</v>
      </c>
    </row>
    <row r="45" spans="1:9" x14ac:dyDescent="0.25">
      <c r="A45" t="str">
        <f t="shared" si="0"/>
        <v>165</v>
      </c>
      <c r="B45" s="42">
        <v>16</v>
      </c>
      <c r="C45" s="41">
        <v>5</v>
      </c>
      <c r="D45" s="42">
        <v>1</v>
      </c>
      <c r="E45" s="42">
        <v>0.54712000000000005</v>
      </c>
      <c r="F45" s="42">
        <v>0.76478999999999997</v>
      </c>
      <c r="G45" s="42">
        <v>0.94381999999999999</v>
      </c>
      <c r="H45" s="42">
        <v>0.99519000000000002</v>
      </c>
      <c r="I45" s="43">
        <v>1</v>
      </c>
    </row>
    <row r="46" spans="1:9" x14ac:dyDescent="0.25">
      <c r="A46" t="str">
        <f t="shared" si="0"/>
        <v>166</v>
      </c>
      <c r="B46" s="42">
        <v>16</v>
      </c>
      <c r="C46" s="41">
        <v>6</v>
      </c>
      <c r="D46" s="42">
        <v>1</v>
      </c>
      <c r="E46" s="42">
        <v>0.89939999999999998</v>
      </c>
      <c r="F46" s="42">
        <v>1</v>
      </c>
      <c r="G46" s="42">
        <v>1</v>
      </c>
      <c r="H46" s="42">
        <v>1</v>
      </c>
      <c r="I46" s="43">
        <v>1</v>
      </c>
    </row>
    <row r="47" spans="1:9" x14ac:dyDescent="0.25">
      <c r="A47" t="str">
        <f t="shared" si="0"/>
        <v>167</v>
      </c>
      <c r="B47" s="42">
        <v>16</v>
      </c>
      <c r="C47" s="41">
        <v>7</v>
      </c>
      <c r="D47" s="42">
        <v>1</v>
      </c>
      <c r="E47" s="42">
        <v>0.65237999999999996</v>
      </c>
      <c r="F47" s="42">
        <v>0.86614999999999998</v>
      </c>
      <c r="G47" s="42">
        <v>0.99348999999999998</v>
      </c>
      <c r="H47" s="42">
        <v>1</v>
      </c>
      <c r="I47" s="43">
        <v>1</v>
      </c>
    </row>
    <row r="48" spans="1:9" x14ac:dyDescent="0.25">
      <c r="A48" t="str">
        <f t="shared" si="0"/>
        <v>168</v>
      </c>
      <c r="B48" s="42">
        <v>16</v>
      </c>
      <c r="C48" s="41">
        <v>8</v>
      </c>
      <c r="D48" s="42">
        <v>1</v>
      </c>
      <c r="E48" s="42">
        <v>0.81735999999999998</v>
      </c>
      <c r="F48" s="42">
        <v>0.91571000000000002</v>
      </c>
      <c r="G48" s="42">
        <v>0.97116000000000002</v>
      </c>
      <c r="H48" s="42">
        <v>0.99431999999999998</v>
      </c>
      <c r="I48" s="43">
        <v>1</v>
      </c>
    </row>
    <row r="49" spans="1:9" x14ac:dyDescent="0.25">
      <c r="A49" t="str">
        <f t="shared" si="0"/>
        <v>169</v>
      </c>
      <c r="B49" s="42">
        <v>16</v>
      </c>
      <c r="C49" s="41">
        <v>9</v>
      </c>
      <c r="D49" s="42">
        <v>1</v>
      </c>
      <c r="E49" s="42">
        <v>0.93901000000000001</v>
      </c>
      <c r="F49" s="42">
        <v>0.99719000000000002</v>
      </c>
      <c r="G49" s="42">
        <v>1</v>
      </c>
      <c r="H49" s="42">
        <v>1</v>
      </c>
      <c r="I49" s="43">
        <v>1</v>
      </c>
    </row>
    <row r="50" spans="1:9" x14ac:dyDescent="0.25">
      <c r="A50" t="str">
        <f t="shared" si="0"/>
        <v>1610</v>
      </c>
      <c r="B50" s="42">
        <v>16</v>
      </c>
      <c r="C50" s="41">
        <v>10</v>
      </c>
      <c r="D50" s="42">
        <v>1</v>
      </c>
      <c r="E50" s="42">
        <v>0.72816000000000003</v>
      </c>
      <c r="F50" s="42">
        <v>0.81677</v>
      </c>
      <c r="G50" s="42">
        <v>0.90720999999999996</v>
      </c>
      <c r="H50" s="42">
        <v>0.93740999999999997</v>
      </c>
      <c r="I50" s="43">
        <v>0.96682000000000001</v>
      </c>
    </row>
    <row r="51" spans="1:9" x14ac:dyDescent="0.25">
      <c r="A51" t="str">
        <f t="shared" si="0"/>
        <v>1611</v>
      </c>
      <c r="B51" s="42">
        <v>16</v>
      </c>
      <c r="C51" s="41">
        <v>11</v>
      </c>
      <c r="D51" s="42">
        <v>1</v>
      </c>
      <c r="E51" s="42">
        <v>0.73863000000000001</v>
      </c>
      <c r="F51" s="42">
        <v>0.85604000000000002</v>
      </c>
      <c r="G51" s="42">
        <v>0.97692999999999997</v>
      </c>
      <c r="H51" s="42">
        <v>1</v>
      </c>
      <c r="I51" s="43">
        <v>1</v>
      </c>
    </row>
    <row r="52" spans="1:9" x14ac:dyDescent="0.25">
      <c r="A52" t="str">
        <f t="shared" si="0"/>
        <v>1612</v>
      </c>
      <c r="B52" s="42">
        <v>16</v>
      </c>
      <c r="C52" s="41">
        <v>12</v>
      </c>
      <c r="D52" s="42">
        <v>1</v>
      </c>
      <c r="E52" s="42">
        <v>0.92101999999999995</v>
      </c>
      <c r="F52" s="42">
        <v>0.95935000000000004</v>
      </c>
      <c r="G52" s="42">
        <v>1</v>
      </c>
      <c r="H52" s="42">
        <v>1</v>
      </c>
      <c r="I52" s="43">
        <v>1</v>
      </c>
    </row>
    <row r="53" spans="1:9" x14ac:dyDescent="0.25">
      <c r="A53" t="str">
        <f t="shared" si="0"/>
        <v>171</v>
      </c>
      <c r="B53" s="42">
        <v>17</v>
      </c>
      <c r="C53" s="41">
        <v>1</v>
      </c>
      <c r="D53" s="42">
        <v>1</v>
      </c>
      <c r="E53" s="42">
        <v>0.97006999999999999</v>
      </c>
      <c r="F53" s="42">
        <v>1</v>
      </c>
      <c r="G53" s="42">
        <v>1</v>
      </c>
      <c r="H53" s="42">
        <v>1</v>
      </c>
      <c r="I53" s="43">
        <v>1</v>
      </c>
    </row>
    <row r="54" spans="1:9" x14ac:dyDescent="0.25">
      <c r="A54" t="str">
        <f t="shared" si="0"/>
        <v>172</v>
      </c>
      <c r="B54" s="42">
        <v>17</v>
      </c>
      <c r="C54" s="41">
        <v>2</v>
      </c>
      <c r="D54" s="42">
        <v>1</v>
      </c>
      <c r="E54" s="42">
        <v>0.92803999999999998</v>
      </c>
      <c r="F54" s="42">
        <v>0.98650000000000004</v>
      </c>
      <c r="G54" s="42">
        <v>1</v>
      </c>
      <c r="H54" s="42">
        <v>1</v>
      </c>
      <c r="I54" s="43">
        <v>1</v>
      </c>
    </row>
    <row r="55" spans="1:9" x14ac:dyDescent="0.25">
      <c r="A55" t="str">
        <f t="shared" si="0"/>
        <v>173</v>
      </c>
      <c r="B55" s="42">
        <v>17</v>
      </c>
      <c r="C55" s="41">
        <v>3</v>
      </c>
      <c r="D55" s="42">
        <v>1</v>
      </c>
      <c r="E55" s="42">
        <v>0.96211999999999998</v>
      </c>
      <c r="F55" s="42">
        <v>1</v>
      </c>
      <c r="G55" s="42">
        <v>1</v>
      </c>
      <c r="H55" s="42">
        <v>1</v>
      </c>
      <c r="I55" s="43">
        <v>1</v>
      </c>
    </row>
    <row r="56" spans="1:9" x14ac:dyDescent="0.25">
      <c r="A56" t="str">
        <f t="shared" si="0"/>
        <v>174</v>
      </c>
      <c r="B56" s="42">
        <v>17</v>
      </c>
      <c r="C56" s="41">
        <v>4</v>
      </c>
      <c r="D56" s="42">
        <v>1</v>
      </c>
      <c r="E56" s="42">
        <v>0.84655999999999998</v>
      </c>
      <c r="F56" s="42">
        <v>0.96567000000000003</v>
      </c>
      <c r="G56" s="42">
        <v>1</v>
      </c>
      <c r="H56" s="42">
        <v>1</v>
      </c>
      <c r="I56" s="43">
        <v>1</v>
      </c>
    </row>
    <row r="57" spans="1:9" x14ac:dyDescent="0.25">
      <c r="A57" t="str">
        <f t="shared" si="0"/>
        <v>175</v>
      </c>
      <c r="B57" s="42">
        <v>17</v>
      </c>
      <c r="C57" s="41">
        <v>5</v>
      </c>
      <c r="D57" s="42">
        <v>1</v>
      </c>
      <c r="E57" s="42">
        <v>0.55886999999999998</v>
      </c>
      <c r="F57" s="42">
        <v>0.77871999999999997</v>
      </c>
      <c r="G57" s="42">
        <v>0.95343999999999995</v>
      </c>
      <c r="H57" s="42">
        <v>0.998</v>
      </c>
      <c r="I57" s="43">
        <v>1</v>
      </c>
    </row>
    <row r="58" spans="1:9" x14ac:dyDescent="0.25">
      <c r="A58" t="str">
        <f t="shared" si="0"/>
        <v>176</v>
      </c>
      <c r="B58" s="42">
        <v>17</v>
      </c>
      <c r="C58" s="41">
        <v>6</v>
      </c>
      <c r="D58" s="42">
        <v>1</v>
      </c>
      <c r="E58" s="42">
        <v>0.92691999999999997</v>
      </c>
      <c r="F58" s="42">
        <v>1</v>
      </c>
      <c r="G58" s="42">
        <v>1</v>
      </c>
      <c r="H58" s="42">
        <v>1</v>
      </c>
      <c r="I58" s="43">
        <v>1</v>
      </c>
    </row>
    <row r="59" spans="1:9" x14ac:dyDescent="0.25">
      <c r="A59" t="str">
        <f t="shared" si="0"/>
        <v>177</v>
      </c>
      <c r="B59" s="42">
        <v>17</v>
      </c>
      <c r="C59" s="41">
        <v>7</v>
      </c>
      <c r="D59" s="42">
        <v>1</v>
      </c>
      <c r="E59" s="42">
        <v>0.71303000000000005</v>
      </c>
      <c r="F59" s="42">
        <v>0.91788999999999998</v>
      </c>
      <c r="G59" s="42">
        <v>1</v>
      </c>
      <c r="H59" s="42">
        <v>1</v>
      </c>
      <c r="I59" s="43">
        <v>1</v>
      </c>
    </row>
    <row r="60" spans="1:9" x14ac:dyDescent="0.25">
      <c r="A60" t="str">
        <f t="shared" si="0"/>
        <v>178</v>
      </c>
      <c r="B60" s="42">
        <v>17</v>
      </c>
      <c r="C60" s="41">
        <v>8</v>
      </c>
      <c r="D60" s="42">
        <v>1</v>
      </c>
      <c r="E60" s="42">
        <v>0.82577</v>
      </c>
      <c r="F60" s="42">
        <v>0.92005000000000003</v>
      </c>
      <c r="G60" s="42">
        <v>0.97330000000000005</v>
      </c>
      <c r="H60" s="42">
        <v>0.99753000000000003</v>
      </c>
      <c r="I60" s="43">
        <v>1</v>
      </c>
    </row>
    <row r="61" spans="1:9" x14ac:dyDescent="0.25">
      <c r="A61" t="str">
        <f t="shared" si="0"/>
        <v>179</v>
      </c>
      <c r="B61" s="42">
        <v>17</v>
      </c>
      <c r="C61" s="41">
        <v>9</v>
      </c>
      <c r="D61" s="42">
        <v>1</v>
      </c>
      <c r="E61" s="42">
        <v>0.96401000000000003</v>
      </c>
      <c r="F61" s="42">
        <v>1</v>
      </c>
      <c r="G61" s="42">
        <v>1</v>
      </c>
      <c r="H61" s="42">
        <v>1</v>
      </c>
      <c r="I61" s="43">
        <v>1</v>
      </c>
    </row>
    <row r="62" spans="1:9" x14ac:dyDescent="0.25">
      <c r="A62" t="str">
        <f t="shared" si="0"/>
        <v>1710</v>
      </c>
      <c r="B62" s="42">
        <v>17</v>
      </c>
      <c r="C62" s="41">
        <v>10</v>
      </c>
      <c r="D62" s="42">
        <v>1</v>
      </c>
      <c r="E62" s="42">
        <v>0.87583</v>
      </c>
      <c r="F62" s="42">
        <v>0.94269999999999998</v>
      </c>
      <c r="G62" s="42">
        <v>1</v>
      </c>
      <c r="H62" s="42">
        <v>1</v>
      </c>
      <c r="I62" s="43">
        <v>1</v>
      </c>
    </row>
    <row r="63" spans="1:9" x14ac:dyDescent="0.25">
      <c r="A63" t="str">
        <f t="shared" si="0"/>
        <v>1711</v>
      </c>
      <c r="B63" s="42">
        <v>17</v>
      </c>
      <c r="C63" s="41">
        <v>11</v>
      </c>
      <c r="D63" s="42">
        <v>1</v>
      </c>
      <c r="E63" s="42">
        <v>0.80018999999999996</v>
      </c>
      <c r="F63" s="42">
        <v>0.92179</v>
      </c>
      <c r="G63" s="42">
        <v>1</v>
      </c>
      <c r="H63" s="42">
        <v>1</v>
      </c>
      <c r="I63" s="43">
        <v>1</v>
      </c>
    </row>
    <row r="64" spans="1:9" ht="15.75" thickBot="1" x14ac:dyDescent="0.3">
      <c r="A64" t="str">
        <f t="shared" si="0"/>
        <v>1712</v>
      </c>
      <c r="B64" s="45">
        <v>17</v>
      </c>
      <c r="C64" s="44">
        <v>12</v>
      </c>
      <c r="D64" s="42">
        <v>1</v>
      </c>
      <c r="E64" s="45">
        <v>0.93362999999999996</v>
      </c>
      <c r="F64" s="45">
        <v>0.98455999999999999</v>
      </c>
      <c r="G64" s="45">
        <v>1</v>
      </c>
      <c r="H64" s="45">
        <v>1</v>
      </c>
      <c r="I64" s="46">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workbookViewId="0">
      <selection activeCell="K11" sqref="K11"/>
    </sheetView>
  </sheetViews>
  <sheetFormatPr defaultRowHeight="15" x14ac:dyDescent="0.25"/>
  <sheetData>
    <row r="1" spans="1:12" x14ac:dyDescent="0.25">
      <c r="A1" s="1" t="s">
        <v>159</v>
      </c>
    </row>
    <row r="2" spans="1:12" ht="15.75" thickBot="1" x14ac:dyDescent="0.3"/>
    <row r="3" spans="1:12" ht="30" x14ac:dyDescent="0.25">
      <c r="A3" s="75" t="s">
        <v>145</v>
      </c>
      <c r="B3" s="76" t="s">
        <v>146</v>
      </c>
      <c r="C3" s="76" t="s">
        <v>52</v>
      </c>
      <c r="D3" s="76" t="s">
        <v>90</v>
      </c>
      <c r="E3" s="76" t="s">
        <v>53</v>
      </c>
      <c r="F3" s="76" t="s">
        <v>119</v>
      </c>
      <c r="G3" s="76" t="s">
        <v>120</v>
      </c>
      <c r="H3" s="77" t="s">
        <v>121</v>
      </c>
    </row>
    <row r="4" spans="1:12" x14ac:dyDescent="0.25">
      <c r="A4" s="78">
        <v>12</v>
      </c>
      <c r="B4" s="13">
        <v>0</v>
      </c>
      <c r="C4" s="13">
        <v>3</v>
      </c>
      <c r="D4" s="13">
        <v>1</v>
      </c>
      <c r="E4" s="13">
        <v>0.57196999999999998</v>
      </c>
      <c r="F4" s="13">
        <v>0.80615000000000003</v>
      </c>
      <c r="G4" s="13">
        <v>0.94179000000000002</v>
      </c>
      <c r="H4" s="14">
        <v>0.97157000000000004</v>
      </c>
      <c r="I4" s="104"/>
      <c r="J4" s="104"/>
      <c r="K4" s="104"/>
      <c r="L4" s="104"/>
    </row>
    <row r="5" spans="1:12" x14ac:dyDescent="0.25">
      <c r="A5" s="78">
        <v>15</v>
      </c>
      <c r="B5" s="13">
        <v>0</v>
      </c>
      <c r="C5" s="13">
        <v>3</v>
      </c>
      <c r="D5" s="13">
        <v>1</v>
      </c>
      <c r="E5" s="13">
        <v>0.57240999999999997</v>
      </c>
      <c r="F5" s="13">
        <v>0.80659000000000003</v>
      </c>
      <c r="G5" s="13">
        <v>0.94198000000000004</v>
      </c>
      <c r="H5" s="14">
        <v>0.97163999999999995</v>
      </c>
    </row>
    <row r="6" spans="1:12" x14ac:dyDescent="0.25">
      <c r="A6" s="78">
        <v>16</v>
      </c>
      <c r="B6" s="13">
        <v>0</v>
      </c>
      <c r="C6" s="13">
        <v>3</v>
      </c>
      <c r="D6" s="13">
        <v>1</v>
      </c>
      <c r="E6" s="13">
        <v>0.57352000000000003</v>
      </c>
      <c r="F6" s="13">
        <v>0.80771000000000004</v>
      </c>
      <c r="G6" s="13">
        <v>0.94245999999999996</v>
      </c>
      <c r="H6" s="14">
        <v>0.97182000000000002</v>
      </c>
    </row>
    <row r="7" spans="1:12" x14ac:dyDescent="0.25">
      <c r="A7" s="78">
        <v>17</v>
      </c>
      <c r="B7" s="13">
        <v>0</v>
      </c>
      <c r="C7" s="13">
        <v>3</v>
      </c>
      <c r="D7" s="13">
        <v>1</v>
      </c>
      <c r="E7" s="13">
        <v>0.57693000000000005</v>
      </c>
      <c r="F7" s="13">
        <v>0.81113999999999997</v>
      </c>
      <c r="G7" s="13">
        <v>0.94391999999999998</v>
      </c>
      <c r="H7" s="14">
        <v>0.97236999999999996</v>
      </c>
    </row>
    <row r="8" spans="1:12" x14ac:dyDescent="0.25">
      <c r="A8" s="78">
        <v>18</v>
      </c>
      <c r="B8" s="13">
        <v>0</v>
      </c>
      <c r="C8" s="13">
        <v>3</v>
      </c>
      <c r="D8" s="13">
        <v>1</v>
      </c>
      <c r="E8" s="13">
        <v>0.57954000000000006</v>
      </c>
      <c r="F8" s="13">
        <v>0.81379999999999997</v>
      </c>
      <c r="G8" s="13">
        <v>0.94496999999999998</v>
      </c>
      <c r="H8" s="14">
        <v>0.9728</v>
      </c>
    </row>
    <row r="9" spans="1:12" x14ac:dyDescent="0.25">
      <c r="A9" s="78">
        <v>19</v>
      </c>
      <c r="B9" s="13">
        <v>0</v>
      </c>
      <c r="C9" s="13">
        <v>3</v>
      </c>
      <c r="D9" s="13">
        <v>1</v>
      </c>
      <c r="E9" s="13">
        <v>0.58613999999999999</v>
      </c>
      <c r="F9" s="13">
        <v>0.82030000000000003</v>
      </c>
      <c r="G9" s="13">
        <v>0.94765999999999995</v>
      </c>
      <c r="H9" s="14">
        <v>0.97389999999999999</v>
      </c>
    </row>
    <row r="10" spans="1:12" ht="15.75" thickBot="1" x14ac:dyDescent="0.3">
      <c r="A10" s="79">
        <v>20</v>
      </c>
      <c r="B10" s="17">
        <v>0</v>
      </c>
      <c r="C10" s="17">
        <v>3</v>
      </c>
      <c r="D10" s="17">
        <v>1</v>
      </c>
      <c r="E10" s="17">
        <v>0.59243999999999997</v>
      </c>
      <c r="F10" s="17">
        <v>0.82640000000000002</v>
      </c>
      <c r="G10" s="17">
        <v>0.95023000000000002</v>
      </c>
      <c r="H10" s="18">
        <v>0.97496000000000005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4"/>
  <sheetViews>
    <sheetView workbookViewId="0">
      <selection activeCell="K31" sqref="K31"/>
    </sheetView>
  </sheetViews>
  <sheetFormatPr defaultRowHeight="15" x14ac:dyDescent="0.25"/>
  <cols>
    <col min="1" max="2" width="9.28515625" bestFit="1" customWidth="1"/>
    <col min="3" max="3" width="9.7109375" bestFit="1" customWidth="1"/>
    <col min="4" max="6" width="9.28515625" bestFit="1" customWidth="1"/>
  </cols>
  <sheetData>
    <row r="1" spans="1:4" x14ac:dyDescent="0.25">
      <c r="A1" t="s">
        <v>12</v>
      </c>
    </row>
    <row r="2" spans="1:4" x14ac:dyDescent="0.25">
      <c r="B2" t="s">
        <v>137</v>
      </c>
      <c r="C2" t="s">
        <v>7</v>
      </c>
      <c r="D2" t="s">
        <v>136</v>
      </c>
    </row>
    <row r="3" spans="1:4" x14ac:dyDescent="0.25">
      <c r="A3">
        <v>1986</v>
      </c>
      <c r="B3">
        <v>28878</v>
      </c>
      <c r="C3">
        <v>8040</v>
      </c>
      <c r="D3">
        <f>SUM(B3:C3)</f>
        <v>36918</v>
      </c>
    </row>
    <row r="4" spans="1:4" x14ac:dyDescent="0.25">
      <c r="A4">
        <v>1987</v>
      </c>
      <c r="B4">
        <v>44300</v>
      </c>
      <c r="C4">
        <v>9295</v>
      </c>
      <c r="D4">
        <f t="shared" ref="D4:D31" si="0">SUM(B4:C4)</f>
        <v>53595</v>
      </c>
    </row>
    <row r="5" spans="1:4" x14ac:dyDescent="0.25">
      <c r="A5">
        <v>1988</v>
      </c>
      <c r="B5">
        <v>48362</v>
      </c>
      <c r="C5">
        <v>10186</v>
      </c>
      <c r="D5">
        <f t="shared" si="0"/>
        <v>58548</v>
      </c>
    </row>
    <row r="6" spans="1:4" x14ac:dyDescent="0.25">
      <c r="A6">
        <v>1989</v>
      </c>
      <c r="B6">
        <v>54155</v>
      </c>
      <c r="C6">
        <v>15177</v>
      </c>
      <c r="D6">
        <f t="shared" si="0"/>
        <v>69332</v>
      </c>
    </row>
    <row r="7" spans="1:4" x14ac:dyDescent="0.25">
      <c r="A7">
        <v>1990</v>
      </c>
      <c r="B7">
        <v>53914</v>
      </c>
      <c r="C7">
        <v>27862</v>
      </c>
      <c r="D7">
        <f t="shared" si="0"/>
        <v>81776</v>
      </c>
    </row>
    <row r="8" spans="1:4" x14ac:dyDescent="0.25">
      <c r="A8">
        <v>1991</v>
      </c>
      <c r="B8">
        <v>53590</v>
      </c>
      <c r="C8">
        <v>23886</v>
      </c>
      <c r="D8">
        <f t="shared" si="0"/>
        <v>77476</v>
      </c>
    </row>
    <row r="9" spans="1:4" x14ac:dyDescent="0.25">
      <c r="A9">
        <v>1992</v>
      </c>
      <c r="B9">
        <v>54495</v>
      </c>
      <c r="C9">
        <v>32274</v>
      </c>
      <c r="D9">
        <f t="shared" si="0"/>
        <v>86769</v>
      </c>
    </row>
    <row r="10" spans="1:4" x14ac:dyDescent="0.25">
      <c r="A10">
        <v>1993</v>
      </c>
      <c r="B10">
        <v>42646</v>
      </c>
      <c r="C10">
        <v>31760</v>
      </c>
      <c r="D10">
        <f t="shared" si="0"/>
        <v>74406</v>
      </c>
    </row>
    <row r="11" spans="1:4" x14ac:dyDescent="0.25">
      <c r="A11">
        <v>1994</v>
      </c>
      <c r="B11">
        <v>34716</v>
      </c>
      <c r="C11">
        <v>23134</v>
      </c>
      <c r="D11">
        <f t="shared" si="0"/>
        <v>57850</v>
      </c>
    </row>
    <row r="12" spans="1:4" x14ac:dyDescent="0.25">
      <c r="A12">
        <v>1995</v>
      </c>
      <c r="B12">
        <v>39433</v>
      </c>
      <c r="C12">
        <v>36903</v>
      </c>
      <c r="D12">
        <f t="shared" si="0"/>
        <v>76336</v>
      </c>
    </row>
    <row r="13" spans="1:4" x14ac:dyDescent="0.25">
      <c r="A13">
        <v>1996</v>
      </c>
      <c r="B13">
        <v>40136</v>
      </c>
      <c r="C13">
        <v>17479</v>
      </c>
      <c r="D13">
        <f t="shared" si="0"/>
        <v>57615</v>
      </c>
    </row>
    <row r="14" spans="1:4" x14ac:dyDescent="0.25">
      <c r="A14">
        <v>1997</v>
      </c>
      <c r="B14">
        <v>42573</v>
      </c>
      <c r="C14">
        <v>25394</v>
      </c>
      <c r="D14">
        <f t="shared" si="0"/>
        <v>67967</v>
      </c>
    </row>
    <row r="15" spans="1:4" x14ac:dyDescent="0.25">
      <c r="A15">
        <v>1998</v>
      </c>
      <c r="B15">
        <v>31211</v>
      </c>
      <c r="C15">
        <v>21959</v>
      </c>
      <c r="D15">
        <f t="shared" si="0"/>
        <v>53170</v>
      </c>
    </row>
    <row r="16" spans="1:4" x14ac:dyDescent="0.25">
      <c r="A16">
        <v>1999</v>
      </c>
      <c r="B16">
        <v>24155</v>
      </c>
      <c r="C16">
        <v>29186</v>
      </c>
      <c r="D16">
        <f t="shared" si="0"/>
        <v>53341</v>
      </c>
    </row>
    <row r="17" spans="1:4" x14ac:dyDescent="0.25">
      <c r="A17">
        <v>2000</v>
      </c>
      <c r="B17">
        <v>28015</v>
      </c>
      <c r="C17">
        <v>24104</v>
      </c>
      <c r="D17">
        <f t="shared" si="0"/>
        <v>52119</v>
      </c>
    </row>
    <row r="18" spans="1:4" x14ac:dyDescent="0.25">
      <c r="A18">
        <v>2001</v>
      </c>
      <c r="B18">
        <v>18455</v>
      </c>
      <c r="C18">
        <v>14193</v>
      </c>
      <c r="D18">
        <f t="shared" si="0"/>
        <v>32648</v>
      </c>
    </row>
    <row r="19" spans="1:4" x14ac:dyDescent="0.25">
      <c r="A19">
        <v>2002</v>
      </c>
      <c r="B19">
        <v>19525</v>
      </c>
      <c r="C19">
        <v>20557</v>
      </c>
      <c r="D19">
        <f t="shared" si="0"/>
        <v>40082</v>
      </c>
    </row>
    <row r="20" spans="1:4" x14ac:dyDescent="0.25">
      <c r="A20">
        <v>2003</v>
      </c>
      <c r="B20">
        <v>20623</v>
      </c>
      <c r="C20">
        <v>17337</v>
      </c>
      <c r="D20">
        <f t="shared" si="0"/>
        <v>37960</v>
      </c>
    </row>
    <row r="21" spans="1:4" x14ac:dyDescent="0.25">
      <c r="A21">
        <v>2004</v>
      </c>
      <c r="B21">
        <v>23299</v>
      </c>
      <c r="C21">
        <v>19295</v>
      </c>
      <c r="D21">
        <f t="shared" si="0"/>
        <v>42594</v>
      </c>
    </row>
    <row r="22" spans="1:4" x14ac:dyDescent="0.25">
      <c r="A22">
        <v>2005</v>
      </c>
      <c r="B22">
        <v>12380</v>
      </c>
      <c r="C22">
        <v>19255</v>
      </c>
      <c r="D22">
        <f t="shared" si="0"/>
        <v>31635</v>
      </c>
    </row>
    <row r="23" spans="1:4" x14ac:dyDescent="0.25">
      <c r="A23">
        <v>2006</v>
      </c>
      <c r="B23">
        <v>11337</v>
      </c>
      <c r="C23">
        <v>23433</v>
      </c>
      <c r="D23">
        <f t="shared" si="0"/>
        <v>34770</v>
      </c>
    </row>
    <row r="24" spans="1:4" x14ac:dyDescent="0.25">
      <c r="A24">
        <v>2007</v>
      </c>
      <c r="B24">
        <v>14402</v>
      </c>
      <c r="C24">
        <v>20754</v>
      </c>
      <c r="D24">
        <f t="shared" si="0"/>
        <v>35156</v>
      </c>
    </row>
    <row r="25" spans="1:4" x14ac:dyDescent="0.25">
      <c r="A25">
        <v>2008</v>
      </c>
      <c r="B25">
        <v>17882</v>
      </c>
      <c r="C25">
        <v>30437</v>
      </c>
      <c r="D25">
        <f t="shared" si="0"/>
        <v>48319</v>
      </c>
    </row>
    <row r="26" spans="1:4" x14ac:dyDescent="0.25">
      <c r="A26">
        <v>2009</v>
      </c>
      <c r="B26">
        <v>12014</v>
      </c>
      <c r="C26">
        <v>34245</v>
      </c>
      <c r="D26">
        <f t="shared" si="0"/>
        <v>46259</v>
      </c>
    </row>
    <row r="27" spans="1:4" x14ac:dyDescent="0.25">
      <c r="A27">
        <v>2010</v>
      </c>
      <c r="B27">
        <v>10554</v>
      </c>
      <c r="C27">
        <v>41898</v>
      </c>
      <c r="D27">
        <f t="shared" si="0"/>
        <v>52452</v>
      </c>
    </row>
    <row r="28" spans="1:4" x14ac:dyDescent="0.25">
      <c r="A28">
        <v>2011</v>
      </c>
      <c r="B28">
        <v>10384</v>
      </c>
      <c r="C28">
        <v>35959</v>
      </c>
      <c r="D28">
        <f t="shared" si="0"/>
        <v>46343</v>
      </c>
    </row>
    <row r="29" spans="1:4" x14ac:dyDescent="0.25">
      <c r="A29">
        <v>2012</v>
      </c>
      <c r="B29">
        <v>12145</v>
      </c>
      <c r="C29">
        <v>20630</v>
      </c>
      <c r="D29">
        <f t="shared" si="0"/>
        <v>32775</v>
      </c>
    </row>
    <row r="30" spans="1:4" x14ac:dyDescent="0.25">
      <c r="A30">
        <v>2013</v>
      </c>
      <c r="B30">
        <v>13950</v>
      </c>
      <c r="C30">
        <v>19731</v>
      </c>
      <c r="D30">
        <f t="shared" si="0"/>
        <v>33681</v>
      </c>
    </row>
    <row r="31" spans="1:4" x14ac:dyDescent="0.25">
      <c r="A31">
        <v>2014</v>
      </c>
      <c r="B31">
        <v>15833</v>
      </c>
      <c r="C31">
        <v>21242</v>
      </c>
      <c r="D31">
        <f t="shared" si="0"/>
        <v>37075</v>
      </c>
    </row>
    <row r="33" spans="1:7" x14ac:dyDescent="0.25">
      <c r="A33" t="s">
        <v>8</v>
      </c>
      <c r="B33" t="s">
        <v>9</v>
      </c>
      <c r="C33" t="s">
        <v>13</v>
      </c>
      <c r="D33" t="s">
        <v>10</v>
      </c>
      <c r="E33" t="s">
        <v>11</v>
      </c>
      <c r="F33" t="s">
        <v>14</v>
      </c>
      <c r="G33" t="s">
        <v>15</v>
      </c>
    </row>
    <row r="34" spans="1:7" x14ac:dyDescent="0.25">
      <c r="A34" s="8">
        <v>1986</v>
      </c>
      <c r="B34" s="8">
        <v>13</v>
      </c>
      <c r="C34" s="9" t="str">
        <f>IF(B34=13,"na",DATE(A34,B34,1))</f>
        <v>na</v>
      </c>
      <c r="D34" s="8">
        <v>28878</v>
      </c>
      <c r="E34" s="8">
        <v>35807</v>
      </c>
      <c r="F34" s="8" t="e">
        <f>C35-C34</f>
        <v>#VALUE!</v>
      </c>
      <c r="G34" s="8"/>
    </row>
    <row r="35" spans="1:7" x14ac:dyDescent="0.25">
      <c r="A35" s="8">
        <v>1987</v>
      </c>
      <c r="B35" s="8">
        <v>10</v>
      </c>
      <c r="C35" s="9">
        <f t="shared" ref="C35:C98" si="1">IF(B35=13,"na",DATE(A35,B35,1))</f>
        <v>32051</v>
      </c>
      <c r="D35" s="8">
        <v>93</v>
      </c>
      <c r="E35" s="8">
        <v>117</v>
      </c>
      <c r="F35" s="8">
        <f t="shared" ref="F35:F98" si="2">C36-C35</f>
        <v>31</v>
      </c>
      <c r="G35" s="8"/>
    </row>
    <row r="36" spans="1:7" x14ac:dyDescent="0.25">
      <c r="A36" s="8">
        <v>1987</v>
      </c>
      <c r="B36" s="8">
        <v>11</v>
      </c>
      <c r="C36" s="9">
        <f t="shared" si="1"/>
        <v>32082</v>
      </c>
      <c r="D36" s="8">
        <v>56</v>
      </c>
      <c r="E36" s="8">
        <v>71</v>
      </c>
      <c r="F36" s="8" t="e">
        <f t="shared" si="2"/>
        <v>#VALUE!</v>
      </c>
      <c r="G36" s="8"/>
    </row>
    <row r="37" spans="1:7" x14ac:dyDescent="0.25">
      <c r="A37" s="8">
        <v>1987</v>
      </c>
      <c r="B37" s="8">
        <v>13</v>
      </c>
      <c r="C37" s="9" t="str">
        <f t="shared" si="1"/>
        <v>na</v>
      </c>
      <c r="D37" s="8">
        <v>44151</v>
      </c>
      <c r="E37" s="8">
        <v>63042</v>
      </c>
      <c r="F37" s="8" t="e">
        <f t="shared" si="2"/>
        <v>#VALUE!</v>
      </c>
      <c r="G37" s="8"/>
    </row>
    <row r="38" spans="1:7" x14ac:dyDescent="0.25">
      <c r="A38" s="8">
        <v>1988</v>
      </c>
      <c r="B38" s="8">
        <v>1</v>
      </c>
      <c r="C38" s="9">
        <f t="shared" si="1"/>
        <v>32143</v>
      </c>
      <c r="D38" s="8">
        <v>70</v>
      </c>
      <c r="E38" s="8">
        <v>88</v>
      </c>
      <c r="F38" s="8">
        <f t="shared" si="2"/>
        <v>31</v>
      </c>
      <c r="G38" s="8"/>
    </row>
    <row r="39" spans="1:7" x14ac:dyDescent="0.25">
      <c r="A39" s="8">
        <v>1988</v>
      </c>
      <c r="B39" s="8">
        <v>2</v>
      </c>
      <c r="C39" s="9">
        <f t="shared" si="1"/>
        <v>32174</v>
      </c>
      <c r="D39" s="8">
        <v>118</v>
      </c>
      <c r="E39" s="8">
        <v>149</v>
      </c>
      <c r="F39" s="8">
        <f t="shared" si="2"/>
        <v>60</v>
      </c>
      <c r="G39" s="8"/>
    </row>
    <row r="40" spans="1:7" x14ac:dyDescent="0.25">
      <c r="A40" s="8">
        <v>1988</v>
      </c>
      <c r="B40" s="8">
        <v>4</v>
      </c>
      <c r="C40" s="9">
        <f t="shared" si="1"/>
        <v>32234</v>
      </c>
      <c r="D40" s="8">
        <v>36</v>
      </c>
      <c r="E40" s="8">
        <v>45</v>
      </c>
      <c r="F40" s="8" t="e">
        <f t="shared" si="2"/>
        <v>#VALUE!</v>
      </c>
      <c r="G40" s="8"/>
    </row>
    <row r="41" spans="1:7" x14ac:dyDescent="0.25">
      <c r="A41" s="8">
        <v>1988</v>
      </c>
      <c r="B41" s="8">
        <v>13</v>
      </c>
      <c r="C41" s="9" t="str">
        <f t="shared" si="1"/>
        <v>na</v>
      </c>
      <c r="D41" s="8">
        <v>48138</v>
      </c>
      <c r="E41" s="8">
        <v>75576</v>
      </c>
      <c r="F41" s="8" t="e">
        <f t="shared" si="2"/>
        <v>#VALUE!</v>
      </c>
      <c r="G41" s="8"/>
    </row>
    <row r="42" spans="1:7" x14ac:dyDescent="0.25">
      <c r="A42" s="8">
        <v>1989</v>
      </c>
      <c r="B42" s="8">
        <v>4</v>
      </c>
      <c r="C42" s="9">
        <f t="shared" si="1"/>
        <v>32599</v>
      </c>
      <c r="D42" s="8">
        <v>64</v>
      </c>
      <c r="E42" s="8">
        <v>81</v>
      </c>
      <c r="F42" s="8">
        <f t="shared" si="2"/>
        <v>61</v>
      </c>
      <c r="G42" s="8"/>
    </row>
    <row r="43" spans="1:7" x14ac:dyDescent="0.25">
      <c r="A43" s="8">
        <v>1989</v>
      </c>
      <c r="B43" s="8">
        <v>6</v>
      </c>
      <c r="C43" s="9">
        <f t="shared" si="1"/>
        <v>32660</v>
      </c>
      <c r="D43" s="8">
        <v>455</v>
      </c>
      <c r="E43" s="8">
        <v>573</v>
      </c>
      <c r="F43" s="8">
        <f t="shared" si="2"/>
        <v>30</v>
      </c>
      <c r="G43" s="8"/>
    </row>
    <row r="44" spans="1:7" x14ac:dyDescent="0.25">
      <c r="A44" s="8">
        <v>1989</v>
      </c>
      <c r="B44" s="8">
        <v>7</v>
      </c>
      <c r="C44" s="9">
        <f t="shared" si="1"/>
        <v>32690</v>
      </c>
      <c r="D44" s="8">
        <v>242</v>
      </c>
      <c r="E44" s="8">
        <v>305</v>
      </c>
      <c r="F44" s="8">
        <f t="shared" si="2"/>
        <v>31</v>
      </c>
      <c r="G44" s="8"/>
    </row>
    <row r="45" spans="1:7" x14ac:dyDescent="0.25">
      <c r="A45" s="8">
        <v>1989</v>
      </c>
      <c r="B45" s="8">
        <v>8</v>
      </c>
      <c r="C45" s="9">
        <f t="shared" si="1"/>
        <v>32721</v>
      </c>
      <c r="D45" s="8">
        <v>560</v>
      </c>
      <c r="E45" s="8">
        <v>706</v>
      </c>
      <c r="F45" s="8">
        <f t="shared" si="2"/>
        <v>31</v>
      </c>
      <c r="G45" s="8"/>
    </row>
    <row r="46" spans="1:7" x14ac:dyDescent="0.25">
      <c r="A46" s="8">
        <v>1989</v>
      </c>
      <c r="B46" s="8">
        <v>9</v>
      </c>
      <c r="C46" s="9">
        <f t="shared" si="1"/>
        <v>32752</v>
      </c>
      <c r="D46" s="8">
        <v>295</v>
      </c>
      <c r="E46" s="8">
        <v>372</v>
      </c>
      <c r="F46" s="8">
        <f t="shared" si="2"/>
        <v>30</v>
      </c>
      <c r="G46" s="8"/>
    </row>
    <row r="47" spans="1:7" x14ac:dyDescent="0.25">
      <c r="A47" s="8">
        <v>1989</v>
      </c>
      <c r="B47" s="8">
        <v>10</v>
      </c>
      <c r="C47" s="9">
        <f t="shared" si="1"/>
        <v>32782</v>
      </c>
      <c r="D47" s="8">
        <v>638</v>
      </c>
      <c r="E47" s="8">
        <v>804</v>
      </c>
      <c r="F47" s="8">
        <f t="shared" si="2"/>
        <v>31</v>
      </c>
      <c r="G47" s="8"/>
    </row>
    <row r="48" spans="1:7" x14ac:dyDescent="0.25">
      <c r="A48" s="8">
        <v>1989</v>
      </c>
      <c r="B48" s="8">
        <v>11</v>
      </c>
      <c r="C48" s="9">
        <f t="shared" si="1"/>
        <v>32813</v>
      </c>
      <c r="D48" s="8">
        <v>491</v>
      </c>
      <c r="E48" s="8">
        <v>619</v>
      </c>
      <c r="F48" s="8">
        <f t="shared" si="2"/>
        <v>30</v>
      </c>
      <c r="G48" s="8"/>
    </row>
    <row r="49" spans="1:7" x14ac:dyDescent="0.25">
      <c r="A49" s="8">
        <v>1989</v>
      </c>
      <c r="B49" s="8">
        <v>12</v>
      </c>
      <c r="C49" s="9">
        <f t="shared" si="1"/>
        <v>32843</v>
      </c>
      <c r="D49" s="8">
        <v>440</v>
      </c>
      <c r="E49" s="8">
        <v>554</v>
      </c>
      <c r="F49" s="8" t="e">
        <f t="shared" si="2"/>
        <v>#VALUE!</v>
      </c>
      <c r="G49" s="8"/>
    </row>
    <row r="50" spans="1:7" x14ac:dyDescent="0.25">
      <c r="A50" s="8">
        <v>1989</v>
      </c>
      <c r="B50" s="8">
        <v>13</v>
      </c>
      <c r="C50" s="9" t="str">
        <f t="shared" si="1"/>
        <v>na</v>
      </c>
      <c r="D50" s="8">
        <v>50970</v>
      </c>
      <c r="E50" s="8">
        <v>74504</v>
      </c>
      <c r="F50" s="8" t="e">
        <f t="shared" si="2"/>
        <v>#VALUE!</v>
      </c>
      <c r="G50" s="8"/>
    </row>
    <row r="51" spans="1:7" x14ac:dyDescent="0.25">
      <c r="A51" s="8">
        <v>1990</v>
      </c>
      <c r="B51" s="8">
        <v>13</v>
      </c>
      <c r="C51" s="9" t="str">
        <f t="shared" si="1"/>
        <v>na</v>
      </c>
      <c r="D51" s="8">
        <v>53914</v>
      </c>
      <c r="E51" s="8">
        <v>86512</v>
      </c>
      <c r="F51" s="8" t="e">
        <f t="shared" si="2"/>
        <v>#VALUE!</v>
      </c>
      <c r="G51" s="8"/>
    </row>
    <row r="52" spans="1:7" x14ac:dyDescent="0.25">
      <c r="A52" s="8">
        <v>1991</v>
      </c>
      <c r="B52" s="8">
        <v>13</v>
      </c>
      <c r="C52" s="9" t="str">
        <f t="shared" si="1"/>
        <v>na</v>
      </c>
      <c r="D52" s="8">
        <v>53590</v>
      </c>
      <c r="E52" s="8">
        <v>83974</v>
      </c>
      <c r="F52" s="8" t="e">
        <f t="shared" si="2"/>
        <v>#VALUE!</v>
      </c>
      <c r="G52" s="8"/>
    </row>
    <row r="53" spans="1:7" x14ac:dyDescent="0.25">
      <c r="A53" s="8">
        <v>1992</v>
      </c>
      <c r="B53" s="8">
        <v>13</v>
      </c>
      <c r="C53" s="9" t="str">
        <f t="shared" si="1"/>
        <v>na</v>
      </c>
      <c r="D53" s="8">
        <v>54495</v>
      </c>
      <c r="E53" s="8">
        <v>72735</v>
      </c>
      <c r="F53" s="8" t="e">
        <f t="shared" si="2"/>
        <v>#VALUE!</v>
      </c>
      <c r="G53" s="8"/>
    </row>
    <row r="54" spans="1:7" x14ac:dyDescent="0.25">
      <c r="A54" s="8">
        <v>1993</v>
      </c>
      <c r="B54" s="8">
        <v>13</v>
      </c>
      <c r="C54" s="9" t="str">
        <f t="shared" si="1"/>
        <v>na</v>
      </c>
      <c r="D54" s="8">
        <v>42646</v>
      </c>
      <c r="E54" s="8">
        <v>67842</v>
      </c>
      <c r="F54" s="8" t="e">
        <f t="shared" si="2"/>
        <v>#VALUE!</v>
      </c>
      <c r="G54" s="8"/>
    </row>
    <row r="55" spans="1:7" x14ac:dyDescent="0.25">
      <c r="A55" s="8">
        <v>1994</v>
      </c>
      <c r="B55" s="8">
        <v>13</v>
      </c>
      <c r="C55" s="9" t="str">
        <f t="shared" si="1"/>
        <v>na</v>
      </c>
      <c r="D55" s="8">
        <v>34716</v>
      </c>
      <c r="E55" s="8">
        <v>61640</v>
      </c>
      <c r="F55" s="8" t="e">
        <f t="shared" si="2"/>
        <v>#VALUE!</v>
      </c>
      <c r="G55" s="8"/>
    </row>
    <row r="56" spans="1:7" x14ac:dyDescent="0.25">
      <c r="A56" s="8">
        <v>1995</v>
      </c>
      <c r="B56" s="8">
        <v>13</v>
      </c>
      <c r="C56" s="9" t="str">
        <f t="shared" si="1"/>
        <v>na</v>
      </c>
      <c r="D56" s="8">
        <v>39433</v>
      </c>
      <c r="E56" s="8">
        <v>74413</v>
      </c>
      <c r="F56" s="8" t="e">
        <f t="shared" si="2"/>
        <v>#VALUE!</v>
      </c>
      <c r="G56" s="8"/>
    </row>
    <row r="57" spans="1:7" x14ac:dyDescent="0.25">
      <c r="A57" s="8">
        <v>1996</v>
      </c>
      <c r="B57" s="8">
        <v>13</v>
      </c>
      <c r="C57" s="9" t="str">
        <f t="shared" si="1"/>
        <v>na</v>
      </c>
      <c r="D57" s="8">
        <v>40136</v>
      </c>
      <c r="E57" s="8">
        <v>80819</v>
      </c>
      <c r="F57" s="8" t="e">
        <f t="shared" si="2"/>
        <v>#VALUE!</v>
      </c>
      <c r="G57" s="8"/>
    </row>
    <row r="58" spans="1:7" x14ac:dyDescent="0.25">
      <c r="A58">
        <v>1997</v>
      </c>
      <c r="B58">
        <v>1</v>
      </c>
      <c r="C58" s="7">
        <f t="shared" si="1"/>
        <v>35431</v>
      </c>
      <c r="D58">
        <v>4281</v>
      </c>
      <c r="E58">
        <v>8815</v>
      </c>
      <c r="F58">
        <f t="shared" si="2"/>
        <v>31</v>
      </c>
      <c r="G58">
        <f>D58/F58</f>
        <v>138.09677419354838</v>
      </c>
    </row>
    <row r="59" spans="1:7" x14ac:dyDescent="0.25">
      <c r="A59">
        <v>1997</v>
      </c>
      <c r="B59">
        <v>2</v>
      </c>
      <c r="C59" s="7">
        <f t="shared" si="1"/>
        <v>35462</v>
      </c>
      <c r="D59">
        <v>3068</v>
      </c>
      <c r="E59">
        <v>6217</v>
      </c>
      <c r="F59">
        <f t="shared" si="2"/>
        <v>28</v>
      </c>
      <c r="G59">
        <f t="shared" ref="G59:G122" si="3">D59/F59</f>
        <v>109.57142857142857</v>
      </c>
    </row>
    <row r="60" spans="1:7" x14ac:dyDescent="0.25">
      <c r="A60">
        <v>1997</v>
      </c>
      <c r="B60">
        <v>3</v>
      </c>
      <c r="C60" s="7">
        <f t="shared" si="1"/>
        <v>35490</v>
      </c>
      <c r="D60">
        <v>3409</v>
      </c>
      <c r="E60">
        <v>7041</v>
      </c>
      <c r="F60">
        <f t="shared" si="2"/>
        <v>31</v>
      </c>
      <c r="G60">
        <f t="shared" si="3"/>
        <v>109.96774193548387</v>
      </c>
    </row>
    <row r="61" spans="1:7" x14ac:dyDescent="0.25">
      <c r="A61">
        <v>1997</v>
      </c>
      <c r="B61">
        <v>4</v>
      </c>
      <c r="C61" s="7">
        <f t="shared" si="1"/>
        <v>35521</v>
      </c>
      <c r="D61">
        <v>1106</v>
      </c>
      <c r="E61">
        <v>2219</v>
      </c>
      <c r="F61">
        <f t="shared" si="2"/>
        <v>30</v>
      </c>
      <c r="G61">
        <f t="shared" si="3"/>
        <v>36.866666666666667</v>
      </c>
    </row>
    <row r="62" spans="1:7" x14ac:dyDescent="0.25">
      <c r="A62">
        <v>1997</v>
      </c>
      <c r="B62">
        <v>5</v>
      </c>
      <c r="C62" s="7">
        <f t="shared" si="1"/>
        <v>35551</v>
      </c>
      <c r="D62">
        <v>6244</v>
      </c>
      <c r="E62">
        <v>12230</v>
      </c>
      <c r="F62">
        <f t="shared" si="2"/>
        <v>31</v>
      </c>
      <c r="G62">
        <f t="shared" si="3"/>
        <v>201.41935483870967</v>
      </c>
    </row>
    <row r="63" spans="1:7" x14ac:dyDescent="0.25">
      <c r="A63">
        <v>1997</v>
      </c>
      <c r="B63">
        <v>6</v>
      </c>
      <c r="C63" s="7">
        <f t="shared" si="1"/>
        <v>35582</v>
      </c>
      <c r="D63">
        <v>6882</v>
      </c>
      <c r="E63">
        <v>13753</v>
      </c>
      <c r="F63">
        <f t="shared" si="2"/>
        <v>30</v>
      </c>
      <c r="G63">
        <f t="shared" si="3"/>
        <v>229.4</v>
      </c>
    </row>
    <row r="64" spans="1:7" x14ac:dyDescent="0.25">
      <c r="A64">
        <v>1997</v>
      </c>
      <c r="B64">
        <v>7</v>
      </c>
      <c r="C64" s="7">
        <f t="shared" si="1"/>
        <v>35612</v>
      </c>
      <c r="D64">
        <v>2959</v>
      </c>
      <c r="E64">
        <v>5675</v>
      </c>
      <c r="F64">
        <f t="shared" si="2"/>
        <v>31</v>
      </c>
      <c r="G64">
        <f t="shared" si="3"/>
        <v>95.451612903225808</v>
      </c>
    </row>
    <row r="65" spans="1:7" x14ac:dyDescent="0.25">
      <c r="A65">
        <v>1997</v>
      </c>
      <c r="B65">
        <v>8</v>
      </c>
      <c r="C65" s="7">
        <f t="shared" si="1"/>
        <v>35643</v>
      </c>
      <c r="D65">
        <v>2959</v>
      </c>
      <c r="E65">
        <v>6315</v>
      </c>
      <c r="F65">
        <f t="shared" si="2"/>
        <v>31</v>
      </c>
      <c r="G65">
        <f t="shared" si="3"/>
        <v>95.451612903225808</v>
      </c>
    </row>
    <row r="66" spans="1:7" x14ac:dyDescent="0.25">
      <c r="A66">
        <v>1997</v>
      </c>
      <c r="B66">
        <v>9</v>
      </c>
      <c r="C66" s="7">
        <f t="shared" si="1"/>
        <v>35674</v>
      </c>
      <c r="D66">
        <v>4081</v>
      </c>
      <c r="E66">
        <v>8338</v>
      </c>
      <c r="F66">
        <f t="shared" si="2"/>
        <v>30</v>
      </c>
      <c r="G66">
        <f t="shared" si="3"/>
        <v>136.03333333333333</v>
      </c>
    </row>
    <row r="67" spans="1:7" x14ac:dyDescent="0.25">
      <c r="A67">
        <v>1997</v>
      </c>
      <c r="B67">
        <v>10</v>
      </c>
      <c r="C67" s="7">
        <f t="shared" si="1"/>
        <v>35704</v>
      </c>
      <c r="D67">
        <v>2621</v>
      </c>
      <c r="E67">
        <v>5556</v>
      </c>
      <c r="F67">
        <f t="shared" si="2"/>
        <v>31</v>
      </c>
      <c r="G67">
        <f t="shared" si="3"/>
        <v>84.548387096774192</v>
      </c>
    </row>
    <row r="68" spans="1:7" x14ac:dyDescent="0.25">
      <c r="A68">
        <v>1997</v>
      </c>
      <c r="B68">
        <v>11</v>
      </c>
      <c r="C68" s="7">
        <f t="shared" si="1"/>
        <v>35735</v>
      </c>
      <c r="D68">
        <v>3604</v>
      </c>
      <c r="E68">
        <v>5978</v>
      </c>
      <c r="F68">
        <f t="shared" si="2"/>
        <v>30</v>
      </c>
      <c r="G68">
        <f t="shared" si="3"/>
        <v>120.13333333333334</v>
      </c>
    </row>
    <row r="69" spans="1:7" x14ac:dyDescent="0.25">
      <c r="A69">
        <v>1997</v>
      </c>
      <c r="B69">
        <v>12</v>
      </c>
      <c r="C69" s="7">
        <f t="shared" si="1"/>
        <v>35765</v>
      </c>
      <c r="D69">
        <v>1359</v>
      </c>
      <c r="E69">
        <v>2904</v>
      </c>
      <c r="F69">
        <f t="shared" si="2"/>
        <v>31</v>
      </c>
      <c r="G69">
        <f t="shared" si="3"/>
        <v>43.838709677419352</v>
      </c>
    </row>
    <row r="70" spans="1:7" x14ac:dyDescent="0.25">
      <c r="A70">
        <v>1998</v>
      </c>
      <c r="B70">
        <v>1</v>
      </c>
      <c r="C70" s="7">
        <f t="shared" si="1"/>
        <v>35796</v>
      </c>
      <c r="D70">
        <v>2095</v>
      </c>
      <c r="E70">
        <v>4304</v>
      </c>
      <c r="F70">
        <f t="shared" si="2"/>
        <v>31</v>
      </c>
      <c r="G70">
        <f t="shared" si="3"/>
        <v>67.58064516129032</v>
      </c>
    </row>
    <row r="71" spans="1:7" x14ac:dyDescent="0.25">
      <c r="A71">
        <v>1998</v>
      </c>
      <c r="B71">
        <v>2</v>
      </c>
      <c r="C71" s="7">
        <f t="shared" si="1"/>
        <v>35827</v>
      </c>
      <c r="D71">
        <v>984</v>
      </c>
      <c r="E71">
        <v>2021</v>
      </c>
      <c r="F71">
        <f t="shared" si="2"/>
        <v>28</v>
      </c>
      <c r="G71">
        <f t="shared" si="3"/>
        <v>35.142857142857146</v>
      </c>
    </row>
    <row r="72" spans="1:7" x14ac:dyDescent="0.25">
      <c r="A72">
        <v>1998</v>
      </c>
      <c r="B72">
        <v>3</v>
      </c>
      <c r="C72" s="7">
        <f t="shared" si="1"/>
        <v>35855</v>
      </c>
      <c r="D72">
        <v>1413</v>
      </c>
      <c r="E72">
        <v>2958</v>
      </c>
      <c r="F72">
        <f t="shared" si="2"/>
        <v>31</v>
      </c>
      <c r="G72">
        <f t="shared" si="3"/>
        <v>45.58064516129032</v>
      </c>
    </row>
    <row r="73" spans="1:7" x14ac:dyDescent="0.25">
      <c r="A73">
        <v>1998</v>
      </c>
      <c r="B73">
        <v>4</v>
      </c>
      <c r="C73" s="7">
        <f t="shared" si="1"/>
        <v>35886</v>
      </c>
      <c r="D73">
        <v>2054</v>
      </c>
      <c r="E73">
        <v>4189</v>
      </c>
      <c r="F73">
        <f t="shared" si="2"/>
        <v>30</v>
      </c>
      <c r="G73">
        <f t="shared" si="3"/>
        <v>68.466666666666669</v>
      </c>
    </row>
    <row r="74" spans="1:7" x14ac:dyDescent="0.25">
      <c r="A74">
        <v>1998</v>
      </c>
      <c r="B74">
        <v>5</v>
      </c>
      <c r="C74" s="7">
        <f t="shared" si="1"/>
        <v>35916</v>
      </c>
      <c r="D74">
        <v>3691</v>
      </c>
      <c r="E74">
        <v>7579</v>
      </c>
      <c r="F74">
        <f t="shared" si="2"/>
        <v>31</v>
      </c>
      <c r="G74">
        <f t="shared" si="3"/>
        <v>119.06451612903226</v>
      </c>
    </row>
    <row r="75" spans="1:7" x14ac:dyDescent="0.25">
      <c r="A75">
        <v>1998</v>
      </c>
      <c r="B75">
        <v>6</v>
      </c>
      <c r="C75" s="7">
        <f t="shared" si="1"/>
        <v>35947</v>
      </c>
      <c r="D75">
        <v>5129</v>
      </c>
      <c r="E75">
        <v>11027</v>
      </c>
      <c r="F75">
        <f t="shared" si="2"/>
        <v>30</v>
      </c>
      <c r="G75">
        <f t="shared" si="3"/>
        <v>170.96666666666667</v>
      </c>
    </row>
    <row r="76" spans="1:7" x14ac:dyDescent="0.25">
      <c r="A76">
        <v>1998</v>
      </c>
      <c r="B76">
        <v>7</v>
      </c>
      <c r="C76" s="7">
        <f t="shared" si="1"/>
        <v>35977</v>
      </c>
      <c r="D76">
        <v>2444</v>
      </c>
      <c r="E76">
        <v>5382</v>
      </c>
      <c r="F76">
        <f t="shared" si="2"/>
        <v>31</v>
      </c>
      <c r="G76">
        <f t="shared" si="3"/>
        <v>78.838709677419359</v>
      </c>
    </row>
    <row r="77" spans="1:7" x14ac:dyDescent="0.25">
      <c r="A77">
        <v>1998</v>
      </c>
      <c r="B77">
        <v>8</v>
      </c>
      <c r="C77" s="7">
        <f t="shared" si="1"/>
        <v>36008</v>
      </c>
      <c r="D77">
        <v>3979</v>
      </c>
      <c r="E77">
        <v>8340</v>
      </c>
      <c r="F77">
        <f t="shared" si="2"/>
        <v>31</v>
      </c>
      <c r="G77">
        <f t="shared" si="3"/>
        <v>128.35483870967741</v>
      </c>
    </row>
    <row r="78" spans="1:7" x14ac:dyDescent="0.25">
      <c r="A78">
        <v>1998</v>
      </c>
      <c r="B78">
        <v>9</v>
      </c>
      <c r="C78" s="7">
        <f t="shared" si="1"/>
        <v>36039</v>
      </c>
      <c r="D78">
        <v>1964</v>
      </c>
      <c r="E78">
        <v>3846</v>
      </c>
      <c r="F78">
        <f t="shared" si="2"/>
        <v>30</v>
      </c>
      <c r="G78">
        <f t="shared" si="3"/>
        <v>65.466666666666669</v>
      </c>
    </row>
    <row r="79" spans="1:7" x14ac:dyDescent="0.25">
      <c r="A79">
        <v>1998</v>
      </c>
      <c r="B79">
        <v>10</v>
      </c>
      <c r="C79" s="7">
        <f t="shared" si="1"/>
        <v>36069</v>
      </c>
      <c r="D79">
        <v>2711</v>
      </c>
      <c r="E79">
        <v>5549</v>
      </c>
      <c r="F79">
        <f t="shared" si="2"/>
        <v>31</v>
      </c>
      <c r="G79">
        <f t="shared" si="3"/>
        <v>87.451612903225808</v>
      </c>
    </row>
    <row r="80" spans="1:7" x14ac:dyDescent="0.25">
      <c r="A80">
        <v>1998</v>
      </c>
      <c r="B80">
        <v>11</v>
      </c>
      <c r="C80" s="7">
        <f t="shared" si="1"/>
        <v>36100</v>
      </c>
      <c r="D80">
        <v>3017</v>
      </c>
      <c r="E80">
        <v>5906</v>
      </c>
      <c r="F80">
        <f t="shared" si="2"/>
        <v>30</v>
      </c>
      <c r="G80">
        <f t="shared" si="3"/>
        <v>100.56666666666666</v>
      </c>
    </row>
    <row r="81" spans="1:7" x14ac:dyDescent="0.25">
      <c r="A81">
        <v>1998</v>
      </c>
      <c r="B81">
        <v>12</v>
      </c>
      <c r="C81" s="7">
        <f t="shared" si="1"/>
        <v>36130</v>
      </c>
      <c r="D81">
        <v>1730</v>
      </c>
      <c r="E81">
        <v>3518</v>
      </c>
      <c r="F81">
        <f t="shared" si="2"/>
        <v>31</v>
      </c>
      <c r="G81">
        <f t="shared" si="3"/>
        <v>55.806451612903224</v>
      </c>
    </row>
    <row r="82" spans="1:7" x14ac:dyDescent="0.25">
      <c r="A82">
        <v>1999</v>
      </c>
      <c r="B82">
        <v>1</v>
      </c>
      <c r="C82" s="7">
        <f t="shared" si="1"/>
        <v>36161</v>
      </c>
      <c r="D82">
        <v>2081</v>
      </c>
      <c r="E82">
        <v>4322</v>
      </c>
      <c r="F82">
        <f t="shared" si="2"/>
        <v>31</v>
      </c>
      <c r="G82">
        <f t="shared" si="3"/>
        <v>67.129032258064512</v>
      </c>
    </row>
    <row r="83" spans="1:7" x14ac:dyDescent="0.25">
      <c r="A83">
        <v>1999</v>
      </c>
      <c r="B83">
        <v>2</v>
      </c>
      <c r="C83" s="7">
        <f t="shared" si="1"/>
        <v>36192</v>
      </c>
      <c r="D83">
        <v>2033</v>
      </c>
      <c r="E83">
        <v>4579</v>
      </c>
      <c r="F83">
        <f t="shared" si="2"/>
        <v>28</v>
      </c>
      <c r="G83">
        <f t="shared" si="3"/>
        <v>72.607142857142861</v>
      </c>
    </row>
    <row r="84" spans="1:7" x14ac:dyDescent="0.25">
      <c r="A84">
        <v>1999</v>
      </c>
      <c r="B84">
        <v>3</v>
      </c>
      <c r="C84" s="7">
        <f t="shared" si="1"/>
        <v>36220</v>
      </c>
      <c r="D84">
        <v>1753</v>
      </c>
      <c r="E84">
        <v>3655</v>
      </c>
      <c r="F84">
        <f t="shared" si="2"/>
        <v>31</v>
      </c>
      <c r="G84">
        <f t="shared" si="3"/>
        <v>56.548387096774192</v>
      </c>
    </row>
    <row r="85" spans="1:7" x14ac:dyDescent="0.25">
      <c r="A85">
        <v>1999</v>
      </c>
      <c r="B85">
        <v>4</v>
      </c>
      <c r="C85" s="7">
        <f t="shared" si="1"/>
        <v>36251</v>
      </c>
      <c r="D85">
        <v>2280</v>
      </c>
      <c r="E85">
        <v>4423</v>
      </c>
      <c r="F85">
        <f t="shared" si="2"/>
        <v>30</v>
      </c>
      <c r="G85">
        <f t="shared" si="3"/>
        <v>76</v>
      </c>
    </row>
    <row r="86" spans="1:7" x14ac:dyDescent="0.25">
      <c r="A86">
        <v>1999</v>
      </c>
      <c r="B86">
        <v>5</v>
      </c>
      <c r="C86" s="7">
        <f t="shared" si="1"/>
        <v>36281</v>
      </c>
      <c r="D86">
        <v>2972</v>
      </c>
      <c r="E86">
        <v>5994</v>
      </c>
      <c r="F86">
        <f t="shared" si="2"/>
        <v>31</v>
      </c>
      <c r="G86">
        <f t="shared" si="3"/>
        <v>95.870967741935488</v>
      </c>
    </row>
    <row r="87" spans="1:7" x14ac:dyDescent="0.25">
      <c r="A87">
        <v>1999</v>
      </c>
      <c r="B87">
        <v>6</v>
      </c>
      <c r="C87" s="7">
        <f t="shared" si="1"/>
        <v>36312</v>
      </c>
      <c r="D87">
        <v>1101</v>
      </c>
      <c r="E87">
        <v>2141</v>
      </c>
      <c r="F87">
        <f t="shared" si="2"/>
        <v>30</v>
      </c>
      <c r="G87">
        <f t="shared" si="3"/>
        <v>36.700000000000003</v>
      </c>
    </row>
    <row r="88" spans="1:7" x14ac:dyDescent="0.25">
      <c r="A88">
        <v>1999</v>
      </c>
      <c r="B88">
        <v>7</v>
      </c>
      <c r="C88" s="7">
        <f t="shared" si="1"/>
        <v>36342</v>
      </c>
      <c r="D88">
        <v>2925</v>
      </c>
      <c r="E88">
        <v>6287</v>
      </c>
      <c r="F88">
        <f t="shared" si="2"/>
        <v>31</v>
      </c>
      <c r="G88">
        <f t="shared" si="3"/>
        <v>94.354838709677423</v>
      </c>
    </row>
    <row r="89" spans="1:7" x14ac:dyDescent="0.25">
      <c r="A89">
        <v>1999</v>
      </c>
      <c r="B89">
        <v>8</v>
      </c>
      <c r="C89" s="7">
        <f t="shared" si="1"/>
        <v>36373</v>
      </c>
      <c r="D89">
        <v>2175</v>
      </c>
      <c r="E89">
        <v>4537</v>
      </c>
      <c r="F89">
        <f t="shared" si="2"/>
        <v>31</v>
      </c>
      <c r="G89">
        <f t="shared" si="3"/>
        <v>70.161290322580641</v>
      </c>
    </row>
    <row r="90" spans="1:7" x14ac:dyDescent="0.25">
      <c r="A90">
        <v>1999</v>
      </c>
      <c r="B90">
        <v>9</v>
      </c>
      <c r="C90" s="7">
        <f t="shared" si="1"/>
        <v>36404</v>
      </c>
      <c r="D90">
        <v>1264</v>
      </c>
      <c r="E90">
        <v>2613</v>
      </c>
      <c r="F90">
        <f t="shared" si="2"/>
        <v>30</v>
      </c>
      <c r="G90">
        <f t="shared" si="3"/>
        <v>42.133333333333333</v>
      </c>
    </row>
    <row r="91" spans="1:7" x14ac:dyDescent="0.25">
      <c r="A91">
        <v>1999</v>
      </c>
      <c r="B91">
        <v>10</v>
      </c>
      <c r="C91" s="7">
        <f t="shared" si="1"/>
        <v>36434</v>
      </c>
      <c r="D91">
        <v>2923</v>
      </c>
      <c r="E91">
        <v>6076</v>
      </c>
      <c r="F91">
        <f t="shared" si="2"/>
        <v>31</v>
      </c>
      <c r="G91">
        <f t="shared" si="3"/>
        <v>94.290322580645167</v>
      </c>
    </row>
    <row r="92" spans="1:7" x14ac:dyDescent="0.25">
      <c r="A92">
        <v>1999</v>
      </c>
      <c r="B92">
        <v>11</v>
      </c>
      <c r="C92" s="7">
        <f t="shared" si="1"/>
        <v>36465</v>
      </c>
      <c r="D92">
        <v>1099</v>
      </c>
      <c r="E92">
        <v>2348</v>
      </c>
      <c r="F92">
        <f t="shared" si="2"/>
        <v>30</v>
      </c>
      <c r="G92">
        <f t="shared" si="3"/>
        <v>36.633333333333333</v>
      </c>
    </row>
    <row r="93" spans="1:7" x14ac:dyDescent="0.25">
      <c r="A93">
        <v>1999</v>
      </c>
      <c r="B93">
        <v>12</v>
      </c>
      <c r="C93" s="7">
        <f t="shared" si="1"/>
        <v>36495</v>
      </c>
      <c r="D93">
        <v>1549</v>
      </c>
      <c r="E93">
        <v>3155</v>
      </c>
      <c r="F93">
        <f t="shared" si="2"/>
        <v>31</v>
      </c>
      <c r="G93">
        <f t="shared" si="3"/>
        <v>49.967741935483872</v>
      </c>
    </row>
    <row r="94" spans="1:7" x14ac:dyDescent="0.25">
      <c r="A94">
        <v>2000</v>
      </c>
      <c r="B94">
        <v>1</v>
      </c>
      <c r="C94" s="7">
        <f t="shared" si="1"/>
        <v>36526</v>
      </c>
      <c r="D94">
        <v>1911</v>
      </c>
      <c r="E94">
        <v>3918</v>
      </c>
      <c r="F94">
        <f t="shared" si="2"/>
        <v>31</v>
      </c>
      <c r="G94">
        <f t="shared" si="3"/>
        <v>61.645161290322584</v>
      </c>
    </row>
    <row r="95" spans="1:7" x14ac:dyDescent="0.25">
      <c r="A95">
        <v>2000</v>
      </c>
      <c r="B95">
        <v>2</v>
      </c>
      <c r="C95" s="7">
        <f t="shared" si="1"/>
        <v>36557</v>
      </c>
      <c r="D95">
        <v>1348</v>
      </c>
      <c r="E95">
        <v>2771</v>
      </c>
      <c r="F95">
        <f t="shared" si="2"/>
        <v>29</v>
      </c>
      <c r="G95">
        <f t="shared" si="3"/>
        <v>46.482758620689658</v>
      </c>
    </row>
    <row r="96" spans="1:7" x14ac:dyDescent="0.25">
      <c r="A96">
        <v>2000</v>
      </c>
      <c r="B96">
        <v>3</v>
      </c>
      <c r="C96" s="7">
        <f t="shared" si="1"/>
        <v>36586</v>
      </c>
      <c r="D96">
        <v>2241</v>
      </c>
      <c r="E96">
        <v>4883</v>
      </c>
      <c r="F96">
        <f t="shared" si="2"/>
        <v>31</v>
      </c>
      <c r="G96">
        <f t="shared" si="3"/>
        <v>72.290322580645167</v>
      </c>
    </row>
    <row r="97" spans="1:10" x14ac:dyDescent="0.25">
      <c r="A97">
        <v>2000</v>
      </c>
      <c r="B97">
        <v>4</v>
      </c>
      <c r="C97" s="7">
        <f t="shared" si="1"/>
        <v>36617</v>
      </c>
      <c r="D97">
        <v>262</v>
      </c>
      <c r="E97">
        <v>480</v>
      </c>
      <c r="F97">
        <f t="shared" si="2"/>
        <v>30</v>
      </c>
      <c r="G97">
        <f t="shared" si="3"/>
        <v>8.7333333333333325</v>
      </c>
    </row>
    <row r="98" spans="1:10" x14ac:dyDescent="0.25">
      <c r="A98">
        <v>2000</v>
      </c>
      <c r="B98">
        <v>5</v>
      </c>
      <c r="C98" s="7">
        <f t="shared" si="1"/>
        <v>36647</v>
      </c>
      <c r="D98">
        <v>4279</v>
      </c>
      <c r="E98">
        <v>9327</v>
      </c>
      <c r="F98">
        <f t="shared" si="2"/>
        <v>31</v>
      </c>
      <c r="G98">
        <f t="shared" si="3"/>
        <v>138.03225806451613</v>
      </c>
    </row>
    <row r="99" spans="1:10" x14ac:dyDescent="0.25">
      <c r="A99">
        <v>2000</v>
      </c>
      <c r="B99">
        <v>6</v>
      </c>
      <c r="C99" s="7">
        <f t="shared" ref="C99:C162" si="4">IF(B99=13,"na",DATE(A99,B99,1))</f>
        <v>36678</v>
      </c>
      <c r="D99">
        <v>2481</v>
      </c>
      <c r="E99">
        <v>5345</v>
      </c>
      <c r="F99">
        <f t="shared" ref="F99:F162" si="5">C100-C99</f>
        <v>30</v>
      </c>
      <c r="G99">
        <f t="shared" si="3"/>
        <v>82.7</v>
      </c>
    </row>
    <row r="100" spans="1:10" x14ac:dyDescent="0.25">
      <c r="A100">
        <v>2000</v>
      </c>
      <c r="B100">
        <v>7</v>
      </c>
      <c r="C100" s="7">
        <f t="shared" si="4"/>
        <v>36708</v>
      </c>
      <c r="D100">
        <v>6117</v>
      </c>
      <c r="E100">
        <v>12781</v>
      </c>
      <c r="F100">
        <f t="shared" si="5"/>
        <v>31</v>
      </c>
      <c r="G100">
        <f t="shared" si="3"/>
        <v>197.32258064516128</v>
      </c>
      <c r="J100" t="s">
        <v>127</v>
      </c>
    </row>
    <row r="101" spans="1:10" x14ac:dyDescent="0.25">
      <c r="A101">
        <v>2000</v>
      </c>
      <c r="B101">
        <v>8</v>
      </c>
      <c r="C101" s="7">
        <f t="shared" si="4"/>
        <v>36739</v>
      </c>
      <c r="D101">
        <v>2249</v>
      </c>
      <c r="E101">
        <v>4695</v>
      </c>
      <c r="F101">
        <f t="shared" si="5"/>
        <v>31</v>
      </c>
      <c r="G101">
        <f t="shared" si="3"/>
        <v>72.548387096774192</v>
      </c>
    </row>
    <row r="102" spans="1:10" x14ac:dyDescent="0.25">
      <c r="A102">
        <v>2000</v>
      </c>
      <c r="B102">
        <v>9</v>
      </c>
      <c r="C102" s="7">
        <f t="shared" si="4"/>
        <v>36770</v>
      </c>
      <c r="D102">
        <v>2611</v>
      </c>
      <c r="E102">
        <v>5563</v>
      </c>
      <c r="F102">
        <f t="shared" si="5"/>
        <v>30</v>
      </c>
      <c r="G102">
        <f t="shared" si="3"/>
        <v>87.033333333333331</v>
      </c>
    </row>
    <row r="103" spans="1:10" x14ac:dyDescent="0.25">
      <c r="A103">
        <v>2000</v>
      </c>
      <c r="B103">
        <v>10</v>
      </c>
      <c r="C103" s="7">
        <f t="shared" si="4"/>
        <v>36800</v>
      </c>
      <c r="D103">
        <v>1669</v>
      </c>
      <c r="E103">
        <v>3479</v>
      </c>
      <c r="F103">
        <f t="shared" si="5"/>
        <v>31</v>
      </c>
      <c r="G103">
        <f t="shared" si="3"/>
        <v>53.838709677419352</v>
      </c>
    </row>
    <row r="104" spans="1:10" x14ac:dyDescent="0.25">
      <c r="A104">
        <v>2000</v>
      </c>
      <c r="B104">
        <v>11</v>
      </c>
      <c r="C104" s="7">
        <f t="shared" si="4"/>
        <v>36831</v>
      </c>
      <c r="D104">
        <v>1448</v>
      </c>
      <c r="E104">
        <v>2876</v>
      </c>
      <c r="F104">
        <f t="shared" si="5"/>
        <v>30</v>
      </c>
      <c r="G104">
        <f t="shared" si="3"/>
        <v>48.266666666666666</v>
      </c>
    </row>
    <row r="105" spans="1:10" x14ac:dyDescent="0.25">
      <c r="A105">
        <v>2000</v>
      </c>
      <c r="B105">
        <v>12</v>
      </c>
      <c r="C105" s="7">
        <f t="shared" si="4"/>
        <v>36861</v>
      </c>
      <c r="D105">
        <v>1399</v>
      </c>
      <c r="E105">
        <v>2949</v>
      </c>
      <c r="F105">
        <f t="shared" si="5"/>
        <v>31</v>
      </c>
      <c r="G105">
        <f t="shared" si="3"/>
        <v>45.12903225806452</v>
      </c>
    </row>
    <row r="106" spans="1:10" x14ac:dyDescent="0.25">
      <c r="A106">
        <v>2001</v>
      </c>
      <c r="B106">
        <v>1</v>
      </c>
      <c r="C106" s="7">
        <f t="shared" si="4"/>
        <v>36892</v>
      </c>
      <c r="D106">
        <v>926</v>
      </c>
      <c r="E106">
        <v>2029</v>
      </c>
      <c r="F106">
        <f t="shared" si="5"/>
        <v>31</v>
      </c>
      <c r="G106">
        <f t="shared" si="3"/>
        <v>29.870967741935484</v>
      </c>
    </row>
    <row r="107" spans="1:10" x14ac:dyDescent="0.25">
      <c r="A107">
        <v>2001</v>
      </c>
      <c r="B107">
        <v>2</v>
      </c>
      <c r="C107" s="7">
        <f t="shared" si="4"/>
        <v>36923</v>
      </c>
      <c r="D107">
        <v>883</v>
      </c>
      <c r="E107">
        <v>1780</v>
      </c>
      <c r="F107">
        <f t="shared" si="5"/>
        <v>28</v>
      </c>
      <c r="G107">
        <f t="shared" si="3"/>
        <v>31.535714285714285</v>
      </c>
    </row>
    <row r="108" spans="1:10" x14ac:dyDescent="0.25">
      <c r="A108">
        <v>2001</v>
      </c>
      <c r="B108">
        <v>3</v>
      </c>
      <c r="C108" s="7">
        <f t="shared" si="4"/>
        <v>36951</v>
      </c>
      <c r="D108">
        <v>1140</v>
      </c>
      <c r="E108">
        <v>2964</v>
      </c>
      <c r="F108">
        <f t="shared" si="5"/>
        <v>31</v>
      </c>
      <c r="G108">
        <f t="shared" si="3"/>
        <v>36.774193548387096</v>
      </c>
    </row>
    <row r="109" spans="1:10" x14ac:dyDescent="0.25">
      <c r="A109">
        <v>2001</v>
      </c>
      <c r="B109">
        <v>4</v>
      </c>
      <c r="C109" s="7">
        <f t="shared" si="4"/>
        <v>36982</v>
      </c>
      <c r="D109">
        <v>740</v>
      </c>
      <c r="E109">
        <v>1699</v>
      </c>
      <c r="F109">
        <f t="shared" si="5"/>
        <v>30</v>
      </c>
      <c r="G109">
        <f t="shared" si="3"/>
        <v>24.666666666666668</v>
      </c>
    </row>
    <row r="110" spans="1:10" x14ac:dyDescent="0.25">
      <c r="A110">
        <v>2001</v>
      </c>
      <c r="B110">
        <v>5</v>
      </c>
      <c r="C110" s="7">
        <f t="shared" si="4"/>
        <v>37012</v>
      </c>
      <c r="D110">
        <v>1439</v>
      </c>
      <c r="E110">
        <v>3086</v>
      </c>
      <c r="F110">
        <f t="shared" si="5"/>
        <v>31</v>
      </c>
      <c r="G110">
        <f t="shared" si="3"/>
        <v>46.41935483870968</v>
      </c>
    </row>
    <row r="111" spans="1:10" x14ac:dyDescent="0.25">
      <c r="A111">
        <v>2001</v>
      </c>
      <c r="B111">
        <v>6</v>
      </c>
      <c r="C111" s="7">
        <f t="shared" si="4"/>
        <v>37043</v>
      </c>
      <c r="D111">
        <v>1970</v>
      </c>
      <c r="E111">
        <v>4146</v>
      </c>
      <c r="F111">
        <f t="shared" si="5"/>
        <v>30</v>
      </c>
      <c r="G111">
        <f t="shared" si="3"/>
        <v>65.666666666666671</v>
      </c>
    </row>
    <row r="112" spans="1:10" x14ac:dyDescent="0.25">
      <c r="A112">
        <v>2001</v>
      </c>
      <c r="B112">
        <v>7</v>
      </c>
      <c r="C112" s="7">
        <f t="shared" si="4"/>
        <v>37073</v>
      </c>
      <c r="D112">
        <v>1958</v>
      </c>
      <c r="E112">
        <v>4377</v>
      </c>
      <c r="F112">
        <f t="shared" si="5"/>
        <v>31</v>
      </c>
      <c r="G112">
        <f t="shared" si="3"/>
        <v>63.161290322580648</v>
      </c>
    </row>
    <row r="113" spans="1:7" x14ac:dyDescent="0.25">
      <c r="A113">
        <v>2001</v>
      </c>
      <c r="B113">
        <v>8</v>
      </c>
      <c r="C113" s="7">
        <f t="shared" si="4"/>
        <v>37104</v>
      </c>
      <c r="D113">
        <v>3372</v>
      </c>
      <c r="E113">
        <v>7341</v>
      </c>
      <c r="F113">
        <f t="shared" si="5"/>
        <v>31</v>
      </c>
      <c r="G113">
        <f t="shared" si="3"/>
        <v>108.7741935483871</v>
      </c>
    </row>
    <row r="114" spans="1:7" x14ac:dyDescent="0.25">
      <c r="A114">
        <v>2001</v>
      </c>
      <c r="B114">
        <v>9</v>
      </c>
      <c r="C114" s="7">
        <f t="shared" si="4"/>
        <v>37135</v>
      </c>
      <c r="D114">
        <v>1719</v>
      </c>
      <c r="E114">
        <v>3536</v>
      </c>
      <c r="F114">
        <f t="shared" si="5"/>
        <v>30</v>
      </c>
      <c r="G114">
        <f t="shared" si="3"/>
        <v>57.3</v>
      </c>
    </row>
    <row r="115" spans="1:7" x14ac:dyDescent="0.25">
      <c r="A115">
        <v>2001</v>
      </c>
      <c r="B115">
        <v>10</v>
      </c>
      <c r="C115" s="7">
        <f t="shared" si="4"/>
        <v>37165</v>
      </c>
      <c r="D115">
        <v>1424</v>
      </c>
      <c r="E115">
        <v>3256</v>
      </c>
      <c r="F115">
        <f t="shared" si="5"/>
        <v>31</v>
      </c>
      <c r="G115">
        <f t="shared" si="3"/>
        <v>45.935483870967744</v>
      </c>
    </row>
    <row r="116" spans="1:7" x14ac:dyDescent="0.25">
      <c r="A116">
        <v>2001</v>
      </c>
      <c r="B116">
        <v>11</v>
      </c>
      <c r="C116" s="7">
        <f t="shared" si="4"/>
        <v>37196</v>
      </c>
      <c r="D116">
        <v>1753</v>
      </c>
      <c r="E116">
        <v>3745</v>
      </c>
      <c r="F116">
        <f t="shared" si="5"/>
        <v>30</v>
      </c>
      <c r="G116">
        <f t="shared" si="3"/>
        <v>58.43333333333333</v>
      </c>
    </row>
    <row r="117" spans="1:7" x14ac:dyDescent="0.25">
      <c r="A117">
        <v>2001</v>
      </c>
      <c r="B117">
        <v>12</v>
      </c>
      <c r="C117" s="7">
        <f t="shared" si="4"/>
        <v>37226</v>
      </c>
      <c r="D117">
        <v>1131</v>
      </c>
      <c r="E117">
        <v>2459</v>
      </c>
      <c r="F117">
        <f t="shared" si="5"/>
        <v>31</v>
      </c>
      <c r="G117">
        <f t="shared" si="3"/>
        <v>36.483870967741936</v>
      </c>
    </row>
    <row r="118" spans="1:7" x14ac:dyDescent="0.25">
      <c r="A118">
        <v>2002</v>
      </c>
      <c r="B118">
        <v>1</v>
      </c>
      <c r="C118" s="7">
        <f t="shared" si="4"/>
        <v>37257</v>
      </c>
      <c r="D118">
        <v>1096</v>
      </c>
      <c r="E118">
        <v>2552</v>
      </c>
      <c r="F118">
        <f t="shared" si="5"/>
        <v>31</v>
      </c>
      <c r="G118">
        <f t="shared" si="3"/>
        <v>35.354838709677416</v>
      </c>
    </row>
    <row r="119" spans="1:7" x14ac:dyDescent="0.25">
      <c r="A119">
        <v>2002</v>
      </c>
      <c r="B119">
        <v>2</v>
      </c>
      <c r="C119" s="7">
        <f t="shared" si="4"/>
        <v>37288</v>
      </c>
      <c r="D119">
        <v>913</v>
      </c>
      <c r="E119">
        <v>2005</v>
      </c>
      <c r="F119">
        <f t="shared" si="5"/>
        <v>28</v>
      </c>
      <c r="G119">
        <f t="shared" si="3"/>
        <v>32.607142857142854</v>
      </c>
    </row>
    <row r="120" spans="1:7" x14ac:dyDescent="0.25">
      <c r="A120">
        <v>2002</v>
      </c>
      <c r="B120">
        <v>3</v>
      </c>
      <c r="C120" s="7">
        <f t="shared" si="4"/>
        <v>37316</v>
      </c>
      <c r="D120">
        <v>778</v>
      </c>
      <c r="E120">
        <v>1775</v>
      </c>
      <c r="F120">
        <f t="shared" si="5"/>
        <v>31</v>
      </c>
      <c r="G120">
        <f t="shared" si="3"/>
        <v>25.096774193548388</v>
      </c>
    </row>
    <row r="121" spans="1:7" x14ac:dyDescent="0.25">
      <c r="A121">
        <v>2002</v>
      </c>
      <c r="B121">
        <v>4</v>
      </c>
      <c r="C121" s="7">
        <f t="shared" si="4"/>
        <v>37347</v>
      </c>
      <c r="D121">
        <v>795</v>
      </c>
      <c r="E121">
        <v>1937</v>
      </c>
      <c r="F121">
        <f t="shared" si="5"/>
        <v>30</v>
      </c>
      <c r="G121">
        <f t="shared" si="3"/>
        <v>26.5</v>
      </c>
    </row>
    <row r="122" spans="1:7" x14ac:dyDescent="0.25">
      <c r="A122">
        <v>2002</v>
      </c>
      <c r="B122">
        <v>5</v>
      </c>
      <c r="C122" s="7">
        <f t="shared" si="4"/>
        <v>37377</v>
      </c>
      <c r="D122">
        <v>1892</v>
      </c>
      <c r="E122">
        <v>4275</v>
      </c>
      <c r="F122">
        <f t="shared" si="5"/>
        <v>31</v>
      </c>
      <c r="G122">
        <f t="shared" si="3"/>
        <v>61.032258064516128</v>
      </c>
    </row>
    <row r="123" spans="1:7" x14ac:dyDescent="0.25">
      <c r="A123">
        <v>2002</v>
      </c>
      <c r="B123">
        <v>6</v>
      </c>
      <c r="C123" s="7">
        <f t="shared" si="4"/>
        <v>37408</v>
      </c>
      <c r="D123">
        <v>1868</v>
      </c>
      <c r="E123">
        <v>4179</v>
      </c>
      <c r="F123">
        <f t="shared" si="5"/>
        <v>30</v>
      </c>
      <c r="G123">
        <f t="shared" ref="G123:G186" si="6">D123/F123</f>
        <v>62.266666666666666</v>
      </c>
    </row>
    <row r="124" spans="1:7" x14ac:dyDescent="0.25">
      <c r="A124">
        <v>2002</v>
      </c>
      <c r="B124">
        <v>7</v>
      </c>
      <c r="C124" s="7">
        <f t="shared" si="4"/>
        <v>37438</v>
      </c>
      <c r="D124">
        <v>2350</v>
      </c>
      <c r="E124">
        <v>5330</v>
      </c>
      <c r="F124">
        <f t="shared" si="5"/>
        <v>31</v>
      </c>
      <c r="G124">
        <f t="shared" si="6"/>
        <v>75.806451612903231</v>
      </c>
    </row>
    <row r="125" spans="1:7" x14ac:dyDescent="0.25">
      <c r="A125">
        <v>2002</v>
      </c>
      <c r="B125">
        <v>8</v>
      </c>
      <c r="C125" s="7">
        <f t="shared" si="4"/>
        <v>37469</v>
      </c>
      <c r="D125">
        <v>3105</v>
      </c>
      <c r="E125">
        <v>6976</v>
      </c>
      <c r="F125">
        <f t="shared" si="5"/>
        <v>31</v>
      </c>
      <c r="G125">
        <f t="shared" si="6"/>
        <v>100.16129032258064</v>
      </c>
    </row>
    <row r="126" spans="1:7" x14ac:dyDescent="0.25">
      <c r="A126">
        <v>2002</v>
      </c>
      <c r="B126">
        <v>9</v>
      </c>
      <c r="C126" s="7">
        <f t="shared" si="4"/>
        <v>37500</v>
      </c>
      <c r="D126">
        <v>1348</v>
      </c>
      <c r="E126">
        <v>3049</v>
      </c>
      <c r="F126">
        <f t="shared" si="5"/>
        <v>30</v>
      </c>
      <c r="G126">
        <f t="shared" si="6"/>
        <v>44.93333333333333</v>
      </c>
    </row>
    <row r="127" spans="1:7" x14ac:dyDescent="0.25">
      <c r="A127">
        <v>2002</v>
      </c>
      <c r="B127">
        <v>10</v>
      </c>
      <c r="C127" s="7">
        <f t="shared" si="4"/>
        <v>37530</v>
      </c>
      <c r="D127">
        <v>1932</v>
      </c>
      <c r="E127">
        <v>4374</v>
      </c>
      <c r="F127">
        <f t="shared" si="5"/>
        <v>31</v>
      </c>
      <c r="G127">
        <f t="shared" si="6"/>
        <v>62.322580645161288</v>
      </c>
    </row>
    <row r="128" spans="1:7" x14ac:dyDescent="0.25">
      <c r="A128">
        <v>2002</v>
      </c>
      <c r="B128">
        <v>11</v>
      </c>
      <c r="C128" s="7">
        <f t="shared" si="4"/>
        <v>37561</v>
      </c>
      <c r="D128">
        <v>2220</v>
      </c>
      <c r="E128">
        <v>4895</v>
      </c>
      <c r="F128">
        <f t="shared" si="5"/>
        <v>30</v>
      </c>
      <c r="G128">
        <f t="shared" si="6"/>
        <v>74</v>
      </c>
    </row>
    <row r="129" spans="1:7" x14ac:dyDescent="0.25">
      <c r="A129">
        <v>2002</v>
      </c>
      <c r="B129">
        <v>12</v>
      </c>
      <c r="C129" s="7">
        <f t="shared" si="4"/>
        <v>37591</v>
      </c>
      <c r="D129">
        <v>1228</v>
      </c>
      <c r="E129">
        <v>2760</v>
      </c>
      <c r="F129">
        <f t="shared" si="5"/>
        <v>31</v>
      </c>
      <c r="G129">
        <f t="shared" si="6"/>
        <v>39.612903225806448</v>
      </c>
    </row>
    <row r="130" spans="1:7" x14ac:dyDescent="0.25">
      <c r="A130">
        <v>2003</v>
      </c>
      <c r="B130">
        <v>1</v>
      </c>
      <c r="C130" s="7">
        <f t="shared" si="4"/>
        <v>37622</v>
      </c>
      <c r="D130">
        <v>1634</v>
      </c>
      <c r="E130">
        <v>3370</v>
      </c>
      <c r="F130">
        <f t="shared" si="5"/>
        <v>31</v>
      </c>
      <c r="G130">
        <f t="shared" si="6"/>
        <v>52.70967741935484</v>
      </c>
    </row>
    <row r="131" spans="1:7" x14ac:dyDescent="0.25">
      <c r="A131">
        <v>2003</v>
      </c>
      <c r="B131">
        <v>2</v>
      </c>
      <c r="C131" s="7">
        <f t="shared" si="4"/>
        <v>37653</v>
      </c>
      <c r="D131">
        <v>1314</v>
      </c>
      <c r="E131">
        <v>2990</v>
      </c>
      <c r="F131">
        <f t="shared" si="5"/>
        <v>28</v>
      </c>
      <c r="G131">
        <f t="shared" si="6"/>
        <v>46.928571428571431</v>
      </c>
    </row>
    <row r="132" spans="1:7" x14ac:dyDescent="0.25">
      <c r="A132">
        <v>2003</v>
      </c>
      <c r="B132">
        <v>3</v>
      </c>
      <c r="C132" s="7">
        <f t="shared" si="4"/>
        <v>37681</v>
      </c>
      <c r="D132">
        <v>1572</v>
      </c>
      <c r="E132">
        <v>3681</v>
      </c>
      <c r="F132">
        <f t="shared" si="5"/>
        <v>31</v>
      </c>
      <c r="G132">
        <f t="shared" si="6"/>
        <v>50.70967741935484</v>
      </c>
    </row>
    <row r="133" spans="1:7" x14ac:dyDescent="0.25">
      <c r="A133">
        <v>2003</v>
      </c>
      <c r="B133">
        <v>4</v>
      </c>
      <c r="C133" s="7">
        <f t="shared" si="4"/>
        <v>37712</v>
      </c>
      <c r="D133">
        <v>1186</v>
      </c>
      <c r="E133">
        <v>2697</v>
      </c>
      <c r="F133">
        <f t="shared" si="5"/>
        <v>30</v>
      </c>
      <c r="G133">
        <f t="shared" si="6"/>
        <v>39.533333333333331</v>
      </c>
    </row>
    <row r="134" spans="1:7" x14ac:dyDescent="0.25">
      <c r="A134">
        <v>2003</v>
      </c>
      <c r="B134">
        <v>5</v>
      </c>
      <c r="C134" s="7">
        <f t="shared" si="4"/>
        <v>37742</v>
      </c>
      <c r="D134">
        <v>1388</v>
      </c>
      <c r="E134">
        <v>3076</v>
      </c>
      <c r="F134">
        <f t="shared" si="5"/>
        <v>31</v>
      </c>
      <c r="G134">
        <f t="shared" si="6"/>
        <v>44.774193548387096</v>
      </c>
    </row>
    <row r="135" spans="1:7" x14ac:dyDescent="0.25">
      <c r="A135">
        <v>2003</v>
      </c>
      <c r="B135">
        <v>6</v>
      </c>
      <c r="C135" s="7">
        <f t="shared" si="4"/>
        <v>37773</v>
      </c>
      <c r="D135">
        <v>1208</v>
      </c>
      <c r="E135">
        <v>2658</v>
      </c>
      <c r="F135">
        <f t="shared" si="5"/>
        <v>30</v>
      </c>
      <c r="G135">
        <f t="shared" si="6"/>
        <v>40.266666666666666</v>
      </c>
    </row>
    <row r="136" spans="1:7" x14ac:dyDescent="0.25">
      <c r="A136">
        <v>2003</v>
      </c>
      <c r="B136">
        <v>7</v>
      </c>
      <c r="C136" s="7">
        <f t="shared" si="4"/>
        <v>37803</v>
      </c>
      <c r="D136">
        <v>1213</v>
      </c>
      <c r="E136">
        <v>2816</v>
      </c>
      <c r="F136">
        <f t="shared" si="5"/>
        <v>31</v>
      </c>
      <c r="G136">
        <f t="shared" si="6"/>
        <v>39.12903225806452</v>
      </c>
    </row>
    <row r="137" spans="1:7" x14ac:dyDescent="0.25">
      <c r="A137">
        <v>2003</v>
      </c>
      <c r="B137">
        <v>8</v>
      </c>
      <c r="C137" s="7">
        <f t="shared" si="4"/>
        <v>37834</v>
      </c>
      <c r="D137">
        <v>4063</v>
      </c>
      <c r="E137">
        <v>8460</v>
      </c>
      <c r="F137">
        <f t="shared" si="5"/>
        <v>31</v>
      </c>
      <c r="G137">
        <f t="shared" si="6"/>
        <v>131.06451612903226</v>
      </c>
    </row>
    <row r="138" spans="1:7" x14ac:dyDescent="0.25">
      <c r="A138">
        <v>2003</v>
      </c>
      <c r="B138">
        <v>9</v>
      </c>
      <c r="C138" s="7">
        <f t="shared" si="4"/>
        <v>37865</v>
      </c>
      <c r="D138">
        <v>2230</v>
      </c>
      <c r="E138">
        <v>4695</v>
      </c>
      <c r="F138">
        <f t="shared" si="5"/>
        <v>30</v>
      </c>
      <c r="G138">
        <f t="shared" si="6"/>
        <v>74.333333333333329</v>
      </c>
    </row>
    <row r="139" spans="1:7" x14ac:dyDescent="0.25">
      <c r="A139">
        <v>2003</v>
      </c>
      <c r="B139">
        <v>10</v>
      </c>
      <c r="C139" s="7">
        <f t="shared" si="4"/>
        <v>37895</v>
      </c>
      <c r="D139">
        <v>2266</v>
      </c>
      <c r="E139">
        <v>4816</v>
      </c>
      <c r="F139">
        <f t="shared" si="5"/>
        <v>31</v>
      </c>
      <c r="G139">
        <f t="shared" si="6"/>
        <v>73.096774193548384</v>
      </c>
    </row>
    <row r="140" spans="1:7" x14ac:dyDescent="0.25">
      <c r="A140">
        <v>2003</v>
      </c>
      <c r="B140">
        <v>11</v>
      </c>
      <c r="C140" s="7">
        <f t="shared" si="4"/>
        <v>37926</v>
      </c>
      <c r="D140">
        <v>1744</v>
      </c>
      <c r="E140">
        <v>3595</v>
      </c>
      <c r="F140">
        <f t="shared" si="5"/>
        <v>30</v>
      </c>
      <c r="G140">
        <f t="shared" si="6"/>
        <v>58.133333333333333</v>
      </c>
    </row>
    <row r="141" spans="1:7" x14ac:dyDescent="0.25">
      <c r="A141">
        <v>2003</v>
      </c>
      <c r="B141">
        <v>12</v>
      </c>
      <c r="C141" s="7">
        <f t="shared" si="4"/>
        <v>37956</v>
      </c>
      <c r="D141">
        <v>805</v>
      </c>
      <c r="E141">
        <v>1790</v>
      </c>
      <c r="F141">
        <f t="shared" si="5"/>
        <v>31</v>
      </c>
      <c r="G141">
        <f t="shared" si="6"/>
        <v>25.967741935483872</v>
      </c>
    </row>
    <row r="142" spans="1:7" x14ac:dyDescent="0.25">
      <c r="A142">
        <v>2004</v>
      </c>
      <c r="B142">
        <v>1</v>
      </c>
      <c r="C142" s="7">
        <f t="shared" si="4"/>
        <v>37987</v>
      </c>
      <c r="D142">
        <v>1707</v>
      </c>
      <c r="E142">
        <v>3762</v>
      </c>
      <c r="F142">
        <f t="shared" si="5"/>
        <v>31</v>
      </c>
      <c r="G142">
        <f t="shared" si="6"/>
        <v>55.064516129032256</v>
      </c>
    </row>
    <row r="143" spans="1:7" x14ac:dyDescent="0.25">
      <c r="A143">
        <v>2004</v>
      </c>
      <c r="B143">
        <v>2</v>
      </c>
      <c r="C143" s="7">
        <f t="shared" si="4"/>
        <v>38018</v>
      </c>
      <c r="D143">
        <v>3107</v>
      </c>
      <c r="E143">
        <v>6893</v>
      </c>
      <c r="F143">
        <f t="shared" si="5"/>
        <v>29</v>
      </c>
      <c r="G143">
        <f t="shared" si="6"/>
        <v>107.13793103448276</v>
      </c>
    </row>
    <row r="144" spans="1:7" x14ac:dyDescent="0.25">
      <c r="A144">
        <v>2004</v>
      </c>
      <c r="B144">
        <v>3</v>
      </c>
      <c r="C144" s="7">
        <f t="shared" si="4"/>
        <v>38047</v>
      </c>
      <c r="D144">
        <v>1277</v>
      </c>
      <c r="E144">
        <v>2753</v>
      </c>
      <c r="F144">
        <f t="shared" si="5"/>
        <v>31</v>
      </c>
      <c r="G144">
        <f t="shared" si="6"/>
        <v>41.193548387096776</v>
      </c>
    </row>
    <row r="145" spans="1:7" x14ac:dyDescent="0.25">
      <c r="A145">
        <v>2004</v>
      </c>
      <c r="B145">
        <v>4</v>
      </c>
      <c r="C145" s="7">
        <f t="shared" si="4"/>
        <v>38078</v>
      </c>
      <c r="D145">
        <v>1284</v>
      </c>
      <c r="E145">
        <v>2896</v>
      </c>
      <c r="F145">
        <f t="shared" si="5"/>
        <v>30</v>
      </c>
      <c r="G145">
        <f t="shared" si="6"/>
        <v>42.8</v>
      </c>
    </row>
    <row r="146" spans="1:7" x14ac:dyDescent="0.25">
      <c r="A146">
        <v>2004</v>
      </c>
      <c r="B146">
        <v>5</v>
      </c>
      <c r="C146" s="7">
        <f t="shared" si="4"/>
        <v>38108</v>
      </c>
      <c r="D146">
        <v>1467</v>
      </c>
      <c r="E146">
        <v>3213</v>
      </c>
      <c r="F146">
        <f t="shared" si="5"/>
        <v>31</v>
      </c>
      <c r="G146">
        <f t="shared" si="6"/>
        <v>47.322580645161288</v>
      </c>
    </row>
    <row r="147" spans="1:7" x14ac:dyDescent="0.25">
      <c r="A147">
        <v>2004</v>
      </c>
      <c r="B147">
        <v>6</v>
      </c>
      <c r="C147" s="7">
        <f t="shared" si="4"/>
        <v>38139</v>
      </c>
      <c r="D147">
        <v>1646</v>
      </c>
      <c r="E147">
        <v>3691</v>
      </c>
      <c r="F147">
        <f t="shared" si="5"/>
        <v>30</v>
      </c>
      <c r="G147">
        <f t="shared" si="6"/>
        <v>54.866666666666667</v>
      </c>
    </row>
    <row r="148" spans="1:7" x14ac:dyDescent="0.25">
      <c r="A148">
        <v>2004</v>
      </c>
      <c r="B148">
        <v>7</v>
      </c>
      <c r="C148" s="7">
        <f t="shared" si="4"/>
        <v>38169</v>
      </c>
      <c r="D148">
        <v>2261</v>
      </c>
      <c r="E148">
        <v>5282</v>
      </c>
      <c r="F148">
        <f t="shared" si="5"/>
        <v>31</v>
      </c>
      <c r="G148">
        <f t="shared" si="6"/>
        <v>72.935483870967744</v>
      </c>
    </row>
    <row r="149" spans="1:7" x14ac:dyDescent="0.25">
      <c r="A149">
        <v>2004</v>
      </c>
      <c r="B149">
        <v>8</v>
      </c>
      <c r="C149" s="7">
        <f t="shared" si="4"/>
        <v>38200</v>
      </c>
      <c r="D149">
        <v>4378</v>
      </c>
      <c r="E149">
        <v>10653</v>
      </c>
      <c r="F149">
        <f t="shared" si="5"/>
        <v>31</v>
      </c>
      <c r="G149">
        <f t="shared" si="6"/>
        <v>141.2258064516129</v>
      </c>
    </row>
    <row r="150" spans="1:7" x14ac:dyDescent="0.25">
      <c r="A150">
        <v>2004</v>
      </c>
      <c r="B150">
        <v>9</v>
      </c>
      <c r="C150" s="7">
        <f t="shared" si="4"/>
        <v>38231</v>
      </c>
      <c r="D150">
        <v>1198</v>
      </c>
      <c r="E150">
        <v>2604</v>
      </c>
      <c r="F150">
        <f t="shared" si="5"/>
        <v>30</v>
      </c>
      <c r="G150">
        <f t="shared" si="6"/>
        <v>39.93333333333333</v>
      </c>
    </row>
    <row r="151" spans="1:7" x14ac:dyDescent="0.25">
      <c r="A151">
        <v>2004</v>
      </c>
      <c r="B151">
        <v>10</v>
      </c>
      <c r="C151" s="7">
        <f t="shared" si="4"/>
        <v>38261</v>
      </c>
      <c r="D151">
        <v>2156</v>
      </c>
      <c r="E151">
        <v>5180</v>
      </c>
      <c r="F151">
        <f t="shared" si="5"/>
        <v>31</v>
      </c>
      <c r="G151">
        <f t="shared" si="6"/>
        <v>69.548387096774192</v>
      </c>
    </row>
    <row r="152" spans="1:7" x14ac:dyDescent="0.25">
      <c r="A152">
        <v>2004</v>
      </c>
      <c r="B152">
        <v>11</v>
      </c>
      <c r="C152" s="7">
        <f t="shared" si="4"/>
        <v>38292</v>
      </c>
      <c r="D152">
        <v>1775</v>
      </c>
      <c r="E152">
        <v>4018</v>
      </c>
      <c r="F152">
        <f t="shared" si="5"/>
        <v>30</v>
      </c>
      <c r="G152">
        <f t="shared" si="6"/>
        <v>59.166666666666664</v>
      </c>
    </row>
    <row r="153" spans="1:7" x14ac:dyDescent="0.25">
      <c r="A153">
        <v>2004</v>
      </c>
      <c r="B153">
        <v>12</v>
      </c>
      <c r="C153" s="7">
        <f t="shared" si="4"/>
        <v>38322</v>
      </c>
      <c r="D153">
        <v>1043</v>
      </c>
      <c r="E153">
        <v>2363</v>
      </c>
      <c r="F153">
        <f t="shared" si="5"/>
        <v>31</v>
      </c>
      <c r="G153">
        <f t="shared" si="6"/>
        <v>33.645161290322584</v>
      </c>
    </row>
    <row r="154" spans="1:7" x14ac:dyDescent="0.25">
      <c r="A154">
        <v>2005</v>
      </c>
      <c r="B154">
        <v>1</v>
      </c>
      <c r="C154" s="7">
        <f t="shared" si="4"/>
        <v>38353</v>
      </c>
      <c r="D154">
        <v>468</v>
      </c>
      <c r="E154">
        <v>1098</v>
      </c>
      <c r="F154">
        <f t="shared" si="5"/>
        <v>31</v>
      </c>
      <c r="G154">
        <f t="shared" si="6"/>
        <v>15.096774193548388</v>
      </c>
    </row>
    <row r="155" spans="1:7" x14ac:dyDescent="0.25">
      <c r="A155">
        <v>2005</v>
      </c>
      <c r="B155">
        <v>2</v>
      </c>
      <c r="C155" s="7">
        <f t="shared" si="4"/>
        <v>38384</v>
      </c>
      <c r="D155">
        <v>1496</v>
      </c>
      <c r="E155">
        <v>3694</v>
      </c>
      <c r="F155">
        <f t="shared" si="5"/>
        <v>28</v>
      </c>
      <c r="G155">
        <f t="shared" si="6"/>
        <v>53.428571428571431</v>
      </c>
    </row>
    <row r="156" spans="1:7" x14ac:dyDescent="0.25">
      <c r="A156">
        <v>2005</v>
      </c>
      <c r="B156">
        <v>3</v>
      </c>
      <c r="C156" s="7">
        <f t="shared" si="4"/>
        <v>38412</v>
      </c>
      <c r="D156">
        <v>730</v>
      </c>
      <c r="E156">
        <v>1711</v>
      </c>
      <c r="F156">
        <f t="shared" si="5"/>
        <v>31</v>
      </c>
      <c r="G156">
        <f t="shared" si="6"/>
        <v>23.548387096774192</v>
      </c>
    </row>
    <row r="157" spans="1:7" x14ac:dyDescent="0.25">
      <c r="A157">
        <v>2005</v>
      </c>
      <c r="B157">
        <v>4</v>
      </c>
      <c r="C157" s="7">
        <f t="shared" si="4"/>
        <v>38443</v>
      </c>
      <c r="D157">
        <v>447</v>
      </c>
      <c r="E157">
        <v>1159</v>
      </c>
      <c r="F157">
        <f t="shared" si="5"/>
        <v>30</v>
      </c>
      <c r="G157">
        <f t="shared" si="6"/>
        <v>14.9</v>
      </c>
    </row>
    <row r="158" spans="1:7" x14ac:dyDescent="0.25">
      <c r="A158">
        <v>2005</v>
      </c>
      <c r="B158">
        <v>5</v>
      </c>
      <c r="C158" s="7">
        <f t="shared" si="4"/>
        <v>38473</v>
      </c>
      <c r="D158">
        <v>1516</v>
      </c>
      <c r="E158">
        <v>3670</v>
      </c>
      <c r="F158">
        <f t="shared" si="5"/>
        <v>31</v>
      </c>
      <c r="G158">
        <f t="shared" si="6"/>
        <v>48.903225806451616</v>
      </c>
    </row>
    <row r="159" spans="1:7" x14ac:dyDescent="0.25">
      <c r="A159">
        <v>2005</v>
      </c>
      <c r="B159">
        <v>6</v>
      </c>
      <c r="C159" s="7">
        <f t="shared" si="4"/>
        <v>38504</v>
      </c>
      <c r="D159">
        <v>474</v>
      </c>
      <c r="E159">
        <v>1170</v>
      </c>
      <c r="F159">
        <f t="shared" si="5"/>
        <v>30</v>
      </c>
      <c r="G159">
        <f t="shared" si="6"/>
        <v>15.8</v>
      </c>
    </row>
    <row r="160" spans="1:7" x14ac:dyDescent="0.25">
      <c r="A160">
        <v>2005</v>
      </c>
      <c r="B160">
        <v>7</v>
      </c>
      <c r="C160" s="7">
        <f t="shared" si="4"/>
        <v>38534</v>
      </c>
      <c r="D160">
        <v>1095</v>
      </c>
      <c r="E160">
        <v>2653</v>
      </c>
      <c r="F160">
        <f t="shared" si="5"/>
        <v>31</v>
      </c>
      <c r="G160">
        <f t="shared" si="6"/>
        <v>35.322580645161288</v>
      </c>
    </row>
    <row r="161" spans="1:7" x14ac:dyDescent="0.25">
      <c r="A161">
        <v>2005</v>
      </c>
      <c r="B161">
        <v>8</v>
      </c>
      <c r="C161" s="7">
        <f t="shared" si="4"/>
        <v>38565</v>
      </c>
      <c r="D161">
        <v>3091</v>
      </c>
      <c r="E161">
        <v>7161</v>
      </c>
      <c r="F161">
        <f t="shared" si="5"/>
        <v>31</v>
      </c>
      <c r="G161">
        <f t="shared" si="6"/>
        <v>99.709677419354833</v>
      </c>
    </row>
    <row r="162" spans="1:7" x14ac:dyDescent="0.25">
      <c r="A162">
        <v>2005</v>
      </c>
      <c r="B162">
        <v>9</v>
      </c>
      <c r="C162" s="7">
        <f t="shared" si="4"/>
        <v>38596</v>
      </c>
      <c r="D162">
        <v>1198</v>
      </c>
      <c r="E162">
        <v>2768</v>
      </c>
      <c r="F162">
        <f t="shared" si="5"/>
        <v>30</v>
      </c>
      <c r="G162">
        <f t="shared" si="6"/>
        <v>39.93333333333333</v>
      </c>
    </row>
    <row r="163" spans="1:7" x14ac:dyDescent="0.25">
      <c r="A163">
        <v>2005</v>
      </c>
      <c r="B163">
        <v>10</v>
      </c>
      <c r="C163" s="7">
        <f t="shared" ref="C163:C226" si="7">IF(B163=13,"na",DATE(A163,B163,1))</f>
        <v>38626</v>
      </c>
      <c r="D163">
        <v>752</v>
      </c>
      <c r="E163">
        <v>1758</v>
      </c>
      <c r="F163">
        <f t="shared" ref="F163:F226" si="8">C164-C163</f>
        <v>31</v>
      </c>
      <c r="G163">
        <f t="shared" si="6"/>
        <v>24.258064516129032</v>
      </c>
    </row>
    <row r="164" spans="1:7" x14ac:dyDescent="0.25">
      <c r="A164">
        <v>2005</v>
      </c>
      <c r="B164">
        <v>11</v>
      </c>
      <c r="C164" s="7">
        <f t="shared" si="7"/>
        <v>38657</v>
      </c>
      <c r="D164">
        <v>376</v>
      </c>
      <c r="E164">
        <v>871</v>
      </c>
      <c r="F164">
        <f t="shared" si="8"/>
        <v>30</v>
      </c>
      <c r="G164">
        <f t="shared" si="6"/>
        <v>12.533333333333333</v>
      </c>
    </row>
    <row r="165" spans="1:7" x14ac:dyDescent="0.25">
      <c r="A165">
        <v>2005</v>
      </c>
      <c r="B165">
        <v>12</v>
      </c>
      <c r="C165" s="7">
        <f t="shared" si="7"/>
        <v>38687</v>
      </c>
      <c r="D165">
        <v>737</v>
      </c>
      <c r="E165">
        <v>1734</v>
      </c>
      <c r="F165">
        <f t="shared" si="8"/>
        <v>31</v>
      </c>
      <c r="G165">
        <f t="shared" si="6"/>
        <v>23.774193548387096</v>
      </c>
    </row>
    <row r="166" spans="1:7" x14ac:dyDescent="0.25">
      <c r="A166">
        <v>2006</v>
      </c>
      <c r="B166">
        <v>1</v>
      </c>
      <c r="C166" s="7">
        <f t="shared" si="7"/>
        <v>38718</v>
      </c>
      <c r="D166">
        <v>523</v>
      </c>
      <c r="E166">
        <v>1401</v>
      </c>
      <c r="F166">
        <f t="shared" si="8"/>
        <v>31</v>
      </c>
      <c r="G166">
        <f t="shared" si="6"/>
        <v>16.870967741935484</v>
      </c>
    </row>
    <row r="167" spans="1:7" x14ac:dyDescent="0.25">
      <c r="A167">
        <v>2006</v>
      </c>
      <c r="B167">
        <v>2</v>
      </c>
      <c r="C167" s="7">
        <f t="shared" si="7"/>
        <v>38749</v>
      </c>
      <c r="D167">
        <v>468</v>
      </c>
      <c r="E167">
        <v>1201</v>
      </c>
      <c r="F167">
        <f t="shared" si="8"/>
        <v>28</v>
      </c>
      <c r="G167">
        <f t="shared" si="6"/>
        <v>16.714285714285715</v>
      </c>
    </row>
    <row r="168" spans="1:7" x14ac:dyDescent="0.25">
      <c r="A168">
        <v>2006</v>
      </c>
      <c r="B168">
        <v>3</v>
      </c>
      <c r="C168" s="7">
        <f t="shared" si="7"/>
        <v>38777</v>
      </c>
      <c r="D168">
        <v>762</v>
      </c>
      <c r="E168">
        <v>1888</v>
      </c>
      <c r="F168">
        <f t="shared" si="8"/>
        <v>31</v>
      </c>
      <c r="G168">
        <f t="shared" si="6"/>
        <v>24.580645161290324</v>
      </c>
    </row>
    <row r="169" spans="1:7" x14ac:dyDescent="0.25">
      <c r="A169">
        <v>2006</v>
      </c>
      <c r="B169">
        <v>4</v>
      </c>
      <c r="C169" s="7">
        <f t="shared" si="7"/>
        <v>38808</v>
      </c>
      <c r="D169">
        <v>362</v>
      </c>
      <c r="E169">
        <v>890</v>
      </c>
      <c r="F169">
        <f t="shared" si="8"/>
        <v>30</v>
      </c>
      <c r="G169">
        <f t="shared" si="6"/>
        <v>12.066666666666666</v>
      </c>
    </row>
    <row r="170" spans="1:7" x14ac:dyDescent="0.25">
      <c r="A170">
        <v>2006</v>
      </c>
      <c r="B170">
        <v>5</v>
      </c>
      <c r="C170" s="7">
        <f t="shared" si="7"/>
        <v>38838</v>
      </c>
      <c r="D170">
        <v>579</v>
      </c>
      <c r="E170">
        <v>1469</v>
      </c>
      <c r="F170">
        <f t="shared" si="8"/>
        <v>31</v>
      </c>
      <c r="G170">
        <f t="shared" si="6"/>
        <v>18.677419354838708</v>
      </c>
    </row>
    <row r="171" spans="1:7" x14ac:dyDescent="0.25">
      <c r="A171">
        <v>2006</v>
      </c>
      <c r="B171">
        <v>6</v>
      </c>
      <c r="C171" s="7">
        <f t="shared" si="7"/>
        <v>38869</v>
      </c>
      <c r="D171">
        <v>394</v>
      </c>
      <c r="E171">
        <v>983</v>
      </c>
      <c r="F171">
        <f t="shared" si="8"/>
        <v>30</v>
      </c>
      <c r="G171">
        <f t="shared" si="6"/>
        <v>13.133333333333333</v>
      </c>
    </row>
    <row r="172" spans="1:7" x14ac:dyDescent="0.25">
      <c r="A172">
        <v>2006</v>
      </c>
      <c r="B172">
        <v>7</v>
      </c>
      <c r="C172" s="7">
        <f t="shared" si="7"/>
        <v>38899</v>
      </c>
      <c r="D172">
        <v>681</v>
      </c>
      <c r="E172">
        <v>1771</v>
      </c>
      <c r="F172">
        <f t="shared" si="8"/>
        <v>31</v>
      </c>
      <c r="G172">
        <f t="shared" si="6"/>
        <v>21.967741935483872</v>
      </c>
    </row>
    <row r="173" spans="1:7" x14ac:dyDescent="0.25">
      <c r="A173">
        <v>2006</v>
      </c>
      <c r="B173">
        <v>8</v>
      </c>
      <c r="C173" s="7">
        <f t="shared" si="7"/>
        <v>38930</v>
      </c>
      <c r="D173">
        <v>3488</v>
      </c>
      <c r="E173">
        <v>9019</v>
      </c>
      <c r="F173">
        <f t="shared" si="8"/>
        <v>31</v>
      </c>
      <c r="G173">
        <f t="shared" si="6"/>
        <v>112.51612903225806</v>
      </c>
    </row>
    <row r="174" spans="1:7" x14ac:dyDescent="0.25">
      <c r="A174">
        <v>2006</v>
      </c>
      <c r="B174">
        <v>9</v>
      </c>
      <c r="C174" s="7">
        <f t="shared" si="7"/>
        <v>38961</v>
      </c>
      <c r="D174">
        <v>1254</v>
      </c>
      <c r="E174">
        <v>3140</v>
      </c>
      <c r="F174">
        <f t="shared" si="8"/>
        <v>30</v>
      </c>
      <c r="G174">
        <f t="shared" si="6"/>
        <v>41.8</v>
      </c>
    </row>
    <row r="175" spans="1:7" x14ac:dyDescent="0.25">
      <c r="A175">
        <v>2006</v>
      </c>
      <c r="B175">
        <v>10</v>
      </c>
      <c r="C175" s="7">
        <f t="shared" si="7"/>
        <v>38991</v>
      </c>
      <c r="D175">
        <v>1257</v>
      </c>
      <c r="E175">
        <v>3231</v>
      </c>
      <c r="F175">
        <f t="shared" si="8"/>
        <v>31</v>
      </c>
      <c r="G175">
        <f t="shared" si="6"/>
        <v>40.548387096774192</v>
      </c>
    </row>
    <row r="176" spans="1:7" x14ac:dyDescent="0.25">
      <c r="A176">
        <v>2006</v>
      </c>
      <c r="B176">
        <v>11</v>
      </c>
      <c r="C176" s="7">
        <f t="shared" si="7"/>
        <v>39022</v>
      </c>
      <c r="D176">
        <v>1062</v>
      </c>
      <c r="E176">
        <v>2516</v>
      </c>
      <c r="F176">
        <f t="shared" si="8"/>
        <v>30</v>
      </c>
      <c r="G176">
        <f t="shared" si="6"/>
        <v>35.4</v>
      </c>
    </row>
    <row r="177" spans="1:7" x14ac:dyDescent="0.25">
      <c r="A177">
        <v>2006</v>
      </c>
      <c r="B177">
        <v>12</v>
      </c>
      <c r="C177" s="7">
        <f t="shared" si="7"/>
        <v>39052</v>
      </c>
      <c r="D177">
        <v>507</v>
      </c>
      <c r="E177">
        <v>1186</v>
      </c>
      <c r="F177">
        <f t="shared" si="8"/>
        <v>31</v>
      </c>
      <c r="G177">
        <f t="shared" si="6"/>
        <v>16.35483870967742</v>
      </c>
    </row>
    <row r="178" spans="1:7" x14ac:dyDescent="0.25">
      <c r="A178">
        <v>2007</v>
      </c>
      <c r="B178">
        <v>1</v>
      </c>
      <c r="C178" s="7">
        <f t="shared" si="7"/>
        <v>39083</v>
      </c>
      <c r="D178">
        <v>802</v>
      </c>
      <c r="E178">
        <v>2154</v>
      </c>
      <c r="F178">
        <f t="shared" si="8"/>
        <v>31</v>
      </c>
      <c r="G178">
        <f t="shared" si="6"/>
        <v>25.870967741935484</v>
      </c>
    </row>
    <row r="179" spans="1:7" x14ac:dyDescent="0.25">
      <c r="A179">
        <v>2007</v>
      </c>
      <c r="B179">
        <v>2</v>
      </c>
      <c r="C179" s="7">
        <f t="shared" si="7"/>
        <v>39114</v>
      </c>
      <c r="D179">
        <v>1103</v>
      </c>
      <c r="E179">
        <v>2887</v>
      </c>
      <c r="F179">
        <f t="shared" si="8"/>
        <v>28</v>
      </c>
      <c r="G179">
        <f t="shared" si="6"/>
        <v>39.392857142857146</v>
      </c>
    </row>
    <row r="180" spans="1:7" x14ac:dyDescent="0.25">
      <c r="A180">
        <v>2007</v>
      </c>
      <c r="B180">
        <v>3</v>
      </c>
      <c r="C180" s="7">
        <f t="shared" si="7"/>
        <v>39142</v>
      </c>
      <c r="D180">
        <v>391</v>
      </c>
      <c r="E180">
        <v>1154</v>
      </c>
      <c r="F180">
        <f t="shared" si="8"/>
        <v>31</v>
      </c>
      <c r="G180">
        <f t="shared" si="6"/>
        <v>12.612903225806452</v>
      </c>
    </row>
    <row r="181" spans="1:7" x14ac:dyDescent="0.25">
      <c r="A181">
        <v>2007</v>
      </c>
      <c r="B181">
        <v>4</v>
      </c>
      <c r="C181" s="7">
        <f t="shared" si="7"/>
        <v>39173</v>
      </c>
      <c r="D181">
        <v>567</v>
      </c>
      <c r="E181">
        <v>1622</v>
      </c>
      <c r="F181">
        <f t="shared" si="8"/>
        <v>30</v>
      </c>
      <c r="G181">
        <f t="shared" si="6"/>
        <v>18.899999999999999</v>
      </c>
    </row>
    <row r="182" spans="1:7" x14ac:dyDescent="0.25">
      <c r="A182">
        <v>2007</v>
      </c>
      <c r="B182">
        <v>5</v>
      </c>
      <c r="C182" s="7">
        <f t="shared" si="7"/>
        <v>39203</v>
      </c>
      <c r="D182">
        <v>973</v>
      </c>
      <c r="E182">
        <v>2895</v>
      </c>
      <c r="F182">
        <f t="shared" si="8"/>
        <v>31</v>
      </c>
      <c r="G182">
        <f t="shared" si="6"/>
        <v>31.387096774193548</v>
      </c>
    </row>
    <row r="183" spans="1:7" x14ac:dyDescent="0.25">
      <c r="A183">
        <v>2007</v>
      </c>
      <c r="B183">
        <v>6</v>
      </c>
      <c r="C183" s="7">
        <f t="shared" si="7"/>
        <v>39234</v>
      </c>
      <c r="D183">
        <v>3197</v>
      </c>
      <c r="E183">
        <v>9098</v>
      </c>
      <c r="F183">
        <f t="shared" si="8"/>
        <v>30</v>
      </c>
      <c r="G183">
        <f t="shared" si="6"/>
        <v>106.56666666666666</v>
      </c>
    </row>
    <row r="184" spans="1:7" x14ac:dyDescent="0.25">
      <c r="A184">
        <v>2007</v>
      </c>
      <c r="B184">
        <v>7</v>
      </c>
      <c r="C184" s="7">
        <f t="shared" si="7"/>
        <v>39264</v>
      </c>
      <c r="D184">
        <v>1229</v>
      </c>
      <c r="E184">
        <v>3517</v>
      </c>
      <c r="F184">
        <f t="shared" si="8"/>
        <v>31</v>
      </c>
      <c r="G184">
        <f t="shared" si="6"/>
        <v>39.645161290322584</v>
      </c>
    </row>
    <row r="185" spans="1:7" x14ac:dyDescent="0.25">
      <c r="A185">
        <v>2007</v>
      </c>
      <c r="B185">
        <v>8</v>
      </c>
      <c r="C185" s="7">
        <f t="shared" si="7"/>
        <v>39295</v>
      </c>
      <c r="D185">
        <v>1615</v>
      </c>
      <c r="E185">
        <v>4242</v>
      </c>
      <c r="F185">
        <f t="shared" si="8"/>
        <v>31</v>
      </c>
      <c r="G185">
        <f t="shared" si="6"/>
        <v>52.096774193548384</v>
      </c>
    </row>
    <row r="186" spans="1:7" x14ac:dyDescent="0.25">
      <c r="A186">
        <v>2007</v>
      </c>
      <c r="B186">
        <v>9</v>
      </c>
      <c r="C186" s="7">
        <f t="shared" si="7"/>
        <v>39326</v>
      </c>
      <c r="D186">
        <v>1324</v>
      </c>
      <c r="E186">
        <v>3408</v>
      </c>
      <c r="F186">
        <f t="shared" si="8"/>
        <v>30</v>
      </c>
      <c r="G186">
        <f t="shared" si="6"/>
        <v>44.133333333333333</v>
      </c>
    </row>
    <row r="187" spans="1:7" x14ac:dyDescent="0.25">
      <c r="A187">
        <v>2007</v>
      </c>
      <c r="B187">
        <v>10</v>
      </c>
      <c r="C187" s="7">
        <f t="shared" si="7"/>
        <v>39356</v>
      </c>
      <c r="D187">
        <v>1121</v>
      </c>
      <c r="E187">
        <v>2852</v>
      </c>
      <c r="F187">
        <f t="shared" si="8"/>
        <v>31</v>
      </c>
      <c r="G187">
        <f t="shared" ref="G187:G250" si="9">D187/F187</f>
        <v>36.161290322580648</v>
      </c>
    </row>
    <row r="188" spans="1:7" x14ac:dyDescent="0.25">
      <c r="A188">
        <v>2007</v>
      </c>
      <c r="B188">
        <v>11</v>
      </c>
      <c r="C188" s="7">
        <f t="shared" si="7"/>
        <v>39387</v>
      </c>
      <c r="D188">
        <v>1242</v>
      </c>
      <c r="E188">
        <v>3190</v>
      </c>
      <c r="F188">
        <f t="shared" si="8"/>
        <v>30</v>
      </c>
      <c r="G188">
        <f t="shared" si="9"/>
        <v>41.4</v>
      </c>
    </row>
    <row r="189" spans="1:7" x14ac:dyDescent="0.25">
      <c r="A189">
        <v>2007</v>
      </c>
      <c r="B189">
        <v>12</v>
      </c>
      <c r="C189" s="7">
        <f t="shared" si="7"/>
        <v>39417</v>
      </c>
      <c r="D189">
        <v>838</v>
      </c>
      <c r="E189">
        <v>2257</v>
      </c>
      <c r="F189">
        <f t="shared" si="8"/>
        <v>31</v>
      </c>
      <c r="G189">
        <f t="shared" si="9"/>
        <v>27.032258064516128</v>
      </c>
    </row>
    <row r="190" spans="1:7" x14ac:dyDescent="0.25">
      <c r="A190">
        <v>2008</v>
      </c>
      <c r="B190">
        <v>1</v>
      </c>
      <c r="C190" s="7">
        <f t="shared" si="7"/>
        <v>39448</v>
      </c>
      <c r="D190">
        <v>705</v>
      </c>
      <c r="E190">
        <v>1864</v>
      </c>
      <c r="F190">
        <f t="shared" si="8"/>
        <v>31</v>
      </c>
      <c r="G190">
        <f t="shared" si="9"/>
        <v>22.741935483870968</v>
      </c>
    </row>
    <row r="191" spans="1:7" x14ac:dyDescent="0.25">
      <c r="A191">
        <v>2008</v>
      </c>
      <c r="B191">
        <v>2</v>
      </c>
      <c r="C191" s="7">
        <f t="shared" si="7"/>
        <v>39479</v>
      </c>
      <c r="D191">
        <v>891</v>
      </c>
      <c r="E191">
        <v>2251</v>
      </c>
      <c r="F191">
        <f t="shared" si="8"/>
        <v>29</v>
      </c>
      <c r="G191">
        <f t="shared" si="9"/>
        <v>30.724137931034484</v>
      </c>
    </row>
    <row r="192" spans="1:7" x14ac:dyDescent="0.25">
      <c r="A192">
        <v>2008</v>
      </c>
      <c r="B192">
        <v>3</v>
      </c>
      <c r="C192" s="7">
        <f t="shared" si="7"/>
        <v>39508</v>
      </c>
      <c r="D192">
        <v>208</v>
      </c>
      <c r="E192">
        <v>579</v>
      </c>
      <c r="F192">
        <f t="shared" si="8"/>
        <v>31</v>
      </c>
      <c r="G192">
        <f t="shared" si="9"/>
        <v>6.709677419354839</v>
      </c>
    </row>
    <row r="193" spans="1:7" x14ac:dyDescent="0.25">
      <c r="A193">
        <v>2008</v>
      </c>
      <c r="B193">
        <v>4</v>
      </c>
      <c r="C193" s="7">
        <f t="shared" si="7"/>
        <v>39539</v>
      </c>
      <c r="D193">
        <v>340</v>
      </c>
      <c r="E193">
        <v>944</v>
      </c>
      <c r="F193">
        <f t="shared" si="8"/>
        <v>30</v>
      </c>
      <c r="G193">
        <f t="shared" si="9"/>
        <v>11.333333333333334</v>
      </c>
    </row>
    <row r="194" spans="1:7" x14ac:dyDescent="0.25">
      <c r="A194">
        <v>2008</v>
      </c>
      <c r="B194">
        <v>5</v>
      </c>
      <c r="C194" s="7">
        <f t="shared" si="7"/>
        <v>39569</v>
      </c>
      <c r="D194">
        <v>1220</v>
      </c>
      <c r="E194">
        <v>3347</v>
      </c>
      <c r="F194">
        <f t="shared" si="8"/>
        <v>31</v>
      </c>
      <c r="G194">
        <f t="shared" si="9"/>
        <v>39.354838709677416</v>
      </c>
    </row>
    <row r="195" spans="1:7" x14ac:dyDescent="0.25">
      <c r="A195">
        <v>2008</v>
      </c>
      <c r="B195">
        <v>6</v>
      </c>
      <c r="C195" s="7">
        <f t="shared" si="7"/>
        <v>39600</v>
      </c>
      <c r="D195">
        <v>6024</v>
      </c>
      <c r="E195">
        <v>16895</v>
      </c>
      <c r="F195">
        <f t="shared" si="8"/>
        <v>30</v>
      </c>
      <c r="G195">
        <f t="shared" si="9"/>
        <v>200.8</v>
      </c>
    </row>
    <row r="196" spans="1:7" x14ac:dyDescent="0.25">
      <c r="A196">
        <v>2008</v>
      </c>
      <c r="B196">
        <v>7</v>
      </c>
      <c r="C196" s="7">
        <f t="shared" si="7"/>
        <v>39630</v>
      </c>
      <c r="D196">
        <v>3226</v>
      </c>
      <c r="E196">
        <v>9497</v>
      </c>
      <c r="F196">
        <f t="shared" si="8"/>
        <v>31</v>
      </c>
      <c r="G196">
        <f t="shared" si="9"/>
        <v>104.06451612903226</v>
      </c>
    </row>
    <row r="197" spans="1:7" x14ac:dyDescent="0.25">
      <c r="A197">
        <v>2008</v>
      </c>
      <c r="B197">
        <v>8</v>
      </c>
      <c r="C197" s="7">
        <f t="shared" si="7"/>
        <v>39661</v>
      </c>
      <c r="D197">
        <v>2045</v>
      </c>
      <c r="E197">
        <v>5465</v>
      </c>
      <c r="F197">
        <f t="shared" si="8"/>
        <v>31</v>
      </c>
      <c r="G197">
        <f t="shared" si="9"/>
        <v>65.967741935483872</v>
      </c>
    </row>
    <row r="198" spans="1:7" x14ac:dyDescent="0.25">
      <c r="A198">
        <v>2008</v>
      </c>
      <c r="B198">
        <v>9</v>
      </c>
      <c r="C198" s="7">
        <f t="shared" si="7"/>
        <v>39692</v>
      </c>
      <c r="D198">
        <v>841</v>
      </c>
      <c r="E198">
        <v>2378</v>
      </c>
      <c r="F198">
        <f t="shared" si="8"/>
        <v>30</v>
      </c>
      <c r="G198">
        <f t="shared" si="9"/>
        <v>28.033333333333335</v>
      </c>
    </row>
    <row r="199" spans="1:7" x14ac:dyDescent="0.25">
      <c r="A199">
        <v>2008</v>
      </c>
      <c r="B199">
        <v>10</v>
      </c>
      <c r="C199" s="7">
        <f t="shared" si="7"/>
        <v>39722</v>
      </c>
      <c r="D199">
        <v>768</v>
      </c>
      <c r="E199">
        <v>2148</v>
      </c>
      <c r="F199">
        <f t="shared" si="8"/>
        <v>31</v>
      </c>
      <c r="G199">
        <f t="shared" si="9"/>
        <v>24.774193548387096</v>
      </c>
    </row>
    <row r="200" spans="1:7" x14ac:dyDescent="0.25">
      <c r="A200">
        <v>2008</v>
      </c>
      <c r="B200">
        <v>11</v>
      </c>
      <c r="C200" s="7">
        <f t="shared" si="7"/>
        <v>39753</v>
      </c>
      <c r="D200">
        <v>1020</v>
      </c>
      <c r="E200">
        <v>3043</v>
      </c>
      <c r="F200">
        <f t="shared" si="8"/>
        <v>30</v>
      </c>
      <c r="G200">
        <f t="shared" si="9"/>
        <v>34</v>
      </c>
    </row>
    <row r="201" spans="1:7" x14ac:dyDescent="0.25">
      <c r="A201">
        <v>2008</v>
      </c>
      <c r="B201">
        <v>12</v>
      </c>
      <c r="C201" s="7">
        <f t="shared" si="7"/>
        <v>39783</v>
      </c>
      <c r="D201">
        <v>594</v>
      </c>
      <c r="E201">
        <v>1785</v>
      </c>
      <c r="F201">
        <f t="shared" si="8"/>
        <v>31</v>
      </c>
      <c r="G201">
        <f t="shared" si="9"/>
        <v>19.161290322580644</v>
      </c>
    </row>
    <row r="202" spans="1:7" x14ac:dyDescent="0.25">
      <c r="A202">
        <v>2009</v>
      </c>
      <c r="B202">
        <v>1</v>
      </c>
      <c r="C202" s="7">
        <f t="shared" si="7"/>
        <v>39814</v>
      </c>
      <c r="D202">
        <v>922</v>
      </c>
      <c r="E202">
        <v>2157</v>
      </c>
      <c r="F202">
        <f t="shared" si="8"/>
        <v>31</v>
      </c>
      <c r="G202">
        <f t="shared" si="9"/>
        <v>29.741935483870968</v>
      </c>
    </row>
    <row r="203" spans="1:7" x14ac:dyDescent="0.25">
      <c r="A203">
        <v>2009</v>
      </c>
      <c r="B203">
        <v>2</v>
      </c>
      <c r="C203" s="7">
        <f t="shared" si="7"/>
        <v>39845</v>
      </c>
      <c r="D203">
        <v>470</v>
      </c>
      <c r="E203">
        <v>1396</v>
      </c>
      <c r="F203">
        <f t="shared" si="8"/>
        <v>28</v>
      </c>
      <c r="G203">
        <f t="shared" si="9"/>
        <v>16.785714285714285</v>
      </c>
    </row>
    <row r="204" spans="1:7" x14ac:dyDescent="0.25">
      <c r="A204">
        <v>2009</v>
      </c>
      <c r="B204">
        <v>3</v>
      </c>
      <c r="C204" s="7">
        <f t="shared" si="7"/>
        <v>39873</v>
      </c>
      <c r="D204">
        <v>400</v>
      </c>
      <c r="E204">
        <v>1390</v>
      </c>
      <c r="F204">
        <f t="shared" si="8"/>
        <v>31</v>
      </c>
      <c r="G204">
        <f t="shared" si="9"/>
        <v>12.903225806451612</v>
      </c>
    </row>
    <row r="205" spans="1:7" x14ac:dyDescent="0.25">
      <c r="A205">
        <v>2009</v>
      </c>
      <c r="B205">
        <v>4</v>
      </c>
      <c r="C205" s="7">
        <f t="shared" si="7"/>
        <v>39904</v>
      </c>
      <c r="D205">
        <v>138</v>
      </c>
      <c r="E205">
        <v>434</v>
      </c>
      <c r="F205">
        <f t="shared" si="8"/>
        <v>30</v>
      </c>
      <c r="G205">
        <f t="shared" si="9"/>
        <v>4.5999999999999996</v>
      </c>
    </row>
    <row r="206" spans="1:7" x14ac:dyDescent="0.25">
      <c r="A206">
        <v>2009</v>
      </c>
      <c r="B206">
        <v>5</v>
      </c>
      <c r="C206" s="7">
        <f t="shared" si="7"/>
        <v>39934</v>
      </c>
      <c r="D206">
        <v>1307</v>
      </c>
      <c r="E206">
        <v>3869</v>
      </c>
      <c r="F206">
        <f t="shared" si="8"/>
        <v>31</v>
      </c>
      <c r="G206">
        <f t="shared" si="9"/>
        <v>42.161290322580648</v>
      </c>
    </row>
    <row r="207" spans="1:7" x14ac:dyDescent="0.25">
      <c r="A207">
        <v>2009</v>
      </c>
      <c r="B207">
        <v>6</v>
      </c>
      <c r="C207" s="7">
        <f t="shared" si="7"/>
        <v>39965</v>
      </c>
      <c r="D207">
        <v>1435</v>
      </c>
      <c r="E207">
        <v>4324</v>
      </c>
      <c r="F207">
        <f t="shared" si="8"/>
        <v>30</v>
      </c>
      <c r="G207">
        <f t="shared" si="9"/>
        <v>47.833333333333336</v>
      </c>
    </row>
    <row r="208" spans="1:7" x14ac:dyDescent="0.25">
      <c r="A208">
        <v>2009</v>
      </c>
      <c r="B208">
        <v>7</v>
      </c>
      <c r="C208" s="7">
        <f t="shared" si="7"/>
        <v>39995</v>
      </c>
      <c r="D208">
        <v>1019</v>
      </c>
      <c r="E208">
        <v>3613</v>
      </c>
      <c r="F208">
        <f t="shared" si="8"/>
        <v>31</v>
      </c>
      <c r="G208">
        <f t="shared" si="9"/>
        <v>32.87096774193548</v>
      </c>
    </row>
    <row r="209" spans="1:7" x14ac:dyDescent="0.25">
      <c r="A209">
        <v>2009</v>
      </c>
      <c r="B209">
        <v>8</v>
      </c>
      <c r="C209" s="7">
        <f t="shared" si="7"/>
        <v>40026</v>
      </c>
      <c r="D209">
        <v>1254</v>
      </c>
      <c r="E209">
        <v>3668</v>
      </c>
      <c r="F209">
        <f t="shared" si="8"/>
        <v>31</v>
      </c>
      <c r="G209">
        <f t="shared" si="9"/>
        <v>40.451612903225808</v>
      </c>
    </row>
    <row r="210" spans="1:7" x14ac:dyDescent="0.25">
      <c r="A210">
        <v>2009</v>
      </c>
      <c r="B210">
        <v>9</v>
      </c>
      <c r="C210" s="7">
        <f t="shared" si="7"/>
        <v>40057</v>
      </c>
      <c r="D210">
        <v>1635</v>
      </c>
      <c r="E210">
        <v>5566</v>
      </c>
      <c r="F210">
        <f t="shared" si="8"/>
        <v>30</v>
      </c>
      <c r="G210">
        <f t="shared" si="9"/>
        <v>54.5</v>
      </c>
    </row>
    <row r="211" spans="1:7" x14ac:dyDescent="0.25">
      <c r="A211">
        <v>2009</v>
      </c>
      <c r="B211">
        <v>10</v>
      </c>
      <c r="C211" s="7">
        <f t="shared" si="7"/>
        <v>40087</v>
      </c>
      <c r="D211">
        <v>1689</v>
      </c>
      <c r="E211">
        <v>5555</v>
      </c>
      <c r="F211">
        <f t="shared" si="8"/>
        <v>31</v>
      </c>
      <c r="G211">
        <f t="shared" si="9"/>
        <v>54.483870967741936</v>
      </c>
    </row>
    <row r="212" spans="1:7" x14ac:dyDescent="0.25">
      <c r="A212">
        <v>2009</v>
      </c>
      <c r="B212">
        <v>11</v>
      </c>
      <c r="C212" s="7">
        <f t="shared" si="7"/>
        <v>40118</v>
      </c>
      <c r="D212">
        <v>1002</v>
      </c>
      <c r="E212">
        <v>3020</v>
      </c>
      <c r="F212">
        <f t="shared" si="8"/>
        <v>30</v>
      </c>
      <c r="G212">
        <f t="shared" si="9"/>
        <v>33.4</v>
      </c>
    </row>
    <row r="213" spans="1:7" x14ac:dyDescent="0.25">
      <c r="A213">
        <v>2009</v>
      </c>
      <c r="B213">
        <v>12</v>
      </c>
      <c r="C213" s="7">
        <f t="shared" si="7"/>
        <v>40148</v>
      </c>
      <c r="D213">
        <v>743</v>
      </c>
      <c r="E213">
        <v>2422</v>
      </c>
      <c r="F213">
        <f t="shared" si="8"/>
        <v>31</v>
      </c>
      <c r="G213">
        <f t="shared" si="9"/>
        <v>23.967741935483872</v>
      </c>
    </row>
    <row r="214" spans="1:7" x14ac:dyDescent="0.25">
      <c r="A214">
        <v>2010</v>
      </c>
      <c r="B214">
        <v>1</v>
      </c>
      <c r="C214" s="7">
        <f t="shared" si="7"/>
        <v>40179</v>
      </c>
      <c r="D214">
        <v>152</v>
      </c>
      <c r="E214">
        <v>421</v>
      </c>
      <c r="F214">
        <f t="shared" si="8"/>
        <v>31</v>
      </c>
      <c r="G214">
        <f t="shared" si="9"/>
        <v>4.903225806451613</v>
      </c>
    </row>
    <row r="215" spans="1:7" x14ac:dyDescent="0.25">
      <c r="A215">
        <v>2010</v>
      </c>
      <c r="B215">
        <v>2</v>
      </c>
      <c r="C215" s="7">
        <f t="shared" si="7"/>
        <v>40210</v>
      </c>
      <c r="D215">
        <v>147</v>
      </c>
      <c r="E215">
        <v>453</v>
      </c>
      <c r="F215">
        <f t="shared" si="8"/>
        <v>28</v>
      </c>
      <c r="G215">
        <f t="shared" si="9"/>
        <v>5.25</v>
      </c>
    </row>
    <row r="216" spans="1:7" x14ac:dyDescent="0.25">
      <c r="A216">
        <v>2010</v>
      </c>
      <c r="B216">
        <v>3</v>
      </c>
      <c r="C216" s="7">
        <f t="shared" si="7"/>
        <v>40238</v>
      </c>
      <c r="D216">
        <v>151</v>
      </c>
      <c r="E216">
        <v>562</v>
      </c>
      <c r="F216">
        <f t="shared" si="8"/>
        <v>31</v>
      </c>
      <c r="G216">
        <f t="shared" si="9"/>
        <v>4.870967741935484</v>
      </c>
    </row>
    <row r="217" spans="1:7" x14ac:dyDescent="0.25">
      <c r="A217">
        <v>2010</v>
      </c>
      <c r="B217">
        <v>4</v>
      </c>
      <c r="C217" s="7">
        <f t="shared" si="7"/>
        <v>40269</v>
      </c>
      <c r="D217">
        <v>677</v>
      </c>
      <c r="E217">
        <v>1955</v>
      </c>
      <c r="F217">
        <f t="shared" si="8"/>
        <v>30</v>
      </c>
      <c r="G217">
        <f t="shared" si="9"/>
        <v>22.566666666666666</v>
      </c>
    </row>
    <row r="218" spans="1:7" x14ac:dyDescent="0.25">
      <c r="A218">
        <v>2010</v>
      </c>
      <c r="B218">
        <v>5</v>
      </c>
      <c r="C218" s="7">
        <f t="shared" si="7"/>
        <v>40299</v>
      </c>
      <c r="D218">
        <v>2275</v>
      </c>
      <c r="E218">
        <v>6921</v>
      </c>
      <c r="F218">
        <f t="shared" si="8"/>
        <v>31</v>
      </c>
      <c r="G218">
        <f t="shared" si="9"/>
        <v>73.387096774193552</v>
      </c>
    </row>
    <row r="219" spans="1:7" x14ac:dyDescent="0.25">
      <c r="A219">
        <v>2010</v>
      </c>
      <c r="B219">
        <v>6</v>
      </c>
      <c r="C219" s="7">
        <f t="shared" si="7"/>
        <v>40330</v>
      </c>
      <c r="D219">
        <v>984</v>
      </c>
      <c r="E219">
        <v>3083</v>
      </c>
      <c r="F219">
        <f t="shared" si="8"/>
        <v>30</v>
      </c>
      <c r="G219">
        <f t="shared" si="9"/>
        <v>32.799999999999997</v>
      </c>
    </row>
    <row r="220" spans="1:7" x14ac:dyDescent="0.25">
      <c r="A220">
        <v>2010</v>
      </c>
      <c r="B220">
        <v>7</v>
      </c>
      <c r="C220" s="7">
        <f t="shared" si="7"/>
        <v>40360</v>
      </c>
      <c r="D220">
        <v>1644</v>
      </c>
      <c r="E220">
        <v>5362</v>
      </c>
      <c r="F220">
        <f t="shared" si="8"/>
        <v>31</v>
      </c>
      <c r="G220">
        <f t="shared" si="9"/>
        <v>53.032258064516128</v>
      </c>
    </row>
    <row r="221" spans="1:7" x14ac:dyDescent="0.25">
      <c r="A221">
        <v>2010</v>
      </c>
      <c r="B221">
        <v>8</v>
      </c>
      <c r="C221" s="7">
        <f t="shared" si="7"/>
        <v>40391</v>
      </c>
      <c r="D221">
        <v>1636</v>
      </c>
      <c r="E221">
        <v>4686</v>
      </c>
      <c r="F221">
        <f t="shared" si="8"/>
        <v>31</v>
      </c>
      <c r="G221">
        <f t="shared" si="9"/>
        <v>52.774193548387096</v>
      </c>
    </row>
    <row r="222" spans="1:7" x14ac:dyDescent="0.25">
      <c r="A222">
        <v>2010</v>
      </c>
      <c r="B222">
        <v>9</v>
      </c>
      <c r="C222" s="7">
        <f t="shared" si="7"/>
        <v>40422</v>
      </c>
      <c r="D222">
        <v>489</v>
      </c>
      <c r="E222">
        <v>1364</v>
      </c>
      <c r="F222">
        <f t="shared" si="8"/>
        <v>30</v>
      </c>
      <c r="G222">
        <f t="shared" si="9"/>
        <v>16.3</v>
      </c>
    </row>
    <row r="223" spans="1:7" x14ac:dyDescent="0.25">
      <c r="A223">
        <v>2010</v>
      </c>
      <c r="B223">
        <v>10</v>
      </c>
      <c r="C223" s="7">
        <f t="shared" si="7"/>
        <v>40452</v>
      </c>
      <c r="D223">
        <v>1018</v>
      </c>
      <c r="E223">
        <v>3842</v>
      </c>
      <c r="F223">
        <f t="shared" si="8"/>
        <v>31</v>
      </c>
      <c r="G223">
        <f t="shared" si="9"/>
        <v>32.838709677419352</v>
      </c>
    </row>
    <row r="224" spans="1:7" x14ac:dyDescent="0.25">
      <c r="A224">
        <v>2010</v>
      </c>
      <c r="B224">
        <v>11</v>
      </c>
      <c r="C224" s="7">
        <f t="shared" si="7"/>
        <v>40483</v>
      </c>
      <c r="D224">
        <v>921</v>
      </c>
      <c r="E224">
        <v>2954</v>
      </c>
      <c r="F224">
        <f t="shared" si="8"/>
        <v>30</v>
      </c>
      <c r="G224">
        <f t="shared" si="9"/>
        <v>30.7</v>
      </c>
    </row>
    <row r="225" spans="1:7" x14ac:dyDescent="0.25">
      <c r="A225">
        <v>2010</v>
      </c>
      <c r="B225">
        <v>12</v>
      </c>
      <c r="C225" s="7">
        <f t="shared" si="7"/>
        <v>40513</v>
      </c>
      <c r="D225">
        <v>460</v>
      </c>
      <c r="E225">
        <v>1429</v>
      </c>
      <c r="F225">
        <f t="shared" si="8"/>
        <v>31</v>
      </c>
      <c r="G225">
        <f t="shared" si="9"/>
        <v>14.838709677419354</v>
      </c>
    </row>
    <row r="226" spans="1:7" x14ac:dyDescent="0.25">
      <c r="A226">
        <v>2011</v>
      </c>
      <c r="B226">
        <v>1</v>
      </c>
      <c r="C226" s="7">
        <f t="shared" si="7"/>
        <v>40544</v>
      </c>
      <c r="D226">
        <v>191</v>
      </c>
      <c r="E226">
        <v>619</v>
      </c>
      <c r="F226">
        <f t="shared" si="8"/>
        <v>31</v>
      </c>
      <c r="G226">
        <f t="shared" si="9"/>
        <v>6.161290322580645</v>
      </c>
    </row>
    <row r="227" spans="1:7" x14ac:dyDescent="0.25">
      <c r="A227">
        <v>2011</v>
      </c>
      <c r="B227">
        <v>2</v>
      </c>
      <c r="C227" s="7">
        <f t="shared" ref="C227:C273" si="10">IF(B227=13,"na",DATE(A227,B227,1))</f>
        <v>40575</v>
      </c>
      <c r="D227">
        <v>466</v>
      </c>
      <c r="E227">
        <v>1465</v>
      </c>
      <c r="F227">
        <f t="shared" ref="F227:F273" si="11">C228-C227</f>
        <v>28</v>
      </c>
      <c r="G227">
        <f t="shared" si="9"/>
        <v>16.642857142857142</v>
      </c>
    </row>
    <row r="228" spans="1:7" x14ac:dyDescent="0.25">
      <c r="A228">
        <v>2011</v>
      </c>
      <c r="B228">
        <v>3</v>
      </c>
      <c r="C228" s="7">
        <f t="shared" si="10"/>
        <v>40603</v>
      </c>
      <c r="D228">
        <v>499</v>
      </c>
      <c r="E228">
        <v>1591</v>
      </c>
      <c r="F228">
        <f t="shared" si="11"/>
        <v>31</v>
      </c>
      <c r="G228">
        <f t="shared" si="9"/>
        <v>16.096774193548388</v>
      </c>
    </row>
    <row r="229" spans="1:7" x14ac:dyDescent="0.25">
      <c r="A229">
        <v>2011</v>
      </c>
      <c r="B229">
        <v>4</v>
      </c>
      <c r="C229" s="7">
        <f t="shared" si="10"/>
        <v>40634</v>
      </c>
      <c r="D229">
        <v>353</v>
      </c>
      <c r="E229">
        <v>1071</v>
      </c>
      <c r="F229">
        <f t="shared" si="11"/>
        <v>30</v>
      </c>
      <c r="G229">
        <f t="shared" si="9"/>
        <v>11.766666666666667</v>
      </c>
    </row>
    <row r="230" spans="1:7" x14ac:dyDescent="0.25">
      <c r="A230">
        <v>2011</v>
      </c>
      <c r="B230">
        <v>5</v>
      </c>
      <c r="C230" s="7">
        <f t="shared" si="10"/>
        <v>40664</v>
      </c>
      <c r="D230">
        <v>1504</v>
      </c>
      <c r="E230">
        <v>5261</v>
      </c>
      <c r="F230">
        <f t="shared" si="11"/>
        <v>31</v>
      </c>
      <c r="G230">
        <f t="shared" si="9"/>
        <v>48.516129032258064</v>
      </c>
    </row>
    <row r="231" spans="1:7" x14ac:dyDescent="0.25">
      <c r="A231">
        <v>2011</v>
      </c>
      <c r="B231">
        <v>6</v>
      </c>
      <c r="C231" s="7">
        <f t="shared" si="10"/>
        <v>40695</v>
      </c>
      <c r="D231">
        <v>928</v>
      </c>
      <c r="E231">
        <v>3030</v>
      </c>
      <c r="F231">
        <f t="shared" si="11"/>
        <v>30</v>
      </c>
      <c r="G231">
        <f t="shared" si="9"/>
        <v>30.933333333333334</v>
      </c>
    </row>
    <row r="232" spans="1:7" x14ac:dyDescent="0.25">
      <c r="A232">
        <v>2011</v>
      </c>
      <c r="B232">
        <v>7</v>
      </c>
      <c r="C232" s="7">
        <f t="shared" si="10"/>
        <v>40725</v>
      </c>
      <c r="D232">
        <v>696</v>
      </c>
      <c r="E232">
        <v>2209</v>
      </c>
      <c r="F232">
        <f t="shared" si="11"/>
        <v>31</v>
      </c>
      <c r="G232">
        <f t="shared" si="9"/>
        <v>22.451612903225808</v>
      </c>
    </row>
    <row r="233" spans="1:7" x14ac:dyDescent="0.25">
      <c r="A233">
        <v>2011</v>
      </c>
      <c r="B233">
        <v>8</v>
      </c>
      <c r="C233" s="7">
        <f t="shared" si="10"/>
        <v>40756</v>
      </c>
      <c r="D233">
        <v>957</v>
      </c>
      <c r="E233">
        <v>2876</v>
      </c>
      <c r="F233">
        <f t="shared" si="11"/>
        <v>31</v>
      </c>
      <c r="G233">
        <f t="shared" si="9"/>
        <v>30.870967741935484</v>
      </c>
    </row>
    <row r="234" spans="1:7" x14ac:dyDescent="0.25">
      <c r="A234">
        <v>2011</v>
      </c>
      <c r="B234">
        <v>9</v>
      </c>
      <c r="C234" s="7">
        <f t="shared" si="10"/>
        <v>40787</v>
      </c>
      <c r="D234">
        <v>1169</v>
      </c>
      <c r="E234">
        <v>3623</v>
      </c>
      <c r="F234">
        <f t="shared" si="11"/>
        <v>30</v>
      </c>
      <c r="G234">
        <f t="shared" si="9"/>
        <v>38.966666666666669</v>
      </c>
    </row>
    <row r="235" spans="1:7" x14ac:dyDescent="0.25">
      <c r="A235">
        <v>2011</v>
      </c>
      <c r="B235">
        <v>10</v>
      </c>
      <c r="C235" s="7">
        <f t="shared" si="10"/>
        <v>40817</v>
      </c>
      <c r="D235">
        <v>1654</v>
      </c>
      <c r="E235">
        <v>5247</v>
      </c>
      <c r="F235">
        <f t="shared" si="11"/>
        <v>31</v>
      </c>
      <c r="G235">
        <f t="shared" si="9"/>
        <v>53.354838709677416</v>
      </c>
    </row>
    <row r="236" spans="1:7" x14ac:dyDescent="0.25">
      <c r="A236">
        <v>2011</v>
      </c>
      <c r="B236">
        <v>11</v>
      </c>
      <c r="C236" s="7">
        <f t="shared" si="10"/>
        <v>40848</v>
      </c>
      <c r="D236">
        <v>911</v>
      </c>
      <c r="E236">
        <v>3006</v>
      </c>
      <c r="F236">
        <f t="shared" si="11"/>
        <v>30</v>
      </c>
      <c r="G236">
        <f t="shared" si="9"/>
        <v>30.366666666666667</v>
      </c>
    </row>
    <row r="237" spans="1:7" x14ac:dyDescent="0.25">
      <c r="A237">
        <v>2011</v>
      </c>
      <c r="B237">
        <v>12</v>
      </c>
      <c r="C237" s="7">
        <f t="shared" si="10"/>
        <v>40878</v>
      </c>
      <c r="D237">
        <v>1056</v>
      </c>
      <c r="E237">
        <v>3845</v>
      </c>
      <c r="F237">
        <f t="shared" si="11"/>
        <v>31</v>
      </c>
      <c r="G237">
        <f t="shared" si="9"/>
        <v>34.064516129032256</v>
      </c>
    </row>
    <row r="238" spans="1:7" x14ac:dyDescent="0.25">
      <c r="A238">
        <v>2012</v>
      </c>
      <c r="B238">
        <v>1</v>
      </c>
      <c r="C238" s="7">
        <f t="shared" si="10"/>
        <v>40909</v>
      </c>
      <c r="D238">
        <v>479</v>
      </c>
      <c r="E238">
        <v>1534</v>
      </c>
      <c r="F238">
        <f t="shared" si="11"/>
        <v>31</v>
      </c>
      <c r="G238">
        <f t="shared" si="9"/>
        <v>15.451612903225806</v>
      </c>
    </row>
    <row r="239" spans="1:7" x14ac:dyDescent="0.25">
      <c r="A239">
        <v>2012</v>
      </c>
      <c r="B239">
        <v>2</v>
      </c>
      <c r="C239" s="7">
        <f t="shared" si="10"/>
        <v>40940</v>
      </c>
      <c r="D239">
        <v>464</v>
      </c>
      <c r="E239">
        <v>1819</v>
      </c>
      <c r="F239">
        <f t="shared" si="11"/>
        <v>29</v>
      </c>
      <c r="G239">
        <f t="shared" si="9"/>
        <v>16</v>
      </c>
    </row>
    <row r="240" spans="1:7" x14ac:dyDescent="0.25">
      <c r="A240">
        <v>2012</v>
      </c>
      <c r="B240">
        <v>3</v>
      </c>
      <c r="C240" s="7">
        <f t="shared" si="10"/>
        <v>40969</v>
      </c>
      <c r="D240">
        <v>339</v>
      </c>
      <c r="E240">
        <v>1151</v>
      </c>
      <c r="F240">
        <f t="shared" si="11"/>
        <v>31</v>
      </c>
      <c r="G240">
        <f t="shared" si="9"/>
        <v>10.935483870967742</v>
      </c>
    </row>
    <row r="241" spans="1:7" x14ac:dyDescent="0.25">
      <c r="A241">
        <v>2012</v>
      </c>
      <c r="B241">
        <v>4</v>
      </c>
      <c r="C241" s="7">
        <f t="shared" si="10"/>
        <v>41000</v>
      </c>
      <c r="D241">
        <v>381</v>
      </c>
      <c r="E241">
        <v>1151</v>
      </c>
      <c r="F241">
        <f t="shared" si="11"/>
        <v>30</v>
      </c>
      <c r="G241">
        <f t="shared" si="9"/>
        <v>12.7</v>
      </c>
    </row>
    <row r="242" spans="1:7" x14ac:dyDescent="0.25">
      <c r="A242">
        <v>2012</v>
      </c>
      <c r="B242">
        <v>5</v>
      </c>
      <c r="C242" s="7">
        <f t="shared" si="10"/>
        <v>41030</v>
      </c>
      <c r="D242">
        <v>2025</v>
      </c>
      <c r="E242">
        <v>6783</v>
      </c>
      <c r="F242">
        <f t="shared" si="11"/>
        <v>31</v>
      </c>
      <c r="G242">
        <f t="shared" si="9"/>
        <v>65.322580645161295</v>
      </c>
    </row>
    <row r="243" spans="1:7" x14ac:dyDescent="0.25">
      <c r="A243">
        <v>2012</v>
      </c>
      <c r="B243">
        <v>6</v>
      </c>
      <c r="C243" s="7">
        <f t="shared" si="10"/>
        <v>41061</v>
      </c>
      <c r="D243">
        <v>766</v>
      </c>
      <c r="E243">
        <v>2579</v>
      </c>
      <c r="F243">
        <f t="shared" si="11"/>
        <v>30</v>
      </c>
      <c r="G243">
        <f t="shared" si="9"/>
        <v>25.533333333333335</v>
      </c>
    </row>
    <row r="244" spans="1:7" x14ac:dyDescent="0.25">
      <c r="A244">
        <v>2012</v>
      </c>
      <c r="B244">
        <v>7</v>
      </c>
      <c r="C244" s="7">
        <f t="shared" si="10"/>
        <v>41091</v>
      </c>
      <c r="D244">
        <v>782</v>
      </c>
      <c r="E244">
        <v>3083</v>
      </c>
      <c r="F244">
        <f t="shared" si="11"/>
        <v>31</v>
      </c>
      <c r="G244">
        <f t="shared" si="9"/>
        <v>25.225806451612904</v>
      </c>
    </row>
    <row r="245" spans="1:7" x14ac:dyDescent="0.25">
      <c r="A245">
        <v>2012</v>
      </c>
      <c r="B245">
        <v>8</v>
      </c>
      <c r="C245" s="7">
        <f t="shared" si="10"/>
        <v>41122</v>
      </c>
      <c r="D245">
        <v>1916</v>
      </c>
      <c r="E245">
        <v>6370</v>
      </c>
      <c r="F245">
        <f t="shared" si="11"/>
        <v>31</v>
      </c>
      <c r="G245">
        <f t="shared" si="9"/>
        <v>61.806451612903224</v>
      </c>
    </row>
    <row r="246" spans="1:7" x14ac:dyDescent="0.25">
      <c r="A246">
        <v>2012</v>
      </c>
      <c r="B246">
        <v>9</v>
      </c>
      <c r="C246" s="7">
        <f t="shared" si="10"/>
        <v>41153</v>
      </c>
      <c r="D246">
        <v>1051</v>
      </c>
      <c r="E246">
        <v>3736</v>
      </c>
      <c r="F246">
        <f t="shared" si="11"/>
        <v>30</v>
      </c>
      <c r="G246">
        <f t="shared" si="9"/>
        <v>35.033333333333331</v>
      </c>
    </row>
    <row r="247" spans="1:7" x14ac:dyDescent="0.25">
      <c r="A247">
        <v>2012</v>
      </c>
      <c r="B247">
        <v>10</v>
      </c>
      <c r="C247" s="7">
        <f t="shared" si="10"/>
        <v>41183</v>
      </c>
      <c r="D247">
        <v>2211</v>
      </c>
      <c r="E247">
        <v>8036</v>
      </c>
      <c r="F247">
        <f t="shared" si="11"/>
        <v>31</v>
      </c>
      <c r="G247">
        <f t="shared" si="9"/>
        <v>71.322580645161295</v>
      </c>
    </row>
    <row r="248" spans="1:7" x14ac:dyDescent="0.25">
      <c r="A248">
        <v>2012</v>
      </c>
      <c r="B248">
        <v>11</v>
      </c>
      <c r="C248" s="7">
        <f t="shared" si="10"/>
        <v>41214</v>
      </c>
      <c r="D248">
        <v>1094</v>
      </c>
      <c r="E248">
        <v>3942</v>
      </c>
      <c r="F248">
        <f t="shared" si="11"/>
        <v>30</v>
      </c>
      <c r="G248">
        <f t="shared" si="9"/>
        <v>36.466666666666669</v>
      </c>
    </row>
    <row r="249" spans="1:7" x14ac:dyDescent="0.25">
      <c r="A249">
        <v>2012</v>
      </c>
      <c r="B249">
        <v>12</v>
      </c>
      <c r="C249" s="7">
        <f t="shared" si="10"/>
        <v>41244</v>
      </c>
      <c r="D249">
        <v>637</v>
      </c>
      <c r="E249">
        <v>2270</v>
      </c>
      <c r="F249">
        <f t="shared" si="11"/>
        <v>31</v>
      </c>
      <c r="G249">
        <f t="shared" si="9"/>
        <v>20.548387096774192</v>
      </c>
    </row>
    <row r="250" spans="1:7" x14ac:dyDescent="0.25">
      <c r="A250">
        <v>2013</v>
      </c>
      <c r="B250">
        <v>1</v>
      </c>
      <c r="C250" s="7">
        <f t="shared" si="10"/>
        <v>41275</v>
      </c>
      <c r="D250">
        <v>603</v>
      </c>
      <c r="E250">
        <v>2297</v>
      </c>
      <c r="F250">
        <f t="shared" si="11"/>
        <v>31</v>
      </c>
      <c r="G250">
        <f t="shared" si="9"/>
        <v>19.451612903225808</v>
      </c>
    </row>
    <row r="251" spans="1:7" x14ac:dyDescent="0.25">
      <c r="A251">
        <v>2013</v>
      </c>
      <c r="B251">
        <v>2</v>
      </c>
      <c r="C251" s="7">
        <f t="shared" si="10"/>
        <v>41306</v>
      </c>
      <c r="D251">
        <v>693</v>
      </c>
      <c r="E251">
        <v>2443</v>
      </c>
      <c r="F251">
        <f t="shared" si="11"/>
        <v>28</v>
      </c>
      <c r="G251">
        <f t="shared" ref="G251:G273" si="12">D251/F251</f>
        <v>24.75</v>
      </c>
    </row>
    <row r="252" spans="1:7" x14ac:dyDescent="0.25">
      <c r="A252">
        <v>2013</v>
      </c>
      <c r="B252">
        <v>3</v>
      </c>
      <c r="C252" s="7">
        <f t="shared" si="10"/>
        <v>41334</v>
      </c>
      <c r="D252">
        <v>610</v>
      </c>
      <c r="E252">
        <v>2244</v>
      </c>
      <c r="F252">
        <f t="shared" si="11"/>
        <v>31</v>
      </c>
      <c r="G252">
        <f t="shared" si="12"/>
        <v>19.677419354838708</v>
      </c>
    </row>
    <row r="253" spans="1:7" x14ac:dyDescent="0.25">
      <c r="A253">
        <v>2013</v>
      </c>
      <c r="B253">
        <v>4</v>
      </c>
      <c r="C253" s="7">
        <f t="shared" si="10"/>
        <v>41365</v>
      </c>
      <c r="D253">
        <v>550</v>
      </c>
      <c r="E253">
        <v>1733</v>
      </c>
      <c r="F253">
        <f t="shared" si="11"/>
        <v>30</v>
      </c>
      <c r="G253">
        <f t="shared" si="12"/>
        <v>18.333333333333332</v>
      </c>
    </row>
    <row r="254" spans="1:7" x14ac:dyDescent="0.25">
      <c r="A254">
        <v>2013</v>
      </c>
      <c r="B254">
        <v>5</v>
      </c>
      <c r="C254" s="7">
        <f t="shared" si="10"/>
        <v>41395</v>
      </c>
      <c r="D254">
        <v>2105</v>
      </c>
      <c r="E254">
        <v>7796</v>
      </c>
      <c r="F254">
        <f t="shared" si="11"/>
        <v>31</v>
      </c>
      <c r="G254">
        <f t="shared" si="12"/>
        <v>67.903225806451616</v>
      </c>
    </row>
    <row r="255" spans="1:7" x14ac:dyDescent="0.25">
      <c r="A255">
        <v>2013</v>
      </c>
      <c r="B255">
        <v>6</v>
      </c>
      <c r="C255" s="7">
        <f t="shared" si="10"/>
        <v>41426</v>
      </c>
      <c r="D255">
        <v>856</v>
      </c>
      <c r="E255">
        <v>3144</v>
      </c>
      <c r="F255">
        <f t="shared" si="11"/>
        <v>30</v>
      </c>
      <c r="G255">
        <f t="shared" si="12"/>
        <v>28.533333333333335</v>
      </c>
    </row>
    <row r="256" spans="1:7" x14ac:dyDescent="0.25">
      <c r="A256">
        <v>2013</v>
      </c>
      <c r="B256">
        <v>7</v>
      </c>
      <c r="C256" s="7">
        <f t="shared" si="10"/>
        <v>41456</v>
      </c>
      <c r="D256">
        <v>1364</v>
      </c>
      <c r="E256">
        <v>5158</v>
      </c>
      <c r="F256">
        <f t="shared" si="11"/>
        <v>31</v>
      </c>
      <c r="G256">
        <f t="shared" si="12"/>
        <v>44</v>
      </c>
    </row>
    <row r="257" spans="1:7" x14ac:dyDescent="0.25">
      <c r="A257">
        <v>2013</v>
      </c>
      <c r="B257">
        <v>8</v>
      </c>
      <c r="C257" s="7">
        <f t="shared" si="10"/>
        <v>41487</v>
      </c>
      <c r="D257">
        <v>1480</v>
      </c>
      <c r="E257">
        <v>5092</v>
      </c>
      <c r="F257">
        <f t="shared" si="11"/>
        <v>31</v>
      </c>
      <c r="G257">
        <f t="shared" si="12"/>
        <v>47.741935483870968</v>
      </c>
    </row>
    <row r="258" spans="1:7" x14ac:dyDescent="0.25">
      <c r="A258">
        <v>2013</v>
      </c>
      <c r="B258">
        <v>9</v>
      </c>
      <c r="C258" s="7">
        <f t="shared" si="10"/>
        <v>41518</v>
      </c>
      <c r="D258">
        <v>1227</v>
      </c>
      <c r="E258">
        <v>4437</v>
      </c>
      <c r="F258">
        <f t="shared" si="11"/>
        <v>30</v>
      </c>
      <c r="G258">
        <f t="shared" si="12"/>
        <v>40.9</v>
      </c>
    </row>
    <row r="259" spans="1:7" x14ac:dyDescent="0.25">
      <c r="A259">
        <v>2013</v>
      </c>
      <c r="B259">
        <v>10</v>
      </c>
      <c r="C259" s="7">
        <f t="shared" si="10"/>
        <v>41548</v>
      </c>
      <c r="D259">
        <v>2206</v>
      </c>
      <c r="E259">
        <v>7947</v>
      </c>
      <c r="F259">
        <f t="shared" si="11"/>
        <v>31</v>
      </c>
      <c r="G259">
        <f t="shared" si="12"/>
        <v>71.161290322580641</v>
      </c>
    </row>
    <row r="260" spans="1:7" x14ac:dyDescent="0.25">
      <c r="A260">
        <v>2013</v>
      </c>
      <c r="B260">
        <v>11</v>
      </c>
      <c r="C260" s="7">
        <f t="shared" si="10"/>
        <v>41579</v>
      </c>
      <c r="D260">
        <v>824</v>
      </c>
      <c r="E260">
        <v>3011</v>
      </c>
      <c r="F260">
        <f t="shared" si="11"/>
        <v>30</v>
      </c>
      <c r="G260">
        <f t="shared" si="12"/>
        <v>27.466666666666665</v>
      </c>
    </row>
    <row r="261" spans="1:7" x14ac:dyDescent="0.25">
      <c r="A261">
        <v>2013</v>
      </c>
      <c r="B261">
        <v>12</v>
      </c>
      <c r="C261" s="7">
        <f t="shared" si="10"/>
        <v>41609</v>
      </c>
      <c r="D261">
        <v>1432</v>
      </c>
      <c r="E261">
        <v>5637</v>
      </c>
      <c r="F261">
        <f t="shared" si="11"/>
        <v>31</v>
      </c>
      <c r="G261">
        <f t="shared" si="12"/>
        <v>46.193548387096776</v>
      </c>
    </row>
    <row r="262" spans="1:7" x14ac:dyDescent="0.25">
      <c r="A262">
        <v>2014</v>
      </c>
      <c r="B262">
        <v>1</v>
      </c>
      <c r="C262" s="7">
        <f t="shared" si="10"/>
        <v>41640</v>
      </c>
      <c r="D262">
        <v>940</v>
      </c>
      <c r="E262">
        <v>4265</v>
      </c>
      <c r="F262">
        <f t="shared" si="11"/>
        <v>31</v>
      </c>
      <c r="G262">
        <f t="shared" si="12"/>
        <v>30.322580645161292</v>
      </c>
    </row>
    <row r="263" spans="1:7" x14ac:dyDescent="0.25">
      <c r="A263">
        <v>2014</v>
      </c>
      <c r="B263">
        <v>2</v>
      </c>
      <c r="C263" s="7">
        <f t="shared" si="10"/>
        <v>41671</v>
      </c>
      <c r="D263">
        <v>1046</v>
      </c>
      <c r="E263">
        <v>4602</v>
      </c>
      <c r="F263">
        <f t="shared" si="11"/>
        <v>28</v>
      </c>
      <c r="G263">
        <f t="shared" si="12"/>
        <v>37.357142857142854</v>
      </c>
    </row>
    <row r="264" spans="1:7" x14ac:dyDescent="0.25">
      <c r="A264">
        <v>2014</v>
      </c>
      <c r="B264">
        <v>3</v>
      </c>
      <c r="C264" s="7">
        <f t="shared" si="10"/>
        <v>41699</v>
      </c>
      <c r="D264">
        <v>1224</v>
      </c>
      <c r="E264">
        <v>5403</v>
      </c>
      <c r="F264">
        <f t="shared" si="11"/>
        <v>31</v>
      </c>
      <c r="G264">
        <f t="shared" si="12"/>
        <v>39.483870967741936</v>
      </c>
    </row>
    <row r="265" spans="1:7" x14ac:dyDescent="0.25">
      <c r="A265">
        <v>2014</v>
      </c>
      <c r="B265">
        <v>4</v>
      </c>
      <c r="C265" s="7">
        <f t="shared" si="10"/>
        <v>41730</v>
      </c>
      <c r="D265">
        <v>967</v>
      </c>
      <c r="E265">
        <v>3704</v>
      </c>
      <c r="F265">
        <f t="shared" si="11"/>
        <v>30</v>
      </c>
      <c r="G265">
        <f t="shared" si="12"/>
        <v>32.233333333333334</v>
      </c>
    </row>
    <row r="266" spans="1:7" x14ac:dyDescent="0.25">
      <c r="A266">
        <v>2014</v>
      </c>
      <c r="B266">
        <v>5</v>
      </c>
      <c r="C266" s="7">
        <f t="shared" si="10"/>
        <v>41760</v>
      </c>
      <c r="D266">
        <v>1439</v>
      </c>
      <c r="E266">
        <v>6195</v>
      </c>
      <c r="F266">
        <f t="shared" si="11"/>
        <v>31</v>
      </c>
      <c r="G266">
        <f t="shared" si="12"/>
        <v>46.41935483870968</v>
      </c>
    </row>
    <row r="267" spans="1:7" x14ac:dyDescent="0.25">
      <c r="A267">
        <v>2014</v>
      </c>
      <c r="B267">
        <v>6</v>
      </c>
      <c r="C267" s="7">
        <f t="shared" si="10"/>
        <v>41791</v>
      </c>
      <c r="D267">
        <v>1124</v>
      </c>
      <c r="E267">
        <v>5373</v>
      </c>
      <c r="F267">
        <f t="shared" si="11"/>
        <v>30</v>
      </c>
      <c r="G267">
        <f t="shared" si="12"/>
        <v>37.466666666666669</v>
      </c>
    </row>
    <row r="268" spans="1:7" x14ac:dyDescent="0.25">
      <c r="A268">
        <v>2014</v>
      </c>
      <c r="B268">
        <v>7</v>
      </c>
      <c r="C268" s="7">
        <f t="shared" si="10"/>
        <v>41821</v>
      </c>
      <c r="D268">
        <v>1836</v>
      </c>
      <c r="E268">
        <v>7114</v>
      </c>
      <c r="F268">
        <f t="shared" si="11"/>
        <v>31</v>
      </c>
      <c r="G268">
        <f t="shared" si="12"/>
        <v>59.225806451612904</v>
      </c>
    </row>
    <row r="269" spans="1:7" x14ac:dyDescent="0.25">
      <c r="A269">
        <v>2014</v>
      </c>
      <c r="B269">
        <v>8</v>
      </c>
      <c r="C269" s="7">
        <f t="shared" si="10"/>
        <v>41852</v>
      </c>
      <c r="D269">
        <v>1415</v>
      </c>
      <c r="E269">
        <v>5908</v>
      </c>
      <c r="F269">
        <f t="shared" si="11"/>
        <v>31</v>
      </c>
      <c r="G269">
        <f t="shared" si="12"/>
        <v>45.645161290322584</v>
      </c>
    </row>
    <row r="270" spans="1:7" x14ac:dyDescent="0.25">
      <c r="A270">
        <v>2014</v>
      </c>
      <c r="B270">
        <v>9</v>
      </c>
      <c r="C270" s="7">
        <f t="shared" si="10"/>
        <v>41883</v>
      </c>
      <c r="D270">
        <v>1028</v>
      </c>
      <c r="E270">
        <v>4609</v>
      </c>
      <c r="F270">
        <f t="shared" si="11"/>
        <v>30</v>
      </c>
      <c r="G270">
        <f t="shared" si="12"/>
        <v>34.266666666666666</v>
      </c>
    </row>
    <row r="271" spans="1:7" x14ac:dyDescent="0.25">
      <c r="A271">
        <v>2014</v>
      </c>
      <c r="B271">
        <v>10</v>
      </c>
      <c r="C271" s="7">
        <f t="shared" si="10"/>
        <v>41913</v>
      </c>
      <c r="D271">
        <v>1875</v>
      </c>
      <c r="E271">
        <v>7975</v>
      </c>
      <c r="F271">
        <f t="shared" si="11"/>
        <v>31</v>
      </c>
      <c r="G271">
        <f t="shared" si="12"/>
        <v>60.483870967741936</v>
      </c>
    </row>
    <row r="272" spans="1:7" x14ac:dyDescent="0.25">
      <c r="A272">
        <v>2014</v>
      </c>
      <c r="B272">
        <v>11</v>
      </c>
      <c r="C272" s="7">
        <f t="shared" si="10"/>
        <v>41944</v>
      </c>
      <c r="D272">
        <v>1283</v>
      </c>
      <c r="E272">
        <v>4988</v>
      </c>
      <c r="F272">
        <f t="shared" si="11"/>
        <v>30</v>
      </c>
      <c r="G272">
        <f t="shared" si="12"/>
        <v>42.766666666666666</v>
      </c>
    </row>
    <row r="273" spans="1:7" x14ac:dyDescent="0.25">
      <c r="A273">
        <v>2014</v>
      </c>
      <c r="B273">
        <v>12</v>
      </c>
      <c r="C273" s="7">
        <f t="shared" si="10"/>
        <v>41974</v>
      </c>
      <c r="D273">
        <v>1656</v>
      </c>
      <c r="E273">
        <v>6460</v>
      </c>
      <c r="F273">
        <f t="shared" si="11"/>
        <v>31</v>
      </c>
      <c r="G273">
        <f t="shared" si="12"/>
        <v>53.41935483870968</v>
      </c>
    </row>
    <row r="274" spans="1:7" x14ac:dyDescent="0.25">
      <c r="C274" s="7">
        <v>42005</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7"/>
  <sheetViews>
    <sheetView workbookViewId="0">
      <selection activeCell="I218" sqref="I218"/>
    </sheetView>
  </sheetViews>
  <sheetFormatPr defaultRowHeight="15" x14ac:dyDescent="0.25"/>
  <sheetData>
    <row r="1" spans="1:7" x14ac:dyDescent="0.25">
      <c r="A1" t="s">
        <v>8</v>
      </c>
      <c r="B1" t="s">
        <v>9</v>
      </c>
      <c r="C1" t="s">
        <v>13</v>
      </c>
      <c r="D1" t="s">
        <v>10</v>
      </c>
      <c r="E1" t="s">
        <v>11</v>
      </c>
      <c r="F1" t="s">
        <v>14</v>
      </c>
      <c r="G1" t="s">
        <v>15</v>
      </c>
    </row>
    <row r="2" spans="1:7" x14ac:dyDescent="0.25">
      <c r="A2">
        <v>1997</v>
      </c>
      <c r="B2">
        <v>1</v>
      </c>
      <c r="C2" s="7">
        <v>35431</v>
      </c>
      <c r="D2">
        <v>4281</v>
      </c>
      <c r="E2">
        <v>8815</v>
      </c>
      <c r="F2">
        <v>31</v>
      </c>
      <c r="G2">
        <v>138.09677419354838</v>
      </c>
    </row>
    <row r="3" spans="1:7" x14ac:dyDescent="0.25">
      <c r="A3">
        <v>1997</v>
      </c>
      <c r="B3">
        <v>2</v>
      </c>
      <c r="C3" s="7">
        <v>35462</v>
      </c>
      <c r="D3">
        <v>3068</v>
      </c>
      <c r="E3">
        <v>6217</v>
      </c>
      <c r="F3">
        <v>28</v>
      </c>
      <c r="G3">
        <v>109.57142857142857</v>
      </c>
    </row>
    <row r="4" spans="1:7" x14ac:dyDescent="0.25">
      <c r="A4">
        <v>1997</v>
      </c>
      <c r="B4">
        <v>3</v>
      </c>
      <c r="C4" s="7">
        <v>35490</v>
      </c>
      <c r="D4">
        <v>3409</v>
      </c>
      <c r="E4">
        <v>7041</v>
      </c>
      <c r="F4">
        <v>31</v>
      </c>
      <c r="G4">
        <v>109.96774193548387</v>
      </c>
    </row>
    <row r="5" spans="1:7" x14ac:dyDescent="0.25">
      <c r="A5">
        <v>1997</v>
      </c>
      <c r="B5">
        <v>4</v>
      </c>
      <c r="C5" s="7">
        <v>35521</v>
      </c>
      <c r="D5">
        <v>1106</v>
      </c>
      <c r="E5">
        <v>2219</v>
      </c>
      <c r="F5">
        <v>30</v>
      </c>
      <c r="G5">
        <v>36.866666666666667</v>
      </c>
    </row>
    <row r="6" spans="1:7" x14ac:dyDescent="0.25">
      <c r="A6">
        <v>1997</v>
      </c>
      <c r="B6">
        <v>5</v>
      </c>
      <c r="C6" s="7">
        <v>35551</v>
      </c>
      <c r="D6">
        <v>6244</v>
      </c>
      <c r="E6">
        <v>12230</v>
      </c>
      <c r="F6">
        <v>31</v>
      </c>
      <c r="G6">
        <v>201.41935483870967</v>
      </c>
    </row>
    <row r="7" spans="1:7" x14ac:dyDescent="0.25">
      <c r="A7">
        <v>1997</v>
      </c>
      <c r="B7">
        <v>6</v>
      </c>
      <c r="C7" s="7">
        <v>35582</v>
      </c>
      <c r="D7">
        <v>6882</v>
      </c>
      <c r="E7">
        <v>13753</v>
      </c>
      <c r="F7">
        <v>30</v>
      </c>
      <c r="G7">
        <v>229.4</v>
      </c>
    </row>
    <row r="8" spans="1:7" x14ac:dyDescent="0.25">
      <c r="A8">
        <v>1997</v>
      </c>
      <c r="B8">
        <v>7</v>
      </c>
      <c r="C8" s="7">
        <v>35612</v>
      </c>
      <c r="D8">
        <v>2959</v>
      </c>
      <c r="E8">
        <v>5675</v>
      </c>
      <c r="F8">
        <v>31</v>
      </c>
      <c r="G8">
        <v>95.451612903225808</v>
      </c>
    </row>
    <row r="9" spans="1:7" x14ac:dyDescent="0.25">
      <c r="A9">
        <v>1997</v>
      </c>
      <c r="B9">
        <v>8</v>
      </c>
      <c r="C9" s="7">
        <v>35643</v>
      </c>
      <c r="D9">
        <v>2959</v>
      </c>
      <c r="E9">
        <v>6315</v>
      </c>
      <c r="F9">
        <v>31</v>
      </c>
      <c r="G9">
        <v>95.451612903225808</v>
      </c>
    </row>
    <row r="10" spans="1:7" x14ac:dyDescent="0.25">
      <c r="A10">
        <v>1997</v>
      </c>
      <c r="B10">
        <v>9</v>
      </c>
      <c r="C10" s="7">
        <v>35674</v>
      </c>
      <c r="D10">
        <v>4081</v>
      </c>
      <c r="E10">
        <v>8338</v>
      </c>
      <c r="F10">
        <v>30</v>
      </c>
      <c r="G10">
        <v>136.03333333333333</v>
      </c>
    </row>
    <row r="11" spans="1:7" x14ac:dyDescent="0.25">
      <c r="A11">
        <v>1997</v>
      </c>
      <c r="B11">
        <v>10</v>
      </c>
      <c r="C11" s="7">
        <v>35704</v>
      </c>
      <c r="D11">
        <v>2621</v>
      </c>
      <c r="E11">
        <v>5556</v>
      </c>
      <c r="F11">
        <v>31</v>
      </c>
      <c r="G11">
        <v>84.548387096774192</v>
      </c>
    </row>
    <row r="12" spans="1:7" x14ac:dyDescent="0.25">
      <c r="A12">
        <v>1997</v>
      </c>
      <c r="B12">
        <v>11</v>
      </c>
      <c r="C12" s="7">
        <v>35735</v>
      </c>
      <c r="D12">
        <v>3604</v>
      </c>
      <c r="E12">
        <v>5978</v>
      </c>
      <c r="F12">
        <v>30</v>
      </c>
      <c r="G12">
        <v>120.13333333333334</v>
      </c>
    </row>
    <row r="13" spans="1:7" x14ac:dyDescent="0.25">
      <c r="A13">
        <v>1997</v>
      </c>
      <c r="B13">
        <v>12</v>
      </c>
      <c r="C13" s="7">
        <v>35765</v>
      </c>
      <c r="D13">
        <v>1359</v>
      </c>
      <c r="E13">
        <v>2904</v>
      </c>
      <c r="F13">
        <v>31</v>
      </c>
      <c r="G13">
        <v>43.838709677419352</v>
      </c>
    </row>
    <row r="14" spans="1:7" x14ac:dyDescent="0.25">
      <c r="A14">
        <v>1998</v>
      </c>
      <c r="B14">
        <v>1</v>
      </c>
      <c r="C14" s="7">
        <v>35796</v>
      </c>
      <c r="D14">
        <v>2095</v>
      </c>
      <c r="E14">
        <v>4304</v>
      </c>
      <c r="F14">
        <v>31</v>
      </c>
      <c r="G14">
        <v>67.58064516129032</v>
      </c>
    </row>
    <row r="15" spans="1:7" x14ac:dyDescent="0.25">
      <c r="A15">
        <v>1998</v>
      </c>
      <c r="B15">
        <v>2</v>
      </c>
      <c r="C15" s="7">
        <v>35827</v>
      </c>
      <c r="D15">
        <v>984</v>
      </c>
      <c r="E15">
        <v>2021</v>
      </c>
      <c r="F15">
        <v>28</v>
      </c>
      <c r="G15">
        <v>35.142857142857146</v>
      </c>
    </row>
    <row r="16" spans="1:7" x14ac:dyDescent="0.25">
      <c r="A16">
        <v>1998</v>
      </c>
      <c r="B16">
        <v>3</v>
      </c>
      <c r="C16" s="7">
        <v>35855</v>
      </c>
      <c r="D16">
        <v>1413</v>
      </c>
      <c r="E16">
        <v>2958</v>
      </c>
      <c r="F16">
        <v>31</v>
      </c>
      <c r="G16">
        <v>45.58064516129032</v>
      </c>
    </row>
    <row r="17" spans="1:7" x14ac:dyDescent="0.25">
      <c r="A17">
        <v>1998</v>
      </c>
      <c r="B17">
        <v>4</v>
      </c>
      <c r="C17" s="7">
        <v>35886</v>
      </c>
      <c r="D17">
        <v>2054</v>
      </c>
      <c r="E17">
        <v>4189</v>
      </c>
      <c r="F17">
        <v>30</v>
      </c>
      <c r="G17">
        <v>68.466666666666669</v>
      </c>
    </row>
    <row r="18" spans="1:7" x14ac:dyDescent="0.25">
      <c r="A18">
        <v>1998</v>
      </c>
      <c r="B18">
        <v>5</v>
      </c>
      <c r="C18" s="7">
        <v>35916</v>
      </c>
      <c r="D18">
        <v>3691</v>
      </c>
      <c r="E18">
        <v>7579</v>
      </c>
      <c r="F18">
        <v>31</v>
      </c>
      <c r="G18">
        <v>119.06451612903226</v>
      </c>
    </row>
    <row r="19" spans="1:7" x14ac:dyDescent="0.25">
      <c r="A19">
        <v>1998</v>
      </c>
      <c r="B19">
        <v>6</v>
      </c>
      <c r="C19" s="7">
        <v>35947</v>
      </c>
      <c r="D19">
        <v>5129</v>
      </c>
      <c r="E19">
        <v>11027</v>
      </c>
      <c r="F19">
        <v>30</v>
      </c>
      <c r="G19">
        <v>170.96666666666667</v>
      </c>
    </row>
    <row r="20" spans="1:7" x14ac:dyDescent="0.25">
      <c r="A20">
        <v>1998</v>
      </c>
      <c r="B20">
        <v>7</v>
      </c>
      <c r="C20" s="7">
        <v>35977</v>
      </c>
      <c r="D20">
        <v>2444</v>
      </c>
      <c r="E20">
        <v>5382</v>
      </c>
      <c r="F20">
        <v>31</v>
      </c>
      <c r="G20">
        <v>78.838709677419359</v>
      </c>
    </row>
    <row r="21" spans="1:7" x14ac:dyDescent="0.25">
      <c r="A21">
        <v>1998</v>
      </c>
      <c r="B21">
        <v>8</v>
      </c>
      <c r="C21" s="7">
        <v>36008</v>
      </c>
      <c r="D21">
        <v>3979</v>
      </c>
      <c r="E21">
        <v>8340</v>
      </c>
      <c r="F21">
        <v>31</v>
      </c>
      <c r="G21">
        <v>128.35483870967741</v>
      </c>
    </row>
    <row r="22" spans="1:7" x14ac:dyDescent="0.25">
      <c r="A22">
        <v>1998</v>
      </c>
      <c r="B22">
        <v>9</v>
      </c>
      <c r="C22" s="7">
        <v>36039</v>
      </c>
      <c r="D22">
        <v>1964</v>
      </c>
      <c r="E22">
        <v>3846</v>
      </c>
      <c r="F22">
        <v>30</v>
      </c>
      <c r="G22">
        <v>65.466666666666669</v>
      </c>
    </row>
    <row r="23" spans="1:7" x14ac:dyDescent="0.25">
      <c r="A23">
        <v>1998</v>
      </c>
      <c r="B23">
        <v>10</v>
      </c>
      <c r="C23" s="7">
        <v>36069</v>
      </c>
      <c r="D23">
        <v>2711</v>
      </c>
      <c r="E23">
        <v>5549</v>
      </c>
      <c r="F23">
        <v>31</v>
      </c>
      <c r="G23">
        <v>87.451612903225808</v>
      </c>
    </row>
    <row r="24" spans="1:7" x14ac:dyDescent="0.25">
      <c r="A24">
        <v>1998</v>
      </c>
      <c r="B24">
        <v>11</v>
      </c>
      <c r="C24" s="7">
        <v>36100</v>
      </c>
      <c r="D24">
        <v>3017</v>
      </c>
      <c r="E24">
        <v>5906</v>
      </c>
      <c r="F24">
        <v>30</v>
      </c>
      <c r="G24">
        <v>100.56666666666666</v>
      </c>
    </row>
    <row r="25" spans="1:7" x14ac:dyDescent="0.25">
      <c r="A25">
        <v>1998</v>
      </c>
      <c r="B25">
        <v>12</v>
      </c>
      <c r="C25" s="7">
        <v>36130</v>
      </c>
      <c r="D25">
        <v>1730</v>
      </c>
      <c r="E25">
        <v>3518</v>
      </c>
      <c r="F25">
        <v>31</v>
      </c>
      <c r="G25">
        <v>55.806451612903224</v>
      </c>
    </row>
    <row r="26" spans="1:7" x14ac:dyDescent="0.25">
      <c r="A26">
        <v>1999</v>
      </c>
      <c r="B26">
        <v>1</v>
      </c>
      <c r="C26" s="7">
        <v>36161</v>
      </c>
      <c r="D26">
        <v>2081</v>
      </c>
      <c r="E26">
        <v>4322</v>
      </c>
      <c r="F26">
        <v>31</v>
      </c>
      <c r="G26">
        <v>67.129032258064512</v>
      </c>
    </row>
    <row r="27" spans="1:7" x14ac:dyDescent="0.25">
      <c r="A27">
        <v>1999</v>
      </c>
      <c r="B27">
        <v>2</v>
      </c>
      <c r="C27" s="7">
        <v>36192</v>
      </c>
      <c r="D27">
        <v>2033</v>
      </c>
      <c r="E27">
        <v>4579</v>
      </c>
      <c r="F27">
        <v>28</v>
      </c>
      <c r="G27">
        <v>72.607142857142861</v>
      </c>
    </row>
    <row r="28" spans="1:7" x14ac:dyDescent="0.25">
      <c r="A28">
        <v>1999</v>
      </c>
      <c r="B28">
        <v>3</v>
      </c>
      <c r="C28" s="7">
        <v>36220</v>
      </c>
      <c r="D28">
        <v>1753</v>
      </c>
      <c r="E28">
        <v>3655</v>
      </c>
      <c r="F28">
        <v>31</v>
      </c>
      <c r="G28">
        <v>56.548387096774192</v>
      </c>
    </row>
    <row r="29" spans="1:7" x14ac:dyDescent="0.25">
      <c r="A29">
        <v>1999</v>
      </c>
      <c r="B29">
        <v>4</v>
      </c>
      <c r="C29" s="7">
        <v>36251</v>
      </c>
      <c r="D29">
        <v>2280</v>
      </c>
      <c r="E29">
        <v>4423</v>
      </c>
      <c r="F29">
        <v>30</v>
      </c>
      <c r="G29">
        <v>76</v>
      </c>
    </row>
    <row r="30" spans="1:7" x14ac:dyDescent="0.25">
      <c r="A30">
        <v>1999</v>
      </c>
      <c r="B30">
        <v>5</v>
      </c>
      <c r="C30" s="7">
        <v>36281</v>
      </c>
      <c r="D30">
        <v>2972</v>
      </c>
      <c r="E30">
        <v>5994</v>
      </c>
      <c r="F30">
        <v>31</v>
      </c>
      <c r="G30">
        <v>95.870967741935488</v>
      </c>
    </row>
    <row r="31" spans="1:7" x14ac:dyDescent="0.25">
      <c r="A31">
        <v>1999</v>
      </c>
      <c r="B31">
        <v>6</v>
      </c>
      <c r="C31" s="7">
        <v>36312</v>
      </c>
      <c r="D31">
        <v>1101</v>
      </c>
      <c r="E31">
        <v>2141</v>
      </c>
      <c r="F31">
        <v>30</v>
      </c>
      <c r="G31">
        <v>36.700000000000003</v>
      </c>
    </row>
    <row r="32" spans="1:7" x14ac:dyDescent="0.25">
      <c r="A32">
        <v>1999</v>
      </c>
      <c r="B32">
        <v>7</v>
      </c>
      <c r="C32" s="7">
        <v>36342</v>
      </c>
      <c r="D32">
        <v>2925</v>
      </c>
      <c r="E32">
        <v>6287</v>
      </c>
      <c r="F32">
        <v>31</v>
      </c>
      <c r="G32">
        <v>94.354838709677423</v>
      </c>
    </row>
    <row r="33" spans="1:7" x14ac:dyDescent="0.25">
      <c r="A33">
        <v>1999</v>
      </c>
      <c r="B33">
        <v>8</v>
      </c>
      <c r="C33" s="7">
        <v>36373</v>
      </c>
      <c r="D33">
        <v>2175</v>
      </c>
      <c r="E33">
        <v>4537</v>
      </c>
      <c r="F33">
        <v>31</v>
      </c>
      <c r="G33">
        <v>70.161290322580641</v>
      </c>
    </row>
    <row r="34" spans="1:7" x14ac:dyDescent="0.25">
      <c r="A34">
        <v>1999</v>
      </c>
      <c r="B34">
        <v>9</v>
      </c>
      <c r="C34" s="7">
        <v>36404</v>
      </c>
      <c r="D34">
        <v>1264</v>
      </c>
      <c r="E34">
        <v>2613</v>
      </c>
      <c r="F34">
        <v>30</v>
      </c>
      <c r="G34">
        <v>42.133333333333333</v>
      </c>
    </row>
    <row r="35" spans="1:7" x14ac:dyDescent="0.25">
      <c r="A35">
        <v>1999</v>
      </c>
      <c r="B35">
        <v>10</v>
      </c>
      <c r="C35" s="7">
        <v>36434</v>
      </c>
      <c r="D35">
        <v>2923</v>
      </c>
      <c r="E35">
        <v>6076</v>
      </c>
      <c r="F35">
        <v>31</v>
      </c>
      <c r="G35">
        <v>94.290322580645167</v>
      </c>
    </row>
    <row r="36" spans="1:7" x14ac:dyDescent="0.25">
      <c r="A36">
        <v>1999</v>
      </c>
      <c r="B36">
        <v>11</v>
      </c>
      <c r="C36" s="7">
        <v>36465</v>
      </c>
      <c r="D36">
        <v>1099</v>
      </c>
      <c r="E36">
        <v>2348</v>
      </c>
      <c r="F36">
        <v>30</v>
      </c>
      <c r="G36">
        <v>36.633333333333333</v>
      </c>
    </row>
    <row r="37" spans="1:7" x14ac:dyDescent="0.25">
      <c r="A37">
        <v>1999</v>
      </c>
      <c r="B37">
        <v>12</v>
      </c>
      <c r="C37" s="7">
        <v>36495</v>
      </c>
      <c r="D37">
        <v>1549</v>
      </c>
      <c r="E37">
        <v>3155</v>
      </c>
      <c r="F37">
        <v>31</v>
      </c>
      <c r="G37">
        <v>49.967741935483872</v>
      </c>
    </row>
    <row r="38" spans="1:7" x14ac:dyDescent="0.25">
      <c r="A38">
        <v>2000</v>
      </c>
      <c r="B38">
        <v>1</v>
      </c>
      <c r="C38" s="7">
        <v>36526</v>
      </c>
      <c r="D38">
        <v>1911</v>
      </c>
      <c r="E38">
        <v>3918</v>
      </c>
      <c r="F38">
        <v>31</v>
      </c>
      <c r="G38">
        <v>61.645161290322584</v>
      </c>
    </row>
    <row r="39" spans="1:7" x14ac:dyDescent="0.25">
      <c r="A39">
        <v>2000</v>
      </c>
      <c r="B39">
        <v>2</v>
      </c>
      <c r="C39" s="7">
        <v>36557</v>
      </c>
      <c r="D39">
        <v>1348</v>
      </c>
      <c r="E39">
        <v>2771</v>
      </c>
      <c r="F39">
        <v>29</v>
      </c>
      <c r="G39">
        <v>46.482758620689658</v>
      </c>
    </row>
    <row r="40" spans="1:7" x14ac:dyDescent="0.25">
      <c r="A40">
        <v>2000</v>
      </c>
      <c r="B40">
        <v>3</v>
      </c>
      <c r="C40" s="7">
        <v>36586</v>
      </c>
      <c r="D40">
        <v>2241</v>
      </c>
      <c r="E40">
        <v>4883</v>
      </c>
      <c r="F40">
        <v>31</v>
      </c>
      <c r="G40">
        <v>72.290322580645167</v>
      </c>
    </row>
    <row r="41" spans="1:7" x14ac:dyDescent="0.25">
      <c r="A41">
        <v>2000</v>
      </c>
      <c r="B41">
        <v>4</v>
      </c>
      <c r="C41" s="7">
        <v>36617</v>
      </c>
      <c r="D41">
        <v>262</v>
      </c>
      <c r="E41">
        <v>480</v>
      </c>
      <c r="F41">
        <v>30</v>
      </c>
      <c r="G41">
        <v>8.7333333333333325</v>
      </c>
    </row>
    <row r="42" spans="1:7" x14ac:dyDescent="0.25">
      <c r="A42">
        <v>2000</v>
      </c>
      <c r="B42">
        <v>5</v>
      </c>
      <c r="C42" s="7">
        <v>36647</v>
      </c>
      <c r="D42">
        <v>4279</v>
      </c>
      <c r="E42">
        <v>9327</v>
      </c>
      <c r="F42">
        <v>31</v>
      </c>
      <c r="G42">
        <v>138.03225806451613</v>
      </c>
    </row>
    <row r="43" spans="1:7" x14ac:dyDescent="0.25">
      <c r="A43">
        <v>2000</v>
      </c>
      <c r="B43">
        <v>6</v>
      </c>
      <c r="C43" s="7">
        <v>36678</v>
      </c>
      <c r="D43">
        <v>2481</v>
      </c>
      <c r="E43">
        <v>5345</v>
      </c>
      <c r="F43">
        <v>30</v>
      </c>
      <c r="G43">
        <v>82.7</v>
      </c>
    </row>
    <row r="44" spans="1:7" x14ac:dyDescent="0.25">
      <c r="A44">
        <v>2000</v>
      </c>
      <c r="B44">
        <v>7</v>
      </c>
      <c r="C44" s="7">
        <v>36708</v>
      </c>
      <c r="D44">
        <v>6117</v>
      </c>
      <c r="E44">
        <v>12781</v>
      </c>
      <c r="F44">
        <v>31</v>
      </c>
      <c r="G44">
        <v>197.32258064516128</v>
      </c>
    </row>
    <row r="45" spans="1:7" x14ac:dyDescent="0.25">
      <c r="A45">
        <v>2000</v>
      </c>
      <c r="B45">
        <v>8</v>
      </c>
      <c r="C45" s="7">
        <v>36739</v>
      </c>
      <c r="D45">
        <v>2249</v>
      </c>
      <c r="E45">
        <v>4695</v>
      </c>
      <c r="F45">
        <v>31</v>
      </c>
      <c r="G45">
        <v>72.548387096774192</v>
      </c>
    </row>
    <row r="46" spans="1:7" x14ac:dyDescent="0.25">
      <c r="A46">
        <v>2000</v>
      </c>
      <c r="B46">
        <v>9</v>
      </c>
      <c r="C46" s="7">
        <v>36770</v>
      </c>
      <c r="D46">
        <v>2611</v>
      </c>
      <c r="E46">
        <v>5563</v>
      </c>
      <c r="F46">
        <v>30</v>
      </c>
      <c r="G46">
        <v>87.033333333333331</v>
      </c>
    </row>
    <row r="47" spans="1:7" x14ac:dyDescent="0.25">
      <c r="A47">
        <v>2000</v>
      </c>
      <c r="B47">
        <v>10</v>
      </c>
      <c r="C47" s="7">
        <v>36800</v>
      </c>
      <c r="D47">
        <v>1669</v>
      </c>
      <c r="E47">
        <v>3479</v>
      </c>
      <c r="F47">
        <v>31</v>
      </c>
      <c r="G47">
        <v>53.838709677419352</v>
      </c>
    </row>
    <row r="48" spans="1:7" x14ac:dyDescent="0.25">
      <c r="A48">
        <v>2000</v>
      </c>
      <c r="B48">
        <v>11</v>
      </c>
      <c r="C48" s="7">
        <v>36831</v>
      </c>
      <c r="D48">
        <v>1448</v>
      </c>
      <c r="E48">
        <v>2876</v>
      </c>
      <c r="F48">
        <v>30</v>
      </c>
      <c r="G48">
        <v>48.266666666666666</v>
      </c>
    </row>
    <row r="49" spans="1:7" x14ac:dyDescent="0.25">
      <c r="A49">
        <v>2000</v>
      </c>
      <c r="B49">
        <v>12</v>
      </c>
      <c r="C49" s="7">
        <v>36861</v>
      </c>
      <c r="D49">
        <v>1399</v>
      </c>
      <c r="E49">
        <v>2949</v>
      </c>
      <c r="F49">
        <v>31</v>
      </c>
      <c r="G49">
        <v>45.12903225806452</v>
      </c>
    </row>
    <row r="50" spans="1:7" x14ac:dyDescent="0.25">
      <c r="A50">
        <v>2001</v>
      </c>
      <c r="B50">
        <v>1</v>
      </c>
      <c r="C50" s="7">
        <v>36892</v>
      </c>
      <c r="D50">
        <v>926</v>
      </c>
      <c r="E50">
        <v>2029</v>
      </c>
      <c r="F50">
        <v>31</v>
      </c>
      <c r="G50">
        <v>29.870967741935484</v>
      </c>
    </row>
    <row r="51" spans="1:7" x14ac:dyDescent="0.25">
      <c r="A51">
        <v>2001</v>
      </c>
      <c r="B51">
        <v>2</v>
      </c>
      <c r="C51" s="7">
        <v>36923</v>
      </c>
      <c r="D51">
        <v>883</v>
      </c>
      <c r="E51">
        <v>1780</v>
      </c>
      <c r="F51">
        <v>28</v>
      </c>
      <c r="G51">
        <v>31.535714285714285</v>
      </c>
    </row>
    <row r="52" spans="1:7" x14ac:dyDescent="0.25">
      <c r="A52">
        <v>2001</v>
      </c>
      <c r="B52">
        <v>3</v>
      </c>
      <c r="C52" s="7">
        <v>36951</v>
      </c>
      <c r="D52">
        <v>1140</v>
      </c>
      <c r="E52">
        <v>2964</v>
      </c>
      <c r="F52">
        <v>31</v>
      </c>
      <c r="G52">
        <v>36.774193548387096</v>
      </c>
    </row>
    <row r="53" spans="1:7" x14ac:dyDescent="0.25">
      <c r="A53">
        <v>2001</v>
      </c>
      <c r="B53">
        <v>4</v>
      </c>
      <c r="C53" s="7">
        <v>36982</v>
      </c>
      <c r="D53">
        <v>740</v>
      </c>
      <c r="E53">
        <v>1699</v>
      </c>
      <c r="F53">
        <v>30</v>
      </c>
      <c r="G53">
        <v>24.666666666666668</v>
      </c>
    </row>
    <row r="54" spans="1:7" x14ac:dyDescent="0.25">
      <c r="A54">
        <v>2001</v>
      </c>
      <c r="B54">
        <v>5</v>
      </c>
      <c r="C54" s="7">
        <v>37012</v>
      </c>
      <c r="D54">
        <v>1439</v>
      </c>
      <c r="E54">
        <v>3086</v>
      </c>
      <c r="F54">
        <v>31</v>
      </c>
      <c r="G54">
        <v>46.41935483870968</v>
      </c>
    </row>
    <row r="55" spans="1:7" x14ac:dyDescent="0.25">
      <c r="A55">
        <v>2001</v>
      </c>
      <c r="B55">
        <v>6</v>
      </c>
      <c r="C55" s="7">
        <v>37043</v>
      </c>
      <c r="D55">
        <v>1970</v>
      </c>
      <c r="E55">
        <v>4146</v>
      </c>
      <c r="F55">
        <v>30</v>
      </c>
      <c r="G55">
        <v>65.666666666666671</v>
      </c>
    </row>
    <row r="56" spans="1:7" x14ac:dyDescent="0.25">
      <c r="A56">
        <v>2001</v>
      </c>
      <c r="B56">
        <v>7</v>
      </c>
      <c r="C56" s="7">
        <v>37073</v>
      </c>
      <c r="D56">
        <v>1958</v>
      </c>
      <c r="E56">
        <v>4377</v>
      </c>
      <c r="F56">
        <v>31</v>
      </c>
      <c r="G56">
        <v>63.161290322580648</v>
      </c>
    </row>
    <row r="57" spans="1:7" x14ac:dyDescent="0.25">
      <c r="A57">
        <v>2001</v>
      </c>
      <c r="B57">
        <v>8</v>
      </c>
      <c r="C57" s="7">
        <v>37104</v>
      </c>
      <c r="D57">
        <v>3372</v>
      </c>
      <c r="E57">
        <v>7341</v>
      </c>
      <c r="F57">
        <v>31</v>
      </c>
      <c r="G57">
        <v>108.7741935483871</v>
      </c>
    </row>
    <row r="58" spans="1:7" x14ac:dyDescent="0.25">
      <c r="A58">
        <v>2001</v>
      </c>
      <c r="B58">
        <v>9</v>
      </c>
      <c r="C58" s="7">
        <v>37135</v>
      </c>
      <c r="D58">
        <v>1719</v>
      </c>
      <c r="E58">
        <v>3536</v>
      </c>
      <c r="F58">
        <v>30</v>
      </c>
      <c r="G58">
        <v>57.3</v>
      </c>
    </row>
    <row r="59" spans="1:7" x14ac:dyDescent="0.25">
      <c r="A59">
        <v>2001</v>
      </c>
      <c r="B59">
        <v>10</v>
      </c>
      <c r="C59" s="7">
        <v>37165</v>
      </c>
      <c r="D59">
        <v>1424</v>
      </c>
      <c r="E59">
        <v>3256</v>
      </c>
      <c r="F59">
        <v>31</v>
      </c>
      <c r="G59">
        <v>45.935483870967744</v>
      </c>
    </row>
    <row r="60" spans="1:7" x14ac:dyDescent="0.25">
      <c r="A60">
        <v>2001</v>
      </c>
      <c r="B60">
        <v>11</v>
      </c>
      <c r="C60" s="7">
        <v>37196</v>
      </c>
      <c r="D60">
        <v>1753</v>
      </c>
      <c r="E60">
        <v>3745</v>
      </c>
      <c r="F60">
        <v>30</v>
      </c>
      <c r="G60">
        <v>58.43333333333333</v>
      </c>
    </row>
    <row r="61" spans="1:7" x14ac:dyDescent="0.25">
      <c r="A61">
        <v>2001</v>
      </c>
      <c r="B61">
        <v>12</v>
      </c>
      <c r="C61" s="7">
        <v>37226</v>
      </c>
      <c r="D61">
        <v>1131</v>
      </c>
      <c r="E61">
        <v>2459</v>
      </c>
      <c r="F61">
        <v>31</v>
      </c>
      <c r="G61">
        <v>36.483870967741936</v>
      </c>
    </row>
    <row r="62" spans="1:7" x14ac:dyDescent="0.25">
      <c r="A62">
        <v>2002</v>
      </c>
      <c r="B62">
        <v>1</v>
      </c>
      <c r="C62" s="7">
        <v>37257</v>
      </c>
      <c r="D62">
        <v>1096</v>
      </c>
      <c r="E62">
        <v>2552</v>
      </c>
      <c r="F62">
        <v>31</v>
      </c>
      <c r="G62">
        <v>35.354838709677416</v>
      </c>
    </row>
    <row r="63" spans="1:7" x14ac:dyDescent="0.25">
      <c r="A63">
        <v>2002</v>
      </c>
      <c r="B63">
        <v>2</v>
      </c>
      <c r="C63" s="7">
        <v>37288</v>
      </c>
      <c r="D63">
        <v>913</v>
      </c>
      <c r="E63">
        <v>2005</v>
      </c>
      <c r="F63">
        <v>28</v>
      </c>
      <c r="G63">
        <v>32.607142857142854</v>
      </c>
    </row>
    <row r="64" spans="1:7" x14ac:dyDescent="0.25">
      <c r="A64">
        <v>2002</v>
      </c>
      <c r="B64">
        <v>3</v>
      </c>
      <c r="C64" s="7">
        <v>37316</v>
      </c>
      <c r="D64">
        <v>778</v>
      </c>
      <c r="E64">
        <v>1775</v>
      </c>
      <c r="F64">
        <v>31</v>
      </c>
      <c r="G64">
        <v>25.096774193548388</v>
      </c>
    </row>
    <row r="65" spans="1:7" x14ac:dyDescent="0.25">
      <c r="A65">
        <v>2002</v>
      </c>
      <c r="B65">
        <v>4</v>
      </c>
      <c r="C65" s="7">
        <v>37347</v>
      </c>
      <c r="D65">
        <v>795</v>
      </c>
      <c r="E65">
        <v>1937</v>
      </c>
      <c r="F65">
        <v>30</v>
      </c>
      <c r="G65">
        <v>26.5</v>
      </c>
    </row>
    <row r="66" spans="1:7" x14ac:dyDescent="0.25">
      <c r="A66">
        <v>2002</v>
      </c>
      <c r="B66">
        <v>5</v>
      </c>
      <c r="C66" s="7">
        <v>37377</v>
      </c>
      <c r="D66">
        <v>1892</v>
      </c>
      <c r="E66">
        <v>4275</v>
      </c>
      <c r="F66">
        <v>31</v>
      </c>
      <c r="G66">
        <v>61.032258064516128</v>
      </c>
    </row>
    <row r="67" spans="1:7" x14ac:dyDescent="0.25">
      <c r="A67">
        <v>2002</v>
      </c>
      <c r="B67">
        <v>6</v>
      </c>
      <c r="C67" s="7">
        <v>37408</v>
      </c>
      <c r="D67">
        <v>1868</v>
      </c>
      <c r="E67">
        <v>4179</v>
      </c>
      <c r="F67">
        <v>30</v>
      </c>
      <c r="G67">
        <v>62.266666666666666</v>
      </c>
    </row>
    <row r="68" spans="1:7" x14ac:dyDescent="0.25">
      <c r="A68">
        <v>2002</v>
      </c>
      <c r="B68">
        <v>7</v>
      </c>
      <c r="C68" s="7">
        <v>37438</v>
      </c>
      <c r="D68">
        <v>2350</v>
      </c>
      <c r="E68">
        <v>5330</v>
      </c>
      <c r="F68">
        <v>31</v>
      </c>
      <c r="G68">
        <v>75.806451612903231</v>
      </c>
    </row>
    <row r="69" spans="1:7" x14ac:dyDescent="0.25">
      <c r="A69">
        <v>2002</v>
      </c>
      <c r="B69">
        <v>8</v>
      </c>
      <c r="C69" s="7">
        <v>37469</v>
      </c>
      <c r="D69">
        <v>3105</v>
      </c>
      <c r="E69">
        <v>6976</v>
      </c>
      <c r="F69">
        <v>31</v>
      </c>
      <c r="G69">
        <v>100.16129032258064</v>
      </c>
    </row>
    <row r="70" spans="1:7" x14ac:dyDescent="0.25">
      <c r="A70">
        <v>2002</v>
      </c>
      <c r="B70">
        <v>9</v>
      </c>
      <c r="C70" s="7">
        <v>37500</v>
      </c>
      <c r="D70">
        <v>1348</v>
      </c>
      <c r="E70">
        <v>3049</v>
      </c>
      <c r="F70">
        <v>30</v>
      </c>
      <c r="G70">
        <v>44.93333333333333</v>
      </c>
    </row>
    <row r="71" spans="1:7" x14ac:dyDescent="0.25">
      <c r="A71">
        <v>2002</v>
      </c>
      <c r="B71">
        <v>10</v>
      </c>
      <c r="C71" s="7">
        <v>37530</v>
      </c>
      <c r="D71">
        <v>1932</v>
      </c>
      <c r="E71">
        <v>4374</v>
      </c>
      <c r="F71">
        <v>31</v>
      </c>
      <c r="G71">
        <v>62.322580645161288</v>
      </c>
    </row>
    <row r="72" spans="1:7" x14ac:dyDescent="0.25">
      <c r="A72">
        <v>2002</v>
      </c>
      <c r="B72">
        <v>11</v>
      </c>
      <c r="C72" s="7">
        <v>37561</v>
      </c>
      <c r="D72">
        <v>2220</v>
      </c>
      <c r="E72">
        <v>4895</v>
      </c>
      <c r="F72">
        <v>30</v>
      </c>
      <c r="G72">
        <v>74</v>
      </c>
    </row>
    <row r="73" spans="1:7" x14ac:dyDescent="0.25">
      <c r="A73">
        <v>2002</v>
      </c>
      <c r="B73">
        <v>12</v>
      </c>
      <c r="C73" s="7">
        <v>37591</v>
      </c>
      <c r="D73">
        <v>1228</v>
      </c>
      <c r="E73">
        <v>2760</v>
      </c>
      <c r="F73">
        <v>31</v>
      </c>
      <c r="G73">
        <v>39.612903225806448</v>
      </c>
    </row>
    <row r="74" spans="1:7" x14ac:dyDescent="0.25">
      <c r="A74">
        <v>2003</v>
      </c>
      <c r="B74">
        <v>1</v>
      </c>
      <c r="C74" s="7">
        <v>37622</v>
      </c>
      <c r="D74">
        <v>1634</v>
      </c>
      <c r="E74">
        <v>3370</v>
      </c>
      <c r="F74">
        <v>31</v>
      </c>
      <c r="G74">
        <v>52.70967741935484</v>
      </c>
    </row>
    <row r="75" spans="1:7" x14ac:dyDescent="0.25">
      <c r="A75">
        <v>2003</v>
      </c>
      <c r="B75">
        <v>2</v>
      </c>
      <c r="C75" s="7">
        <v>37653</v>
      </c>
      <c r="D75">
        <v>1314</v>
      </c>
      <c r="E75">
        <v>2990</v>
      </c>
      <c r="F75">
        <v>28</v>
      </c>
      <c r="G75">
        <v>46.928571428571431</v>
      </c>
    </row>
    <row r="76" spans="1:7" x14ac:dyDescent="0.25">
      <c r="A76">
        <v>2003</v>
      </c>
      <c r="B76">
        <v>3</v>
      </c>
      <c r="C76" s="7">
        <v>37681</v>
      </c>
      <c r="D76">
        <v>1572</v>
      </c>
      <c r="E76">
        <v>3681</v>
      </c>
      <c r="F76">
        <v>31</v>
      </c>
      <c r="G76">
        <v>50.70967741935484</v>
      </c>
    </row>
    <row r="77" spans="1:7" x14ac:dyDescent="0.25">
      <c r="A77">
        <v>2003</v>
      </c>
      <c r="B77">
        <v>4</v>
      </c>
      <c r="C77" s="7">
        <v>37712</v>
      </c>
      <c r="D77">
        <v>1186</v>
      </c>
      <c r="E77">
        <v>2697</v>
      </c>
      <c r="F77">
        <v>30</v>
      </c>
      <c r="G77">
        <v>39.533333333333331</v>
      </c>
    </row>
    <row r="78" spans="1:7" x14ac:dyDescent="0.25">
      <c r="A78">
        <v>2003</v>
      </c>
      <c r="B78">
        <v>5</v>
      </c>
      <c r="C78" s="7">
        <v>37742</v>
      </c>
      <c r="D78">
        <v>1388</v>
      </c>
      <c r="E78">
        <v>3076</v>
      </c>
      <c r="F78">
        <v>31</v>
      </c>
      <c r="G78">
        <v>44.774193548387096</v>
      </c>
    </row>
    <row r="79" spans="1:7" x14ac:dyDescent="0.25">
      <c r="A79">
        <v>2003</v>
      </c>
      <c r="B79">
        <v>6</v>
      </c>
      <c r="C79" s="7">
        <v>37773</v>
      </c>
      <c r="D79">
        <v>1208</v>
      </c>
      <c r="E79">
        <v>2658</v>
      </c>
      <c r="F79">
        <v>30</v>
      </c>
      <c r="G79">
        <v>40.266666666666666</v>
      </c>
    </row>
    <row r="80" spans="1:7" x14ac:dyDescent="0.25">
      <c r="A80">
        <v>2003</v>
      </c>
      <c r="B80">
        <v>7</v>
      </c>
      <c r="C80" s="7">
        <v>37803</v>
      </c>
      <c r="D80">
        <v>1213</v>
      </c>
      <c r="E80">
        <v>2816</v>
      </c>
      <c r="F80">
        <v>31</v>
      </c>
      <c r="G80">
        <v>39.12903225806452</v>
      </c>
    </row>
    <row r="81" spans="1:7" x14ac:dyDescent="0.25">
      <c r="A81">
        <v>2003</v>
      </c>
      <c r="B81">
        <v>8</v>
      </c>
      <c r="C81" s="7">
        <v>37834</v>
      </c>
      <c r="D81">
        <v>4063</v>
      </c>
      <c r="E81">
        <v>8460</v>
      </c>
      <c r="F81">
        <v>31</v>
      </c>
      <c r="G81">
        <v>131.06451612903226</v>
      </c>
    </row>
    <row r="82" spans="1:7" x14ac:dyDescent="0.25">
      <c r="A82">
        <v>2003</v>
      </c>
      <c r="B82">
        <v>9</v>
      </c>
      <c r="C82" s="7">
        <v>37865</v>
      </c>
      <c r="D82">
        <v>2230</v>
      </c>
      <c r="E82">
        <v>4695</v>
      </c>
      <c r="F82">
        <v>30</v>
      </c>
      <c r="G82">
        <v>74.333333333333329</v>
      </c>
    </row>
    <row r="83" spans="1:7" x14ac:dyDescent="0.25">
      <c r="A83">
        <v>2003</v>
      </c>
      <c r="B83">
        <v>10</v>
      </c>
      <c r="C83" s="7">
        <v>37895</v>
      </c>
      <c r="D83">
        <v>2266</v>
      </c>
      <c r="E83">
        <v>4816</v>
      </c>
      <c r="F83">
        <v>31</v>
      </c>
      <c r="G83">
        <v>73.096774193548384</v>
      </c>
    </row>
    <row r="84" spans="1:7" x14ac:dyDescent="0.25">
      <c r="A84">
        <v>2003</v>
      </c>
      <c r="B84">
        <v>11</v>
      </c>
      <c r="C84" s="7">
        <v>37926</v>
      </c>
      <c r="D84">
        <v>1744</v>
      </c>
      <c r="E84">
        <v>3595</v>
      </c>
      <c r="F84">
        <v>30</v>
      </c>
      <c r="G84">
        <v>58.133333333333333</v>
      </c>
    </row>
    <row r="85" spans="1:7" x14ac:dyDescent="0.25">
      <c r="A85">
        <v>2003</v>
      </c>
      <c r="B85">
        <v>12</v>
      </c>
      <c r="C85" s="7">
        <v>37956</v>
      </c>
      <c r="D85">
        <v>805</v>
      </c>
      <c r="E85">
        <v>1790</v>
      </c>
      <c r="F85">
        <v>31</v>
      </c>
      <c r="G85">
        <v>25.967741935483872</v>
      </c>
    </row>
    <row r="86" spans="1:7" x14ac:dyDescent="0.25">
      <c r="A86">
        <v>2004</v>
      </c>
      <c r="B86">
        <v>1</v>
      </c>
      <c r="C86" s="7">
        <v>37987</v>
      </c>
      <c r="D86">
        <v>1707</v>
      </c>
      <c r="E86">
        <v>3762</v>
      </c>
      <c r="F86">
        <v>31</v>
      </c>
      <c r="G86">
        <v>55.064516129032256</v>
      </c>
    </row>
    <row r="87" spans="1:7" x14ac:dyDescent="0.25">
      <c r="A87">
        <v>2004</v>
      </c>
      <c r="B87">
        <v>2</v>
      </c>
      <c r="C87" s="7">
        <v>38018</v>
      </c>
      <c r="D87">
        <v>3107</v>
      </c>
      <c r="E87">
        <v>6893</v>
      </c>
      <c r="F87">
        <v>29</v>
      </c>
      <c r="G87">
        <v>107.13793103448276</v>
      </c>
    </row>
    <row r="88" spans="1:7" x14ac:dyDescent="0.25">
      <c r="A88">
        <v>2004</v>
      </c>
      <c r="B88">
        <v>3</v>
      </c>
      <c r="C88" s="7">
        <v>38047</v>
      </c>
      <c r="D88">
        <v>1277</v>
      </c>
      <c r="E88">
        <v>2753</v>
      </c>
      <c r="F88">
        <v>31</v>
      </c>
      <c r="G88">
        <v>41.193548387096776</v>
      </c>
    </row>
    <row r="89" spans="1:7" x14ac:dyDescent="0.25">
      <c r="A89">
        <v>2004</v>
      </c>
      <c r="B89">
        <v>4</v>
      </c>
      <c r="C89" s="7">
        <v>38078</v>
      </c>
      <c r="D89">
        <v>1284</v>
      </c>
      <c r="E89">
        <v>2896</v>
      </c>
      <c r="F89">
        <v>30</v>
      </c>
      <c r="G89">
        <v>42.8</v>
      </c>
    </row>
    <row r="90" spans="1:7" x14ac:dyDescent="0.25">
      <c r="A90">
        <v>2004</v>
      </c>
      <c r="B90">
        <v>5</v>
      </c>
      <c r="C90" s="7">
        <v>38108</v>
      </c>
      <c r="D90">
        <v>1467</v>
      </c>
      <c r="E90">
        <v>3213</v>
      </c>
      <c r="F90">
        <v>31</v>
      </c>
      <c r="G90">
        <v>47.322580645161288</v>
      </c>
    </row>
    <row r="91" spans="1:7" x14ac:dyDescent="0.25">
      <c r="A91">
        <v>2004</v>
      </c>
      <c r="B91">
        <v>6</v>
      </c>
      <c r="C91" s="7">
        <v>38139</v>
      </c>
      <c r="D91">
        <v>1646</v>
      </c>
      <c r="E91">
        <v>3691</v>
      </c>
      <c r="F91">
        <v>30</v>
      </c>
      <c r="G91">
        <v>54.866666666666667</v>
      </c>
    </row>
    <row r="92" spans="1:7" x14ac:dyDescent="0.25">
      <c r="A92">
        <v>2004</v>
      </c>
      <c r="B92">
        <v>7</v>
      </c>
      <c r="C92" s="7">
        <v>38169</v>
      </c>
      <c r="D92">
        <v>2261</v>
      </c>
      <c r="E92">
        <v>5282</v>
      </c>
      <c r="F92">
        <v>31</v>
      </c>
      <c r="G92">
        <v>72.935483870967744</v>
      </c>
    </row>
    <row r="93" spans="1:7" x14ac:dyDescent="0.25">
      <c r="A93">
        <v>2004</v>
      </c>
      <c r="B93">
        <v>8</v>
      </c>
      <c r="C93" s="7">
        <v>38200</v>
      </c>
      <c r="D93">
        <v>4378</v>
      </c>
      <c r="E93">
        <v>10653</v>
      </c>
      <c r="F93">
        <v>31</v>
      </c>
      <c r="G93">
        <v>141.2258064516129</v>
      </c>
    </row>
    <row r="94" spans="1:7" x14ac:dyDescent="0.25">
      <c r="A94">
        <v>2004</v>
      </c>
      <c r="B94">
        <v>9</v>
      </c>
      <c r="C94" s="7">
        <v>38231</v>
      </c>
      <c r="D94">
        <v>1198</v>
      </c>
      <c r="E94">
        <v>2604</v>
      </c>
      <c r="F94">
        <v>30</v>
      </c>
      <c r="G94">
        <v>39.93333333333333</v>
      </c>
    </row>
    <row r="95" spans="1:7" x14ac:dyDescent="0.25">
      <c r="A95">
        <v>2004</v>
      </c>
      <c r="B95">
        <v>10</v>
      </c>
      <c r="C95" s="7">
        <v>38261</v>
      </c>
      <c r="D95">
        <v>2156</v>
      </c>
      <c r="E95">
        <v>5180</v>
      </c>
      <c r="F95">
        <v>31</v>
      </c>
      <c r="G95">
        <v>69.548387096774192</v>
      </c>
    </row>
    <row r="96" spans="1:7" x14ac:dyDescent="0.25">
      <c r="A96">
        <v>2004</v>
      </c>
      <c r="B96">
        <v>11</v>
      </c>
      <c r="C96" s="7">
        <v>38292</v>
      </c>
      <c r="D96">
        <v>1775</v>
      </c>
      <c r="E96">
        <v>4018</v>
      </c>
      <c r="F96">
        <v>30</v>
      </c>
      <c r="G96">
        <v>59.166666666666664</v>
      </c>
    </row>
    <row r="97" spans="1:7" x14ac:dyDescent="0.25">
      <c r="A97">
        <v>2004</v>
      </c>
      <c r="B97">
        <v>12</v>
      </c>
      <c r="C97" s="7">
        <v>38322</v>
      </c>
      <c r="D97">
        <v>1043</v>
      </c>
      <c r="E97">
        <v>2363</v>
      </c>
      <c r="F97">
        <v>31</v>
      </c>
      <c r="G97">
        <v>33.645161290322584</v>
      </c>
    </row>
    <row r="98" spans="1:7" x14ac:dyDescent="0.25">
      <c r="A98">
        <v>2005</v>
      </c>
      <c r="B98">
        <v>1</v>
      </c>
      <c r="C98" s="7">
        <v>38353</v>
      </c>
      <c r="D98">
        <v>468</v>
      </c>
      <c r="E98">
        <v>1098</v>
      </c>
      <c r="F98">
        <v>31</v>
      </c>
      <c r="G98">
        <v>15.096774193548388</v>
      </c>
    </row>
    <row r="99" spans="1:7" x14ac:dyDescent="0.25">
      <c r="A99">
        <v>2005</v>
      </c>
      <c r="B99">
        <v>2</v>
      </c>
      <c r="C99" s="7">
        <v>38384</v>
      </c>
      <c r="D99">
        <v>1496</v>
      </c>
      <c r="E99">
        <v>3694</v>
      </c>
      <c r="F99">
        <v>28</v>
      </c>
      <c r="G99">
        <v>53.428571428571431</v>
      </c>
    </row>
    <row r="100" spans="1:7" x14ac:dyDescent="0.25">
      <c r="A100">
        <v>2005</v>
      </c>
      <c r="B100">
        <v>3</v>
      </c>
      <c r="C100" s="7">
        <v>38412</v>
      </c>
      <c r="D100">
        <v>730</v>
      </c>
      <c r="E100">
        <v>1711</v>
      </c>
      <c r="F100">
        <v>31</v>
      </c>
      <c r="G100">
        <v>23.548387096774192</v>
      </c>
    </row>
    <row r="101" spans="1:7" x14ac:dyDescent="0.25">
      <c r="A101">
        <v>2005</v>
      </c>
      <c r="B101">
        <v>4</v>
      </c>
      <c r="C101" s="7">
        <v>38443</v>
      </c>
      <c r="D101">
        <v>447</v>
      </c>
      <c r="E101">
        <v>1159</v>
      </c>
      <c r="F101">
        <v>30</v>
      </c>
      <c r="G101">
        <v>14.9</v>
      </c>
    </row>
    <row r="102" spans="1:7" x14ac:dyDescent="0.25">
      <c r="A102">
        <v>2005</v>
      </c>
      <c r="B102">
        <v>5</v>
      </c>
      <c r="C102" s="7">
        <v>38473</v>
      </c>
      <c r="D102">
        <v>1516</v>
      </c>
      <c r="E102">
        <v>3670</v>
      </c>
      <c r="F102">
        <v>31</v>
      </c>
      <c r="G102">
        <v>48.903225806451616</v>
      </c>
    </row>
    <row r="103" spans="1:7" x14ac:dyDescent="0.25">
      <c r="A103">
        <v>2005</v>
      </c>
      <c r="B103">
        <v>6</v>
      </c>
      <c r="C103" s="7">
        <v>38504</v>
      </c>
      <c r="D103">
        <v>474</v>
      </c>
      <c r="E103">
        <v>1170</v>
      </c>
      <c r="F103">
        <v>30</v>
      </c>
      <c r="G103">
        <v>15.8</v>
      </c>
    </row>
    <row r="104" spans="1:7" x14ac:dyDescent="0.25">
      <c r="A104">
        <v>2005</v>
      </c>
      <c r="B104">
        <v>7</v>
      </c>
      <c r="C104" s="7">
        <v>38534</v>
      </c>
      <c r="D104">
        <v>1095</v>
      </c>
      <c r="E104">
        <v>2653</v>
      </c>
      <c r="F104">
        <v>31</v>
      </c>
      <c r="G104">
        <v>35.322580645161288</v>
      </c>
    </row>
    <row r="105" spans="1:7" x14ac:dyDescent="0.25">
      <c r="A105">
        <v>2005</v>
      </c>
      <c r="B105">
        <v>8</v>
      </c>
      <c r="C105" s="7">
        <v>38565</v>
      </c>
      <c r="D105">
        <v>3091</v>
      </c>
      <c r="E105">
        <v>7161</v>
      </c>
      <c r="F105">
        <v>31</v>
      </c>
      <c r="G105">
        <v>99.709677419354833</v>
      </c>
    </row>
    <row r="106" spans="1:7" x14ac:dyDescent="0.25">
      <c r="A106">
        <v>2005</v>
      </c>
      <c r="B106">
        <v>9</v>
      </c>
      <c r="C106" s="7">
        <v>38596</v>
      </c>
      <c r="D106">
        <v>1198</v>
      </c>
      <c r="E106">
        <v>2768</v>
      </c>
      <c r="F106">
        <v>30</v>
      </c>
      <c r="G106">
        <v>39.93333333333333</v>
      </c>
    </row>
    <row r="107" spans="1:7" x14ac:dyDescent="0.25">
      <c r="A107">
        <v>2005</v>
      </c>
      <c r="B107">
        <v>10</v>
      </c>
      <c r="C107" s="7">
        <v>38626</v>
      </c>
      <c r="D107">
        <v>752</v>
      </c>
      <c r="E107">
        <v>1758</v>
      </c>
      <c r="F107">
        <v>31</v>
      </c>
      <c r="G107">
        <v>24.258064516129032</v>
      </c>
    </row>
    <row r="108" spans="1:7" x14ac:dyDescent="0.25">
      <c r="A108">
        <v>2005</v>
      </c>
      <c r="B108">
        <v>11</v>
      </c>
      <c r="C108" s="7">
        <v>38657</v>
      </c>
      <c r="D108">
        <v>376</v>
      </c>
      <c r="E108">
        <v>871</v>
      </c>
      <c r="F108">
        <v>30</v>
      </c>
      <c r="G108">
        <v>12.533333333333333</v>
      </c>
    </row>
    <row r="109" spans="1:7" x14ac:dyDescent="0.25">
      <c r="A109">
        <v>2005</v>
      </c>
      <c r="B109">
        <v>12</v>
      </c>
      <c r="C109" s="7">
        <v>38687</v>
      </c>
      <c r="D109">
        <v>737</v>
      </c>
      <c r="E109">
        <v>1734</v>
      </c>
      <c r="F109">
        <v>31</v>
      </c>
      <c r="G109">
        <v>23.774193548387096</v>
      </c>
    </row>
    <row r="110" spans="1:7" x14ac:dyDescent="0.25">
      <c r="A110">
        <v>2006</v>
      </c>
      <c r="B110">
        <v>1</v>
      </c>
      <c r="C110" s="7">
        <v>38718</v>
      </c>
      <c r="D110">
        <v>523</v>
      </c>
      <c r="E110">
        <v>1401</v>
      </c>
      <c r="F110">
        <v>31</v>
      </c>
      <c r="G110">
        <v>16.870967741935484</v>
      </c>
    </row>
    <row r="111" spans="1:7" x14ac:dyDescent="0.25">
      <c r="A111">
        <v>2006</v>
      </c>
      <c r="B111">
        <v>2</v>
      </c>
      <c r="C111" s="7">
        <v>38749</v>
      </c>
      <c r="D111">
        <v>468</v>
      </c>
      <c r="E111">
        <v>1201</v>
      </c>
      <c r="F111">
        <v>28</v>
      </c>
      <c r="G111">
        <v>16.714285714285715</v>
      </c>
    </row>
    <row r="112" spans="1:7" x14ac:dyDescent="0.25">
      <c r="A112">
        <v>2006</v>
      </c>
      <c r="B112">
        <v>3</v>
      </c>
      <c r="C112" s="7">
        <v>38777</v>
      </c>
      <c r="D112">
        <v>762</v>
      </c>
      <c r="E112">
        <v>1888</v>
      </c>
      <c r="F112">
        <v>31</v>
      </c>
      <c r="G112">
        <v>24.580645161290324</v>
      </c>
    </row>
    <row r="113" spans="1:7" x14ac:dyDescent="0.25">
      <c r="A113">
        <v>2006</v>
      </c>
      <c r="B113">
        <v>4</v>
      </c>
      <c r="C113" s="7">
        <v>38808</v>
      </c>
      <c r="D113">
        <v>362</v>
      </c>
      <c r="E113">
        <v>890</v>
      </c>
      <c r="F113">
        <v>30</v>
      </c>
      <c r="G113">
        <v>12.066666666666666</v>
      </c>
    </row>
    <row r="114" spans="1:7" x14ac:dyDescent="0.25">
      <c r="A114">
        <v>2006</v>
      </c>
      <c r="B114">
        <v>5</v>
      </c>
      <c r="C114" s="7">
        <v>38838</v>
      </c>
      <c r="D114">
        <v>579</v>
      </c>
      <c r="E114">
        <v>1469</v>
      </c>
      <c r="F114">
        <v>31</v>
      </c>
      <c r="G114">
        <v>18.677419354838708</v>
      </c>
    </row>
    <row r="115" spans="1:7" x14ac:dyDescent="0.25">
      <c r="A115">
        <v>2006</v>
      </c>
      <c r="B115">
        <v>6</v>
      </c>
      <c r="C115" s="7">
        <v>38869</v>
      </c>
      <c r="D115">
        <v>394</v>
      </c>
      <c r="E115">
        <v>983</v>
      </c>
      <c r="F115">
        <v>30</v>
      </c>
      <c r="G115">
        <v>13.133333333333333</v>
      </c>
    </row>
    <row r="116" spans="1:7" x14ac:dyDescent="0.25">
      <c r="A116">
        <v>2006</v>
      </c>
      <c r="B116">
        <v>7</v>
      </c>
      <c r="C116" s="7">
        <v>38899</v>
      </c>
      <c r="D116">
        <v>681</v>
      </c>
      <c r="E116">
        <v>1771</v>
      </c>
      <c r="F116">
        <v>31</v>
      </c>
      <c r="G116">
        <v>21.967741935483872</v>
      </c>
    </row>
    <row r="117" spans="1:7" x14ac:dyDescent="0.25">
      <c r="A117">
        <v>2006</v>
      </c>
      <c r="B117">
        <v>8</v>
      </c>
      <c r="C117" s="7">
        <v>38930</v>
      </c>
      <c r="D117">
        <v>3488</v>
      </c>
      <c r="E117">
        <v>9019</v>
      </c>
      <c r="F117">
        <v>31</v>
      </c>
      <c r="G117">
        <v>112.51612903225806</v>
      </c>
    </row>
    <row r="118" spans="1:7" x14ac:dyDescent="0.25">
      <c r="A118">
        <v>2006</v>
      </c>
      <c r="B118">
        <v>9</v>
      </c>
      <c r="C118" s="7">
        <v>38961</v>
      </c>
      <c r="D118">
        <v>1254</v>
      </c>
      <c r="E118">
        <v>3140</v>
      </c>
      <c r="F118">
        <v>30</v>
      </c>
      <c r="G118">
        <v>41.8</v>
      </c>
    </row>
    <row r="119" spans="1:7" x14ac:dyDescent="0.25">
      <c r="A119">
        <v>2006</v>
      </c>
      <c r="B119">
        <v>10</v>
      </c>
      <c r="C119" s="7">
        <v>38991</v>
      </c>
      <c r="D119">
        <v>1257</v>
      </c>
      <c r="E119">
        <v>3231</v>
      </c>
      <c r="F119">
        <v>31</v>
      </c>
      <c r="G119">
        <v>40.548387096774192</v>
      </c>
    </row>
    <row r="120" spans="1:7" x14ac:dyDescent="0.25">
      <c r="A120">
        <v>2006</v>
      </c>
      <c r="B120">
        <v>11</v>
      </c>
      <c r="C120" s="7">
        <v>39022</v>
      </c>
      <c r="D120">
        <v>1062</v>
      </c>
      <c r="E120">
        <v>2516</v>
      </c>
      <c r="F120">
        <v>30</v>
      </c>
      <c r="G120">
        <v>35.4</v>
      </c>
    </row>
    <row r="121" spans="1:7" x14ac:dyDescent="0.25">
      <c r="A121">
        <v>2006</v>
      </c>
      <c r="B121">
        <v>12</v>
      </c>
      <c r="C121" s="7">
        <v>39052</v>
      </c>
      <c r="D121">
        <v>507</v>
      </c>
      <c r="E121">
        <v>1186</v>
      </c>
      <c r="F121">
        <v>31</v>
      </c>
      <c r="G121">
        <v>16.35483870967742</v>
      </c>
    </row>
    <row r="122" spans="1:7" x14ac:dyDescent="0.25">
      <c r="A122">
        <v>2007</v>
      </c>
      <c r="B122">
        <v>1</v>
      </c>
      <c r="C122" s="7">
        <v>39083</v>
      </c>
      <c r="D122">
        <v>802</v>
      </c>
      <c r="E122">
        <v>2154</v>
      </c>
      <c r="F122">
        <v>31</v>
      </c>
      <c r="G122">
        <v>25.870967741935484</v>
      </c>
    </row>
    <row r="123" spans="1:7" x14ac:dyDescent="0.25">
      <c r="A123">
        <v>2007</v>
      </c>
      <c r="B123">
        <v>2</v>
      </c>
      <c r="C123" s="7">
        <v>39114</v>
      </c>
      <c r="D123">
        <v>1103</v>
      </c>
      <c r="E123">
        <v>2887</v>
      </c>
      <c r="F123">
        <v>28</v>
      </c>
      <c r="G123">
        <v>39.392857142857146</v>
      </c>
    </row>
    <row r="124" spans="1:7" x14ac:dyDescent="0.25">
      <c r="A124">
        <v>2007</v>
      </c>
      <c r="B124">
        <v>3</v>
      </c>
      <c r="C124" s="7">
        <v>39142</v>
      </c>
      <c r="D124">
        <v>391</v>
      </c>
      <c r="E124">
        <v>1154</v>
      </c>
      <c r="F124">
        <v>31</v>
      </c>
      <c r="G124">
        <v>12.612903225806452</v>
      </c>
    </row>
    <row r="125" spans="1:7" x14ac:dyDescent="0.25">
      <c r="A125">
        <v>2007</v>
      </c>
      <c r="B125">
        <v>4</v>
      </c>
      <c r="C125" s="7">
        <v>39173</v>
      </c>
      <c r="D125">
        <v>567</v>
      </c>
      <c r="E125">
        <v>1622</v>
      </c>
      <c r="F125">
        <v>30</v>
      </c>
      <c r="G125">
        <v>18.899999999999999</v>
      </c>
    </row>
    <row r="126" spans="1:7" x14ac:dyDescent="0.25">
      <c r="A126">
        <v>2007</v>
      </c>
      <c r="B126">
        <v>5</v>
      </c>
      <c r="C126" s="7">
        <v>39203</v>
      </c>
      <c r="D126">
        <v>973</v>
      </c>
      <c r="E126">
        <v>2895</v>
      </c>
      <c r="F126">
        <v>31</v>
      </c>
      <c r="G126">
        <v>31.387096774193548</v>
      </c>
    </row>
    <row r="127" spans="1:7" x14ac:dyDescent="0.25">
      <c r="A127">
        <v>2007</v>
      </c>
      <c r="B127">
        <v>6</v>
      </c>
      <c r="C127" s="7">
        <v>39234</v>
      </c>
      <c r="D127">
        <v>3197</v>
      </c>
      <c r="E127">
        <v>9098</v>
      </c>
      <c r="F127">
        <v>30</v>
      </c>
      <c r="G127">
        <v>106.56666666666666</v>
      </c>
    </row>
    <row r="128" spans="1:7" x14ac:dyDescent="0.25">
      <c r="A128">
        <v>2007</v>
      </c>
      <c r="B128">
        <v>7</v>
      </c>
      <c r="C128" s="7">
        <v>39264</v>
      </c>
      <c r="D128">
        <v>1229</v>
      </c>
      <c r="E128">
        <v>3517</v>
      </c>
      <c r="F128">
        <v>31</v>
      </c>
      <c r="G128">
        <v>39.645161290322584</v>
      </c>
    </row>
    <row r="129" spans="1:7" x14ac:dyDescent="0.25">
      <c r="A129">
        <v>2007</v>
      </c>
      <c r="B129">
        <v>8</v>
      </c>
      <c r="C129" s="7">
        <v>39295</v>
      </c>
      <c r="D129">
        <v>1615</v>
      </c>
      <c r="E129">
        <v>4242</v>
      </c>
      <c r="F129">
        <v>31</v>
      </c>
      <c r="G129">
        <v>52.096774193548384</v>
      </c>
    </row>
    <row r="130" spans="1:7" x14ac:dyDescent="0.25">
      <c r="A130">
        <v>2007</v>
      </c>
      <c r="B130">
        <v>9</v>
      </c>
      <c r="C130" s="7">
        <v>39326</v>
      </c>
      <c r="D130">
        <v>1324</v>
      </c>
      <c r="E130">
        <v>3408</v>
      </c>
      <c r="F130">
        <v>30</v>
      </c>
      <c r="G130">
        <v>44.133333333333333</v>
      </c>
    </row>
    <row r="131" spans="1:7" x14ac:dyDescent="0.25">
      <c r="A131">
        <v>2007</v>
      </c>
      <c r="B131">
        <v>10</v>
      </c>
      <c r="C131" s="7">
        <v>39356</v>
      </c>
      <c r="D131">
        <v>1121</v>
      </c>
      <c r="E131">
        <v>2852</v>
      </c>
      <c r="F131">
        <v>31</v>
      </c>
      <c r="G131">
        <v>36.161290322580648</v>
      </c>
    </row>
    <row r="132" spans="1:7" x14ac:dyDescent="0.25">
      <c r="A132">
        <v>2007</v>
      </c>
      <c r="B132">
        <v>11</v>
      </c>
      <c r="C132" s="7">
        <v>39387</v>
      </c>
      <c r="D132">
        <v>1242</v>
      </c>
      <c r="E132">
        <v>3190</v>
      </c>
      <c r="F132">
        <v>30</v>
      </c>
      <c r="G132">
        <v>41.4</v>
      </c>
    </row>
    <row r="133" spans="1:7" x14ac:dyDescent="0.25">
      <c r="A133">
        <v>2007</v>
      </c>
      <c r="B133">
        <v>12</v>
      </c>
      <c r="C133" s="7">
        <v>39417</v>
      </c>
      <c r="D133">
        <v>838</v>
      </c>
      <c r="E133">
        <v>2257</v>
      </c>
      <c r="F133">
        <v>31</v>
      </c>
      <c r="G133">
        <v>27.032258064516128</v>
      </c>
    </row>
    <row r="134" spans="1:7" x14ac:dyDescent="0.25">
      <c r="A134">
        <v>2008</v>
      </c>
      <c r="B134">
        <v>1</v>
      </c>
      <c r="C134" s="7">
        <v>39448</v>
      </c>
      <c r="D134">
        <v>705</v>
      </c>
      <c r="E134">
        <v>1864</v>
      </c>
      <c r="F134">
        <v>31</v>
      </c>
      <c r="G134">
        <v>22.741935483870968</v>
      </c>
    </row>
    <row r="135" spans="1:7" x14ac:dyDescent="0.25">
      <c r="A135">
        <v>2008</v>
      </c>
      <c r="B135">
        <v>2</v>
      </c>
      <c r="C135" s="7">
        <v>39479</v>
      </c>
      <c r="D135">
        <v>891</v>
      </c>
      <c r="E135">
        <v>2251</v>
      </c>
      <c r="F135">
        <v>29</v>
      </c>
      <c r="G135">
        <v>30.724137931034484</v>
      </c>
    </row>
    <row r="136" spans="1:7" x14ac:dyDescent="0.25">
      <c r="A136">
        <v>2008</v>
      </c>
      <c r="B136">
        <v>3</v>
      </c>
      <c r="C136" s="7">
        <v>39508</v>
      </c>
      <c r="D136">
        <v>208</v>
      </c>
      <c r="E136">
        <v>579</v>
      </c>
      <c r="F136">
        <v>31</v>
      </c>
      <c r="G136">
        <v>6.709677419354839</v>
      </c>
    </row>
    <row r="137" spans="1:7" x14ac:dyDescent="0.25">
      <c r="A137">
        <v>2008</v>
      </c>
      <c r="B137">
        <v>4</v>
      </c>
      <c r="C137" s="7">
        <v>39539</v>
      </c>
      <c r="D137">
        <v>340</v>
      </c>
      <c r="E137">
        <v>944</v>
      </c>
      <c r="F137">
        <v>30</v>
      </c>
      <c r="G137">
        <v>11.333333333333334</v>
      </c>
    </row>
    <row r="138" spans="1:7" x14ac:dyDescent="0.25">
      <c r="A138">
        <v>2008</v>
      </c>
      <c r="B138">
        <v>5</v>
      </c>
      <c r="C138" s="7">
        <v>39569</v>
      </c>
      <c r="D138">
        <v>1220</v>
      </c>
      <c r="E138">
        <v>3347</v>
      </c>
      <c r="F138">
        <v>31</v>
      </c>
      <c r="G138">
        <v>39.354838709677416</v>
      </c>
    </row>
    <row r="139" spans="1:7" x14ac:dyDescent="0.25">
      <c r="A139">
        <v>2008</v>
      </c>
      <c r="B139">
        <v>6</v>
      </c>
      <c r="C139" s="7">
        <v>39600</v>
      </c>
      <c r="D139">
        <v>6024</v>
      </c>
      <c r="E139">
        <v>16895</v>
      </c>
      <c r="F139">
        <v>30</v>
      </c>
      <c r="G139">
        <v>200.8</v>
      </c>
    </row>
    <row r="140" spans="1:7" x14ac:dyDescent="0.25">
      <c r="A140">
        <v>2008</v>
      </c>
      <c r="B140">
        <v>7</v>
      </c>
      <c r="C140" s="7">
        <v>39630</v>
      </c>
      <c r="D140">
        <v>3226</v>
      </c>
      <c r="E140">
        <v>9497</v>
      </c>
      <c r="F140">
        <v>31</v>
      </c>
      <c r="G140">
        <v>104.06451612903226</v>
      </c>
    </row>
    <row r="141" spans="1:7" x14ac:dyDescent="0.25">
      <c r="A141">
        <v>2008</v>
      </c>
      <c r="B141">
        <v>8</v>
      </c>
      <c r="C141" s="7">
        <v>39661</v>
      </c>
      <c r="D141">
        <v>2045</v>
      </c>
      <c r="E141">
        <v>5465</v>
      </c>
      <c r="F141">
        <v>31</v>
      </c>
      <c r="G141">
        <v>65.967741935483872</v>
      </c>
    </row>
    <row r="142" spans="1:7" x14ac:dyDescent="0.25">
      <c r="A142">
        <v>2008</v>
      </c>
      <c r="B142">
        <v>9</v>
      </c>
      <c r="C142" s="7">
        <v>39692</v>
      </c>
      <c r="D142">
        <v>841</v>
      </c>
      <c r="E142">
        <v>2378</v>
      </c>
      <c r="F142">
        <v>30</v>
      </c>
      <c r="G142">
        <v>28.033333333333335</v>
      </c>
    </row>
    <row r="143" spans="1:7" x14ac:dyDescent="0.25">
      <c r="A143">
        <v>2008</v>
      </c>
      <c r="B143">
        <v>10</v>
      </c>
      <c r="C143" s="7">
        <v>39722</v>
      </c>
      <c r="D143">
        <v>768</v>
      </c>
      <c r="E143">
        <v>2148</v>
      </c>
      <c r="F143">
        <v>31</v>
      </c>
      <c r="G143">
        <v>24.774193548387096</v>
      </c>
    </row>
    <row r="144" spans="1:7" x14ac:dyDescent="0.25">
      <c r="A144">
        <v>2008</v>
      </c>
      <c r="B144">
        <v>11</v>
      </c>
      <c r="C144" s="7">
        <v>39753</v>
      </c>
      <c r="D144">
        <v>1020</v>
      </c>
      <c r="E144">
        <v>3043</v>
      </c>
      <c r="F144">
        <v>30</v>
      </c>
      <c r="G144">
        <v>34</v>
      </c>
    </row>
    <row r="145" spans="1:7" x14ac:dyDescent="0.25">
      <c r="A145">
        <v>2008</v>
      </c>
      <c r="B145">
        <v>12</v>
      </c>
      <c r="C145" s="7">
        <v>39783</v>
      </c>
      <c r="D145">
        <v>594</v>
      </c>
      <c r="E145">
        <v>1785</v>
      </c>
      <c r="F145">
        <v>31</v>
      </c>
      <c r="G145">
        <v>19.161290322580644</v>
      </c>
    </row>
    <row r="146" spans="1:7" x14ac:dyDescent="0.25">
      <c r="A146">
        <v>2009</v>
      </c>
      <c r="B146">
        <v>1</v>
      </c>
      <c r="C146" s="7">
        <v>39814</v>
      </c>
      <c r="D146">
        <v>922</v>
      </c>
      <c r="E146">
        <v>2157</v>
      </c>
      <c r="F146">
        <v>31</v>
      </c>
      <c r="G146">
        <v>29.741935483870968</v>
      </c>
    </row>
    <row r="147" spans="1:7" x14ac:dyDescent="0.25">
      <c r="A147">
        <v>2009</v>
      </c>
      <c r="B147">
        <v>2</v>
      </c>
      <c r="C147" s="7">
        <v>39845</v>
      </c>
      <c r="D147">
        <v>470</v>
      </c>
      <c r="E147">
        <v>1396</v>
      </c>
      <c r="F147">
        <v>28</v>
      </c>
      <c r="G147">
        <v>16.785714285714285</v>
      </c>
    </row>
    <row r="148" spans="1:7" x14ac:dyDescent="0.25">
      <c r="A148">
        <v>2009</v>
      </c>
      <c r="B148">
        <v>3</v>
      </c>
      <c r="C148" s="7">
        <v>39873</v>
      </c>
      <c r="D148">
        <v>400</v>
      </c>
      <c r="E148">
        <v>1390</v>
      </c>
      <c r="F148">
        <v>31</v>
      </c>
      <c r="G148">
        <v>12.903225806451612</v>
      </c>
    </row>
    <row r="149" spans="1:7" x14ac:dyDescent="0.25">
      <c r="A149">
        <v>2009</v>
      </c>
      <c r="B149">
        <v>4</v>
      </c>
      <c r="C149" s="7">
        <v>39904</v>
      </c>
      <c r="D149">
        <v>138</v>
      </c>
      <c r="E149">
        <v>434</v>
      </c>
      <c r="F149">
        <v>30</v>
      </c>
      <c r="G149">
        <v>4.5999999999999996</v>
      </c>
    </row>
    <row r="150" spans="1:7" x14ac:dyDescent="0.25">
      <c r="A150">
        <v>2009</v>
      </c>
      <c r="B150">
        <v>5</v>
      </c>
      <c r="C150" s="7">
        <v>39934</v>
      </c>
      <c r="D150">
        <v>1307</v>
      </c>
      <c r="E150">
        <v>3869</v>
      </c>
      <c r="F150">
        <v>31</v>
      </c>
      <c r="G150">
        <v>42.161290322580648</v>
      </c>
    </row>
    <row r="151" spans="1:7" x14ac:dyDescent="0.25">
      <c r="A151">
        <v>2009</v>
      </c>
      <c r="B151">
        <v>6</v>
      </c>
      <c r="C151" s="7">
        <v>39965</v>
      </c>
      <c r="D151">
        <v>1435</v>
      </c>
      <c r="E151">
        <v>4324</v>
      </c>
      <c r="F151">
        <v>30</v>
      </c>
      <c r="G151">
        <v>47.833333333333336</v>
      </c>
    </row>
    <row r="152" spans="1:7" x14ac:dyDescent="0.25">
      <c r="A152">
        <v>2009</v>
      </c>
      <c r="B152">
        <v>7</v>
      </c>
      <c r="C152" s="7">
        <v>39995</v>
      </c>
      <c r="D152">
        <v>1019</v>
      </c>
      <c r="E152">
        <v>3613</v>
      </c>
      <c r="F152">
        <v>31</v>
      </c>
      <c r="G152">
        <v>32.87096774193548</v>
      </c>
    </row>
    <row r="153" spans="1:7" x14ac:dyDescent="0.25">
      <c r="A153">
        <v>2009</v>
      </c>
      <c r="B153">
        <v>8</v>
      </c>
      <c r="C153" s="7">
        <v>40026</v>
      </c>
      <c r="D153">
        <v>1254</v>
      </c>
      <c r="E153">
        <v>3668</v>
      </c>
      <c r="F153">
        <v>31</v>
      </c>
      <c r="G153">
        <v>40.451612903225808</v>
      </c>
    </row>
    <row r="154" spans="1:7" x14ac:dyDescent="0.25">
      <c r="A154">
        <v>2009</v>
      </c>
      <c r="B154">
        <v>9</v>
      </c>
      <c r="C154" s="7">
        <v>40057</v>
      </c>
      <c r="D154">
        <v>1635</v>
      </c>
      <c r="E154">
        <v>5566</v>
      </c>
      <c r="F154">
        <v>30</v>
      </c>
      <c r="G154">
        <v>54.5</v>
      </c>
    </row>
    <row r="155" spans="1:7" x14ac:dyDescent="0.25">
      <c r="A155">
        <v>2009</v>
      </c>
      <c r="B155">
        <v>10</v>
      </c>
      <c r="C155" s="7">
        <v>40087</v>
      </c>
      <c r="D155">
        <v>1689</v>
      </c>
      <c r="E155">
        <v>5555</v>
      </c>
      <c r="F155">
        <v>31</v>
      </c>
      <c r="G155">
        <v>54.483870967741936</v>
      </c>
    </row>
    <row r="156" spans="1:7" x14ac:dyDescent="0.25">
      <c r="A156">
        <v>2009</v>
      </c>
      <c r="B156">
        <v>11</v>
      </c>
      <c r="C156" s="7">
        <v>40118</v>
      </c>
      <c r="D156">
        <v>1002</v>
      </c>
      <c r="E156">
        <v>3020</v>
      </c>
      <c r="F156">
        <v>30</v>
      </c>
      <c r="G156">
        <v>33.4</v>
      </c>
    </row>
    <row r="157" spans="1:7" x14ac:dyDescent="0.25">
      <c r="A157">
        <v>2009</v>
      </c>
      <c r="B157">
        <v>12</v>
      </c>
      <c r="C157" s="7">
        <v>40148</v>
      </c>
      <c r="D157">
        <v>743</v>
      </c>
      <c r="E157">
        <v>2422</v>
      </c>
      <c r="F157">
        <v>31</v>
      </c>
      <c r="G157">
        <v>23.967741935483872</v>
      </c>
    </row>
    <row r="158" spans="1:7" x14ac:dyDescent="0.25">
      <c r="A158">
        <v>2010</v>
      </c>
      <c r="B158">
        <v>1</v>
      </c>
      <c r="C158" s="7">
        <v>40179</v>
      </c>
      <c r="D158">
        <v>152</v>
      </c>
      <c r="E158">
        <v>421</v>
      </c>
      <c r="F158">
        <v>31</v>
      </c>
      <c r="G158">
        <v>4.903225806451613</v>
      </c>
    </row>
    <row r="159" spans="1:7" x14ac:dyDescent="0.25">
      <c r="A159">
        <v>2010</v>
      </c>
      <c r="B159">
        <v>2</v>
      </c>
      <c r="C159" s="7">
        <v>40210</v>
      </c>
      <c r="D159">
        <v>147</v>
      </c>
      <c r="E159">
        <v>453</v>
      </c>
      <c r="F159">
        <v>28</v>
      </c>
      <c r="G159">
        <v>5.25</v>
      </c>
    </row>
    <row r="160" spans="1:7" x14ac:dyDescent="0.25">
      <c r="A160">
        <v>2010</v>
      </c>
      <c r="B160">
        <v>3</v>
      </c>
      <c r="C160" s="7">
        <v>40238</v>
      </c>
      <c r="D160">
        <v>151</v>
      </c>
      <c r="E160">
        <v>562</v>
      </c>
      <c r="F160">
        <v>31</v>
      </c>
      <c r="G160">
        <v>4.870967741935484</v>
      </c>
    </row>
    <row r="161" spans="1:7" x14ac:dyDescent="0.25">
      <c r="A161">
        <v>2010</v>
      </c>
      <c r="B161">
        <v>4</v>
      </c>
      <c r="C161" s="7">
        <v>40269</v>
      </c>
      <c r="D161">
        <v>677</v>
      </c>
      <c r="E161">
        <v>1955</v>
      </c>
      <c r="F161">
        <v>30</v>
      </c>
      <c r="G161">
        <v>22.566666666666666</v>
      </c>
    </row>
    <row r="162" spans="1:7" x14ac:dyDescent="0.25">
      <c r="A162">
        <v>2010</v>
      </c>
      <c r="B162">
        <v>5</v>
      </c>
      <c r="C162" s="7">
        <v>40299</v>
      </c>
      <c r="D162">
        <v>2275</v>
      </c>
      <c r="E162">
        <v>6921</v>
      </c>
      <c r="F162">
        <v>31</v>
      </c>
      <c r="G162">
        <v>73.387096774193552</v>
      </c>
    </row>
    <row r="163" spans="1:7" x14ac:dyDescent="0.25">
      <c r="A163">
        <v>2010</v>
      </c>
      <c r="B163">
        <v>6</v>
      </c>
      <c r="C163" s="7">
        <v>40330</v>
      </c>
      <c r="D163">
        <v>984</v>
      </c>
      <c r="E163">
        <v>3083</v>
      </c>
      <c r="F163">
        <v>30</v>
      </c>
      <c r="G163">
        <v>32.799999999999997</v>
      </c>
    </row>
    <row r="164" spans="1:7" x14ac:dyDescent="0.25">
      <c r="A164">
        <v>2010</v>
      </c>
      <c r="B164">
        <v>7</v>
      </c>
      <c r="C164" s="7">
        <v>40360</v>
      </c>
      <c r="D164">
        <v>1644</v>
      </c>
      <c r="E164">
        <v>5362</v>
      </c>
      <c r="F164">
        <v>31</v>
      </c>
      <c r="G164">
        <v>53.032258064516128</v>
      </c>
    </row>
    <row r="165" spans="1:7" x14ac:dyDescent="0.25">
      <c r="A165">
        <v>2010</v>
      </c>
      <c r="B165">
        <v>8</v>
      </c>
      <c r="C165" s="7">
        <v>40391</v>
      </c>
      <c r="D165">
        <v>1636</v>
      </c>
      <c r="E165">
        <v>4686</v>
      </c>
      <c r="F165">
        <v>31</v>
      </c>
      <c r="G165">
        <v>52.774193548387096</v>
      </c>
    </row>
    <row r="166" spans="1:7" x14ac:dyDescent="0.25">
      <c r="A166">
        <v>2010</v>
      </c>
      <c r="B166">
        <v>9</v>
      </c>
      <c r="C166" s="7">
        <v>40422</v>
      </c>
      <c r="D166">
        <v>489</v>
      </c>
      <c r="E166">
        <v>1364</v>
      </c>
      <c r="F166">
        <v>30</v>
      </c>
      <c r="G166">
        <v>16.3</v>
      </c>
    </row>
    <row r="167" spans="1:7" x14ac:dyDescent="0.25">
      <c r="A167">
        <v>2010</v>
      </c>
      <c r="B167">
        <v>10</v>
      </c>
      <c r="C167" s="7">
        <v>40452</v>
      </c>
      <c r="D167">
        <v>1018</v>
      </c>
      <c r="E167">
        <v>3842</v>
      </c>
      <c r="F167">
        <v>31</v>
      </c>
      <c r="G167">
        <v>32.838709677419352</v>
      </c>
    </row>
    <row r="168" spans="1:7" x14ac:dyDescent="0.25">
      <c r="A168">
        <v>2010</v>
      </c>
      <c r="B168">
        <v>11</v>
      </c>
      <c r="C168" s="7">
        <v>40483</v>
      </c>
      <c r="D168">
        <v>921</v>
      </c>
      <c r="E168">
        <v>2954</v>
      </c>
      <c r="F168">
        <v>30</v>
      </c>
      <c r="G168">
        <v>30.7</v>
      </c>
    </row>
    <row r="169" spans="1:7" x14ac:dyDescent="0.25">
      <c r="A169">
        <v>2010</v>
      </c>
      <c r="B169">
        <v>12</v>
      </c>
      <c r="C169" s="7">
        <v>40513</v>
      </c>
      <c r="D169">
        <v>460</v>
      </c>
      <c r="E169">
        <v>1429</v>
      </c>
      <c r="F169">
        <v>31</v>
      </c>
      <c r="G169">
        <v>14.838709677419354</v>
      </c>
    </row>
    <row r="170" spans="1:7" x14ac:dyDescent="0.25">
      <c r="A170">
        <v>2011</v>
      </c>
      <c r="B170">
        <v>1</v>
      </c>
      <c r="C170" s="7">
        <v>40544</v>
      </c>
      <c r="D170">
        <v>191</v>
      </c>
      <c r="E170">
        <v>619</v>
      </c>
      <c r="F170">
        <v>31</v>
      </c>
      <c r="G170">
        <v>6.161290322580645</v>
      </c>
    </row>
    <row r="171" spans="1:7" x14ac:dyDescent="0.25">
      <c r="A171">
        <v>2011</v>
      </c>
      <c r="B171">
        <v>2</v>
      </c>
      <c r="C171" s="7">
        <v>40575</v>
      </c>
      <c r="D171">
        <v>466</v>
      </c>
      <c r="E171">
        <v>1465</v>
      </c>
      <c r="F171">
        <v>28</v>
      </c>
      <c r="G171">
        <v>16.642857142857142</v>
      </c>
    </row>
    <row r="172" spans="1:7" x14ac:dyDescent="0.25">
      <c r="A172">
        <v>2011</v>
      </c>
      <c r="B172">
        <v>3</v>
      </c>
      <c r="C172" s="7">
        <v>40603</v>
      </c>
      <c r="D172">
        <v>499</v>
      </c>
      <c r="E172">
        <v>1591</v>
      </c>
      <c r="F172">
        <v>31</v>
      </c>
      <c r="G172">
        <v>16.096774193548388</v>
      </c>
    </row>
    <row r="173" spans="1:7" x14ac:dyDescent="0.25">
      <c r="A173">
        <v>2011</v>
      </c>
      <c r="B173">
        <v>4</v>
      </c>
      <c r="C173" s="7">
        <v>40634</v>
      </c>
      <c r="D173">
        <v>353</v>
      </c>
      <c r="E173">
        <v>1071</v>
      </c>
      <c r="F173">
        <v>30</v>
      </c>
      <c r="G173">
        <v>11.766666666666667</v>
      </c>
    </row>
    <row r="174" spans="1:7" x14ac:dyDescent="0.25">
      <c r="A174">
        <v>2011</v>
      </c>
      <c r="B174">
        <v>5</v>
      </c>
      <c r="C174" s="7">
        <v>40664</v>
      </c>
      <c r="D174">
        <v>1504</v>
      </c>
      <c r="E174">
        <v>5261</v>
      </c>
      <c r="F174">
        <v>31</v>
      </c>
      <c r="G174">
        <v>48.516129032258064</v>
      </c>
    </row>
    <row r="175" spans="1:7" x14ac:dyDescent="0.25">
      <c r="A175">
        <v>2011</v>
      </c>
      <c r="B175">
        <v>6</v>
      </c>
      <c r="C175" s="7">
        <v>40695</v>
      </c>
      <c r="D175">
        <v>928</v>
      </c>
      <c r="E175">
        <v>3030</v>
      </c>
      <c r="F175">
        <v>30</v>
      </c>
      <c r="G175">
        <v>30.933333333333334</v>
      </c>
    </row>
    <row r="176" spans="1:7" x14ac:dyDescent="0.25">
      <c r="A176">
        <v>2011</v>
      </c>
      <c r="B176">
        <v>7</v>
      </c>
      <c r="C176" s="7">
        <v>40725</v>
      </c>
      <c r="D176">
        <v>696</v>
      </c>
      <c r="E176">
        <v>2209</v>
      </c>
      <c r="F176">
        <v>31</v>
      </c>
      <c r="G176">
        <v>22.451612903225808</v>
      </c>
    </row>
    <row r="177" spans="1:7" x14ac:dyDescent="0.25">
      <c r="A177">
        <v>2011</v>
      </c>
      <c r="B177">
        <v>8</v>
      </c>
      <c r="C177" s="7">
        <v>40756</v>
      </c>
      <c r="D177">
        <v>957</v>
      </c>
      <c r="E177">
        <v>2876</v>
      </c>
      <c r="F177">
        <v>31</v>
      </c>
      <c r="G177">
        <v>30.870967741935484</v>
      </c>
    </row>
    <row r="178" spans="1:7" x14ac:dyDescent="0.25">
      <c r="A178">
        <v>2011</v>
      </c>
      <c r="B178">
        <v>9</v>
      </c>
      <c r="C178" s="7">
        <v>40787</v>
      </c>
      <c r="D178">
        <v>1169</v>
      </c>
      <c r="E178">
        <v>3623</v>
      </c>
      <c r="F178">
        <v>30</v>
      </c>
      <c r="G178">
        <v>38.966666666666669</v>
      </c>
    </row>
    <row r="179" spans="1:7" x14ac:dyDescent="0.25">
      <c r="A179">
        <v>2011</v>
      </c>
      <c r="B179">
        <v>10</v>
      </c>
      <c r="C179" s="7">
        <v>40817</v>
      </c>
      <c r="D179">
        <v>1654</v>
      </c>
      <c r="E179">
        <v>5247</v>
      </c>
      <c r="F179">
        <v>31</v>
      </c>
      <c r="G179">
        <v>53.354838709677416</v>
      </c>
    </row>
    <row r="180" spans="1:7" x14ac:dyDescent="0.25">
      <c r="A180">
        <v>2011</v>
      </c>
      <c r="B180">
        <v>11</v>
      </c>
      <c r="C180" s="7">
        <v>40848</v>
      </c>
      <c r="D180">
        <v>911</v>
      </c>
      <c r="E180">
        <v>3006</v>
      </c>
      <c r="F180">
        <v>30</v>
      </c>
      <c r="G180">
        <v>30.366666666666667</v>
      </c>
    </row>
    <row r="181" spans="1:7" x14ac:dyDescent="0.25">
      <c r="A181">
        <v>2011</v>
      </c>
      <c r="B181">
        <v>12</v>
      </c>
      <c r="C181" s="7">
        <v>40878</v>
      </c>
      <c r="D181">
        <v>1056</v>
      </c>
      <c r="E181">
        <v>3845</v>
      </c>
      <c r="F181">
        <v>31</v>
      </c>
      <c r="G181">
        <v>34.064516129032256</v>
      </c>
    </row>
    <row r="182" spans="1:7" x14ac:dyDescent="0.25">
      <c r="A182">
        <v>2012</v>
      </c>
      <c r="B182">
        <v>1</v>
      </c>
      <c r="C182" s="7">
        <v>40909</v>
      </c>
      <c r="D182">
        <v>479</v>
      </c>
      <c r="E182">
        <v>1534</v>
      </c>
      <c r="F182">
        <v>31</v>
      </c>
      <c r="G182">
        <v>15.451612903225806</v>
      </c>
    </row>
    <row r="183" spans="1:7" x14ac:dyDescent="0.25">
      <c r="A183">
        <v>2012</v>
      </c>
      <c r="B183">
        <v>2</v>
      </c>
      <c r="C183" s="7">
        <v>40940</v>
      </c>
      <c r="D183">
        <v>464</v>
      </c>
      <c r="E183">
        <v>1819</v>
      </c>
      <c r="F183">
        <v>29</v>
      </c>
      <c r="G183">
        <v>16</v>
      </c>
    </row>
    <row r="184" spans="1:7" x14ac:dyDescent="0.25">
      <c r="A184">
        <v>2012</v>
      </c>
      <c r="B184">
        <v>3</v>
      </c>
      <c r="C184" s="7">
        <v>40969</v>
      </c>
      <c r="D184">
        <v>339</v>
      </c>
      <c r="E184">
        <v>1151</v>
      </c>
      <c r="F184">
        <v>31</v>
      </c>
      <c r="G184">
        <v>10.935483870967742</v>
      </c>
    </row>
    <row r="185" spans="1:7" x14ac:dyDescent="0.25">
      <c r="A185">
        <v>2012</v>
      </c>
      <c r="B185">
        <v>4</v>
      </c>
      <c r="C185" s="7">
        <v>41000</v>
      </c>
      <c r="D185">
        <v>381</v>
      </c>
      <c r="E185">
        <v>1151</v>
      </c>
      <c r="F185">
        <v>30</v>
      </c>
      <c r="G185">
        <v>12.7</v>
      </c>
    </row>
    <row r="186" spans="1:7" x14ac:dyDescent="0.25">
      <c r="A186">
        <v>2012</v>
      </c>
      <c r="B186">
        <v>5</v>
      </c>
      <c r="C186" s="7">
        <v>41030</v>
      </c>
      <c r="D186">
        <v>2025</v>
      </c>
      <c r="E186">
        <v>6783</v>
      </c>
      <c r="F186">
        <v>31</v>
      </c>
      <c r="G186">
        <v>65.322580645161295</v>
      </c>
    </row>
    <row r="187" spans="1:7" x14ac:dyDescent="0.25">
      <c r="A187">
        <v>2012</v>
      </c>
      <c r="B187">
        <v>6</v>
      </c>
      <c r="C187" s="7">
        <v>41061</v>
      </c>
      <c r="D187">
        <v>766</v>
      </c>
      <c r="E187">
        <v>2579</v>
      </c>
      <c r="F187">
        <v>30</v>
      </c>
      <c r="G187">
        <v>25.533333333333335</v>
      </c>
    </row>
    <row r="188" spans="1:7" x14ac:dyDescent="0.25">
      <c r="A188">
        <v>2012</v>
      </c>
      <c r="B188">
        <v>7</v>
      </c>
      <c r="C188" s="7">
        <v>41091</v>
      </c>
      <c r="D188">
        <v>782</v>
      </c>
      <c r="E188">
        <v>3083</v>
      </c>
      <c r="F188">
        <v>31</v>
      </c>
      <c r="G188">
        <v>25.225806451612904</v>
      </c>
    </row>
    <row r="189" spans="1:7" x14ac:dyDescent="0.25">
      <c r="A189">
        <v>2012</v>
      </c>
      <c r="B189">
        <v>8</v>
      </c>
      <c r="C189" s="7">
        <v>41122</v>
      </c>
      <c r="D189">
        <v>1916</v>
      </c>
      <c r="E189">
        <v>6370</v>
      </c>
      <c r="F189">
        <v>31</v>
      </c>
      <c r="G189">
        <v>61.806451612903224</v>
      </c>
    </row>
    <row r="190" spans="1:7" x14ac:dyDescent="0.25">
      <c r="A190">
        <v>2012</v>
      </c>
      <c r="B190">
        <v>9</v>
      </c>
      <c r="C190" s="7">
        <v>41153</v>
      </c>
      <c r="D190">
        <v>1051</v>
      </c>
      <c r="E190">
        <v>3736</v>
      </c>
      <c r="F190">
        <v>30</v>
      </c>
      <c r="G190">
        <v>35.033333333333331</v>
      </c>
    </row>
    <row r="191" spans="1:7" x14ac:dyDescent="0.25">
      <c r="A191">
        <v>2012</v>
      </c>
      <c r="B191">
        <v>10</v>
      </c>
      <c r="C191" s="7">
        <v>41183</v>
      </c>
      <c r="D191">
        <v>2211</v>
      </c>
      <c r="E191">
        <v>8036</v>
      </c>
      <c r="F191">
        <v>31</v>
      </c>
      <c r="G191">
        <v>71.322580645161295</v>
      </c>
    </row>
    <row r="192" spans="1:7" x14ac:dyDescent="0.25">
      <c r="A192">
        <v>2012</v>
      </c>
      <c r="B192">
        <v>11</v>
      </c>
      <c r="C192" s="7">
        <v>41214</v>
      </c>
      <c r="D192">
        <v>1094</v>
      </c>
      <c r="E192">
        <v>3942</v>
      </c>
      <c r="F192">
        <v>30</v>
      </c>
      <c r="G192">
        <v>36.466666666666669</v>
      </c>
    </row>
    <row r="193" spans="1:7" x14ac:dyDescent="0.25">
      <c r="A193">
        <v>2012</v>
      </c>
      <c r="B193">
        <v>12</v>
      </c>
      <c r="C193" s="7">
        <v>41244</v>
      </c>
      <c r="D193">
        <v>637</v>
      </c>
      <c r="E193">
        <v>2270</v>
      </c>
      <c r="F193">
        <v>31</v>
      </c>
      <c r="G193">
        <v>20.548387096774192</v>
      </c>
    </row>
    <row r="194" spans="1:7" x14ac:dyDescent="0.25">
      <c r="A194">
        <v>2013</v>
      </c>
      <c r="B194">
        <v>1</v>
      </c>
      <c r="C194" s="7">
        <v>41275</v>
      </c>
      <c r="D194">
        <v>603</v>
      </c>
      <c r="E194">
        <v>2297</v>
      </c>
      <c r="F194">
        <v>31</v>
      </c>
      <c r="G194">
        <v>19.451612903225808</v>
      </c>
    </row>
    <row r="195" spans="1:7" x14ac:dyDescent="0.25">
      <c r="A195">
        <v>2013</v>
      </c>
      <c r="B195">
        <v>2</v>
      </c>
      <c r="C195" s="7">
        <v>41306</v>
      </c>
      <c r="D195">
        <v>693</v>
      </c>
      <c r="E195">
        <v>2443</v>
      </c>
      <c r="F195">
        <v>28</v>
      </c>
      <c r="G195">
        <v>24.75</v>
      </c>
    </row>
    <row r="196" spans="1:7" x14ac:dyDescent="0.25">
      <c r="A196">
        <v>2013</v>
      </c>
      <c r="B196">
        <v>3</v>
      </c>
      <c r="C196" s="7">
        <v>41334</v>
      </c>
      <c r="D196">
        <v>610</v>
      </c>
      <c r="E196">
        <v>2244</v>
      </c>
      <c r="F196">
        <v>31</v>
      </c>
      <c r="G196">
        <v>19.677419354838708</v>
      </c>
    </row>
    <row r="197" spans="1:7" x14ac:dyDescent="0.25">
      <c r="A197">
        <v>2013</v>
      </c>
      <c r="B197">
        <v>4</v>
      </c>
      <c r="C197" s="7">
        <v>41365</v>
      </c>
      <c r="D197">
        <v>550</v>
      </c>
      <c r="E197">
        <v>1733</v>
      </c>
      <c r="F197">
        <v>30</v>
      </c>
      <c r="G197">
        <v>18.333333333333332</v>
      </c>
    </row>
    <row r="198" spans="1:7" x14ac:dyDescent="0.25">
      <c r="A198">
        <v>2013</v>
      </c>
      <c r="B198">
        <v>5</v>
      </c>
      <c r="C198" s="7">
        <v>41395</v>
      </c>
      <c r="D198">
        <v>2105</v>
      </c>
      <c r="E198">
        <v>7796</v>
      </c>
      <c r="F198">
        <v>31</v>
      </c>
      <c r="G198">
        <v>67.903225806451616</v>
      </c>
    </row>
    <row r="199" spans="1:7" x14ac:dyDescent="0.25">
      <c r="A199">
        <v>2013</v>
      </c>
      <c r="B199">
        <v>6</v>
      </c>
      <c r="C199" s="7">
        <v>41426</v>
      </c>
      <c r="D199">
        <v>856</v>
      </c>
      <c r="E199">
        <v>3144</v>
      </c>
      <c r="F199">
        <v>30</v>
      </c>
      <c r="G199">
        <v>28.533333333333335</v>
      </c>
    </row>
    <row r="200" spans="1:7" x14ac:dyDescent="0.25">
      <c r="A200">
        <v>2013</v>
      </c>
      <c r="B200">
        <v>7</v>
      </c>
      <c r="C200" s="7">
        <v>41456</v>
      </c>
      <c r="D200">
        <v>1364</v>
      </c>
      <c r="E200">
        <v>5158</v>
      </c>
      <c r="F200">
        <v>31</v>
      </c>
      <c r="G200">
        <v>44</v>
      </c>
    </row>
    <row r="201" spans="1:7" x14ac:dyDescent="0.25">
      <c r="A201">
        <v>2013</v>
      </c>
      <c r="B201">
        <v>8</v>
      </c>
      <c r="C201" s="7">
        <v>41487</v>
      </c>
      <c r="D201">
        <v>1480</v>
      </c>
      <c r="E201">
        <v>5092</v>
      </c>
      <c r="F201">
        <v>31</v>
      </c>
      <c r="G201">
        <v>47.741935483870968</v>
      </c>
    </row>
    <row r="202" spans="1:7" x14ac:dyDescent="0.25">
      <c r="A202">
        <v>2013</v>
      </c>
      <c r="B202">
        <v>9</v>
      </c>
      <c r="C202" s="7">
        <v>41518</v>
      </c>
      <c r="D202">
        <v>1227</v>
      </c>
      <c r="E202">
        <v>4437</v>
      </c>
      <c r="F202">
        <v>30</v>
      </c>
      <c r="G202">
        <v>40.9</v>
      </c>
    </row>
    <row r="203" spans="1:7" x14ac:dyDescent="0.25">
      <c r="A203">
        <v>2013</v>
      </c>
      <c r="B203">
        <v>10</v>
      </c>
      <c r="C203" s="7">
        <v>41548</v>
      </c>
      <c r="D203">
        <v>2206</v>
      </c>
      <c r="E203">
        <v>7947</v>
      </c>
      <c r="F203">
        <v>31</v>
      </c>
      <c r="G203">
        <v>71.161290322580641</v>
      </c>
    </row>
    <row r="204" spans="1:7" x14ac:dyDescent="0.25">
      <c r="A204">
        <v>2013</v>
      </c>
      <c r="B204">
        <v>11</v>
      </c>
      <c r="C204" s="7">
        <v>41579</v>
      </c>
      <c r="D204">
        <v>824</v>
      </c>
      <c r="E204">
        <v>3011</v>
      </c>
      <c r="F204">
        <v>30</v>
      </c>
      <c r="G204">
        <v>27.466666666666665</v>
      </c>
    </row>
    <row r="205" spans="1:7" x14ac:dyDescent="0.25">
      <c r="A205">
        <v>2013</v>
      </c>
      <c r="B205">
        <v>12</v>
      </c>
      <c r="C205" s="7">
        <v>41609</v>
      </c>
      <c r="D205">
        <v>1432</v>
      </c>
      <c r="E205">
        <v>5637</v>
      </c>
      <c r="F205">
        <v>31</v>
      </c>
      <c r="G205">
        <v>46.193548387096776</v>
      </c>
    </row>
    <row r="206" spans="1:7" x14ac:dyDescent="0.25">
      <c r="A206">
        <v>2014</v>
      </c>
      <c r="B206">
        <v>1</v>
      </c>
      <c r="C206" s="7">
        <v>41640</v>
      </c>
      <c r="D206">
        <v>940</v>
      </c>
      <c r="E206">
        <v>4265</v>
      </c>
      <c r="F206">
        <v>31</v>
      </c>
      <c r="G206">
        <v>30.322580645161292</v>
      </c>
    </row>
    <row r="207" spans="1:7" x14ac:dyDescent="0.25">
      <c r="A207">
        <v>2014</v>
      </c>
      <c r="B207">
        <v>2</v>
      </c>
      <c r="C207" s="7">
        <v>41671</v>
      </c>
      <c r="D207">
        <v>1046</v>
      </c>
      <c r="E207">
        <v>4602</v>
      </c>
      <c r="F207">
        <v>28</v>
      </c>
      <c r="G207">
        <v>37.357142857142854</v>
      </c>
    </row>
    <row r="208" spans="1:7" x14ac:dyDescent="0.25">
      <c r="A208">
        <v>2014</v>
      </c>
      <c r="B208">
        <v>3</v>
      </c>
      <c r="C208" s="7">
        <v>41699</v>
      </c>
      <c r="D208">
        <v>1224</v>
      </c>
      <c r="E208">
        <v>5403</v>
      </c>
      <c r="F208">
        <v>31</v>
      </c>
      <c r="G208">
        <v>39.483870967741936</v>
      </c>
    </row>
    <row r="209" spans="1:7" x14ac:dyDescent="0.25">
      <c r="A209">
        <v>2014</v>
      </c>
      <c r="B209">
        <v>4</v>
      </c>
      <c r="C209" s="7">
        <v>41730</v>
      </c>
      <c r="D209">
        <v>967</v>
      </c>
      <c r="E209">
        <v>3704</v>
      </c>
      <c r="F209">
        <v>30</v>
      </c>
      <c r="G209">
        <v>32.233333333333334</v>
      </c>
    </row>
    <row r="210" spans="1:7" x14ac:dyDescent="0.25">
      <c r="A210">
        <v>2014</v>
      </c>
      <c r="B210">
        <v>5</v>
      </c>
      <c r="C210" s="7">
        <v>41760</v>
      </c>
      <c r="D210">
        <v>1439</v>
      </c>
      <c r="E210">
        <v>6195</v>
      </c>
      <c r="F210">
        <v>31</v>
      </c>
      <c r="G210">
        <v>46.41935483870968</v>
      </c>
    </row>
    <row r="211" spans="1:7" x14ac:dyDescent="0.25">
      <c r="A211">
        <v>2014</v>
      </c>
      <c r="B211">
        <v>6</v>
      </c>
      <c r="C211" s="7">
        <v>41791</v>
      </c>
      <c r="D211">
        <v>1124</v>
      </c>
      <c r="E211">
        <v>5373</v>
      </c>
      <c r="F211">
        <v>30</v>
      </c>
      <c r="G211">
        <v>37.466666666666669</v>
      </c>
    </row>
    <row r="212" spans="1:7" x14ac:dyDescent="0.25">
      <c r="A212">
        <v>2014</v>
      </c>
      <c r="B212">
        <v>7</v>
      </c>
      <c r="C212" s="7">
        <v>41821</v>
      </c>
      <c r="D212">
        <v>1836</v>
      </c>
      <c r="E212">
        <v>7114</v>
      </c>
      <c r="F212">
        <v>31</v>
      </c>
      <c r="G212">
        <v>59.225806451612904</v>
      </c>
    </row>
    <row r="213" spans="1:7" x14ac:dyDescent="0.25">
      <c r="A213">
        <v>2014</v>
      </c>
      <c r="B213">
        <v>8</v>
      </c>
      <c r="C213" s="7">
        <v>41852</v>
      </c>
      <c r="D213">
        <v>1415</v>
      </c>
      <c r="E213">
        <v>5908</v>
      </c>
      <c r="F213">
        <v>31</v>
      </c>
      <c r="G213">
        <v>45.645161290322584</v>
      </c>
    </row>
    <row r="214" spans="1:7" x14ac:dyDescent="0.25">
      <c r="A214">
        <v>2014</v>
      </c>
      <c r="B214">
        <v>9</v>
      </c>
      <c r="C214" s="7">
        <v>41883</v>
      </c>
      <c r="D214">
        <v>1028</v>
      </c>
      <c r="E214">
        <v>4609</v>
      </c>
      <c r="F214">
        <v>30</v>
      </c>
      <c r="G214">
        <v>34.266666666666666</v>
      </c>
    </row>
    <row r="215" spans="1:7" x14ac:dyDescent="0.25">
      <c r="A215">
        <v>2014</v>
      </c>
      <c r="B215">
        <v>10</v>
      </c>
      <c r="C215" s="7">
        <v>41913</v>
      </c>
      <c r="D215">
        <v>1875</v>
      </c>
      <c r="E215">
        <v>7975</v>
      </c>
      <c r="F215">
        <v>31</v>
      </c>
      <c r="G215">
        <v>60.483870967741936</v>
      </c>
    </row>
    <row r="216" spans="1:7" x14ac:dyDescent="0.25">
      <c r="A216">
        <v>2014</v>
      </c>
      <c r="B216">
        <v>11</v>
      </c>
      <c r="C216" s="7">
        <v>41944</v>
      </c>
      <c r="D216">
        <v>1283</v>
      </c>
      <c r="E216">
        <v>4988</v>
      </c>
      <c r="F216">
        <v>30</v>
      </c>
      <c r="G216">
        <v>42.766666666666666</v>
      </c>
    </row>
    <row r="217" spans="1:7" x14ac:dyDescent="0.25">
      <c r="A217">
        <v>2014</v>
      </c>
      <c r="B217">
        <v>12</v>
      </c>
      <c r="C217" s="7">
        <v>41974</v>
      </c>
      <c r="D217">
        <v>1656</v>
      </c>
      <c r="E217">
        <v>6460</v>
      </c>
      <c r="F217">
        <v>31</v>
      </c>
      <c r="G217">
        <v>53.41935483870968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T1:Z37"/>
  <sheetViews>
    <sheetView topLeftCell="F19" workbookViewId="0">
      <selection activeCell="T18" sqref="T18:Z37"/>
    </sheetView>
  </sheetViews>
  <sheetFormatPr defaultRowHeight="15" x14ac:dyDescent="0.25"/>
  <cols>
    <col min="20" max="20" width="11.5703125" customWidth="1"/>
    <col min="21" max="21" width="10.5703125" customWidth="1"/>
    <col min="22" max="22" width="11.28515625" customWidth="1"/>
  </cols>
  <sheetData>
    <row r="1" spans="20:26" ht="15" customHeight="1" x14ac:dyDescent="0.25">
      <c r="T1" s="24" t="s">
        <v>147</v>
      </c>
      <c r="U1" s="80"/>
    </row>
    <row r="2" spans="20:26" ht="15" customHeight="1" x14ac:dyDescent="0.25"/>
    <row r="3" spans="20:26" x14ac:dyDescent="0.25">
      <c r="T3" s="24" t="s">
        <v>148</v>
      </c>
    </row>
    <row r="4" spans="20:26" x14ac:dyDescent="0.25">
      <c r="T4" t="s">
        <v>149</v>
      </c>
    </row>
    <row r="6" spans="20:26" x14ac:dyDescent="0.25">
      <c r="T6" t="s">
        <v>150</v>
      </c>
    </row>
    <row r="7" spans="20:26" x14ac:dyDescent="0.25">
      <c r="T7" t="s">
        <v>151</v>
      </c>
    </row>
    <row r="10" spans="20:26" x14ac:dyDescent="0.25">
      <c r="T10" t="s">
        <v>152</v>
      </c>
    </row>
    <row r="11" spans="20:26" x14ac:dyDescent="0.25">
      <c r="T11" t="s">
        <v>153</v>
      </c>
    </row>
    <row r="12" spans="20:26" x14ac:dyDescent="0.25">
      <c r="T12" t="s">
        <v>154</v>
      </c>
    </row>
    <row r="13" spans="20:26" ht="15" customHeight="1" x14ac:dyDescent="0.25">
      <c r="T13" t="s">
        <v>155</v>
      </c>
    </row>
    <row r="14" spans="20:26" ht="18.75" customHeight="1" x14ac:dyDescent="0.25">
      <c r="T14" t="s">
        <v>156</v>
      </c>
    </row>
    <row r="16" spans="20:26" ht="15" customHeight="1" x14ac:dyDescent="0.25">
      <c r="T16" s="37"/>
      <c r="U16" s="37"/>
      <c r="V16" s="37"/>
      <c r="W16" s="37"/>
      <c r="X16" s="37"/>
      <c r="Y16" s="37"/>
      <c r="Z16" s="37"/>
    </row>
    <row r="17" spans="20:26" x14ac:dyDescent="0.25">
      <c r="T17" s="24" t="s">
        <v>128</v>
      </c>
      <c r="U17" s="37"/>
      <c r="V17" s="37"/>
      <c r="W17" s="37"/>
      <c r="X17" s="37"/>
      <c r="Y17" s="37"/>
      <c r="Z17" s="37"/>
    </row>
    <row r="18" spans="20:26" ht="25.5" customHeight="1" x14ac:dyDescent="0.25">
      <c r="T18" s="87" t="s">
        <v>158</v>
      </c>
      <c r="U18" s="87"/>
      <c r="V18" s="87"/>
      <c r="W18" s="87"/>
      <c r="X18" s="87"/>
      <c r="Y18" s="87"/>
      <c r="Z18" s="87"/>
    </row>
    <row r="19" spans="20:26" x14ac:dyDescent="0.25">
      <c r="T19" s="87"/>
      <c r="U19" s="87"/>
      <c r="V19" s="87"/>
      <c r="W19" s="87"/>
      <c r="X19" s="87"/>
      <c r="Y19" s="87"/>
      <c r="Z19" s="87"/>
    </row>
    <row r="20" spans="20:26" x14ac:dyDescent="0.25">
      <c r="T20" s="87"/>
      <c r="U20" s="87"/>
      <c r="V20" s="87"/>
      <c r="W20" s="87"/>
      <c r="X20" s="87"/>
      <c r="Y20" s="87"/>
      <c r="Z20" s="87"/>
    </row>
    <row r="21" spans="20:26" x14ac:dyDescent="0.25">
      <c r="T21" s="87"/>
      <c r="U21" s="87"/>
      <c r="V21" s="87"/>
      <c r="W21" s="87"/>
      <c r="X21" s="87"/>
      <c r="Y21" s="87"/>
      <c r="Z21" s="87"/>
    </row>
    <row r="22" spans="20:26" x14ac:dyDescent="0.25">
      <c r="T22" s="87"/>
      <c r="U22" s="87"/>
      <c r="V22" s="87"/>
      <c r="W22" s="87"/>
      <c r="X22" s="87"/>
      <c r="Y22" s="87"/>
      <c r="Z22" s="87"/>
    </row>
    <row r="23" spans="20:26" x14ac:dyDescent="0.25">
      <c r="T23" s="87"/>
      <c r="U23" s="87"/>
      <c r="V23" s="87"/>
      <c r="W23" s="87"/>
      <c r="X23" s="87"/>
      <c r="Y23" s="87"/>
      <c r="Z23" s="87"/>
    </row>
    <row r="24" spans="20:26" x14ac:dyDescent="0.25">
      <c r="T24" s="87"/>
      <c r="U24" s="87"/>
      <c r="V24" s="87"/>
      <c r="W24" s="87"/>
      <c r="X24" s="87"/>
      <c r="Y24" s="87"/>
      <c r="Z24" s="87"/>
    </row>
    <row r="25" spans="20:26" x14ac:dyDescent="0.25">
      <c r="T25" s="87"/>
      <c r="U25" s="87"/>
      <c r="V25" s="87"/>
      <c r="W25" s="87"/>
      <c r="X25" s="87"/>
      <c r="Y25" s="87"/>
      <c r="Z25" s="87"/>
    </row>
    <row r="26" spans="20:26" x14ac:dyDescent="0.25">
      <c r="T26" s="87"/>
      <c r="U26" s="87"/>
      <c r="V26" s="87"/>
      <c r="W26" s="87"/>
      <c r="X26" s="87"/>
      <c r="Y26" s="87"/>
      <c r="Z26" s="87"/>
    </row>
    <row r="27" spans="20:26" x14ac:dyDescent="0.25">
      <c r="T27" s="87"/>
      <c r="U27" s="87"/>
      <c r="V27" s="87"/>
      <c r="W27" s="87"/>
      <c r="X27" s="87"/>
      <c r="Y27" s="87"/>
      <c r="Z27" s="87"/>
    </row>
    <row r="28" spans="20:26" x14ac:dyDescent="0.25">
      <c r="T28" s="87"/>
      <c r="U28" s="87"/>
      <c r="V28" s="87"/>
      <c r="W28" s="87"/>
      <c r="X28" s="87"/>
      <c r="Y28" s="87"/>
      <c r="Z28" s="87"/>
    </row>
    <row r="29" spans="20:26" x14ac:dyDescent="0.25">
      <c r="T29" s="87"/>
      <c r="U29" s="87"/>
      <c r="V29" s="87"/>
      <c r="W29" s="87"/>
      <c r="X29" s="87"/>
      <c r="Y29" s="87"/>
      <c r="Z29" s="87"/>
    </row>
    <row r="30" spans="20:26" x14ac:dyDescent="0.25">
      <c r="T30" s="87"/>
      <c r="U30" s="87"/>
      <c r="V30" s="87"/>
      <c r="W30" s="87"/>
      <c r="X30" s="87"/>
      <c r="Y30" s="87"/>
      <c r="Z30" s="87"/>
    </row>
    <row r="31" spans="20:26" x14ac:dyDescent="0.25">
      <c r="T31" s="87"/>
      <c r="U31" s="87"/>
      <c r="V31" s="87"/>
      <c r="W31" s="87"/>
      <c r="X31" s="87"/>
      <c r="Y31" s="87"/>
      <c r="Z31" s="87"/>
    </row>
    <row r="32" spans="20:26" x14ac:dyDescent="0.25">
      <c r="T32" s="87"/>
      <c r="U32" s="87"/>
      <c r="V32" s="87"/>
      <c r="W32" s="87"/>
      <c r="X32" s="87"/>
      <c r="Y32" s="87"/>
      <c r="Z32" s="87"/>
    </row>
    <row r="33" spans="20:26" x14ac:dyDescent="0.25">
      <c r="T33" s="87"/>
      <c r="U33" s="87"/>
      <c r="V33" s="87"/>
      <c r="W33" s="87"/>
      <c r="X33" s="87"/>
      <c r="Y33" s="87"/>
      <c r="Z33" s="87"/>
    </row>
    <row r="34" spans="20:26" x14ac:dyDescent="0.25">
      <c r="T34" s="87"/>
      <c r="U34" s="87"/>
      <c r="V34" s="87"/>
      <c r="W34" s="87"/>
      <c r="X34" s="87"/>
      <c r="Y34" s="87"/>
      <c r="Z34" s="87"/>
    </row>
    <row r="35" spans="20:26" x14ac:dyDescent="0.25">
      <c r="T35" s="87"/>
      <c r="U35" s="87"/>
      <c r="V35" s="87"/>
      <c r="W35" s="87"/>
      <c r="X35" s="87"/>
      <c r="Y35" s="87"/>
      <c r="Z35" s="87"/>
    </row>
    <row r="36" spans="20:26" x14ac:dyDescent="0.25">
      <c r="T36" s="87"/>
      <c r="U36" s="87"/>
      <c r="V36" s="87"/>
      <c r="W36" s="87"/>
      <c r="X36" s="87"/>
      <c r="Y36" s="87"/>
      <c r="Z36" s="87"/>
    </row>
    <row r="37" spans="20:26" x14ac:dyDescent="0.25">
      <c r="T37" s="87"/>
      <c r="U37" s="87"/>
      <c r="V37" s="87"/>
      <c r="W37" s="87"/>
      <c r="X37" s="87"/>
      <c r="Y37" s="87"/>
      <c r="Z37" s="87"/>
    </row>
  </sheetData>
  <mergeCells count="1">
    <mergeCell ref="T18:Z3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2"/>
  <sheetViews>
    <sheetView workbookViewId="0">
      <selection activeCell="N237" sqref="N237"/>
    </sheetView>
  </sheetViews>
  <sheetFormatPr defaultRowHeight="15" x14ac:dyDescent="0.25"/>
  <cols>
    <col min="1" max="1" width="11.28515625" customWidth="1"/>
  </cols>
  <sheetData>
    <row r="1" spans="1:10" ht="60" x14ac:dyDescent="0.25">
      <c r="A1" s="81" t="s">
        <v>16</v>
      </c>
      <c r="B1" s="82" t="s">
        <v>17</v>
      </c>
      <c r="C1" s="82" t="s">
        <v>18</v>
      </c>
      <c r="D1" s="72" t="s">
        <v>19</v>
      </c>
      <c r="E1" s="72" t="s">
        <v>20</v>
      </c>
      <c r="F1" s="72" t="s">
        <v>21</v>
      </c>
      <c r="G1" s="82" t="s">
        <v>22</v>
      </c>
      <c r="H1" s="82" t="s">
        <v>23</v>
      </c>
      <c r="I1" s="72" t="s">
        <v>24</v>
      </c>
      <c r="J1" s="10" t="s">
        <v>25</v>
      </c>
    </row>
    <row r="2" spans="1:10" x14ac:dyDescent="0.25">
      <c r="A2" s="83"/>
      <c r="B2" s="84"/>
      <c r="C2" s="84"/>
      <c r="D2" s="73" t="s">
        <v>26</v>
      </c>
      <c r="E2" s="73" t="s">
        <v>27</v>
      </c>
      <c r="F2" s="73" t="s">
        <v>27</v>
      </c>
      <c r="G2" s="84"/>
      <c r="H2" s="84"/>
      <c r="I2" s="73" t="s">
        <v>27</v>
      </c>
      <c r="J2" s="11" t="s">
        <v>27</v>
      </c>
    </row>
    <row r="3" spans="1:10" x14ac:dyDescent="0.25">
      <c r="A3" s="12">
        <v>35431</v>
      </c>
      <c r="B3" s="13">
        <v>4.9279500000000001</v>
      </c>
      <c r="C3" s="13" t="s">
        <v>28</v>
      </c>
      <c r="D3" s="13" t="s">
        <v>28</v>
      </c>
      <c r="E3" s="13" t="s">
        <v>28</v>
      </c>
      <c r="F3" s="13" t="s">
        <v>28</v>
      </c>
      <c r="G3" s="13" t="s">
        <v>28</v>
      </c>
      <c r="H3" s="13">
        <v>138.09700000000001</v>
      </c>
      <c r="I3" s="13" t="s">
        <v>28</v>
      </c>
      <c r="J3" s="14" t="s">
        <v>28</v>
      </c>
    </row>
    <row r="4" spans="1:10" x14ac:dyDescent="0.25">
      <c r="A4" s="12">
        <v>35462</v>
      </c>
      <c r="B4" s="13">
        <v>4.69658</v>
      </c>
      <c r="C4" s="13" t="s">
        <v>28</v>
      </c>
      <c r="D4" s="13" t="s">
        <v>28</v>
      </c>
      <c r="E4" s="13" t="s">
        <v>28</v>
      </c>
      <c r="F4" s="13" t="s">
        <v>28</v>
      </c>
      <c r="G4" s="13" t="s">
        <v>28</v>
      </c>
      <c r="H4" s="13">
        <v>109.571</v>
      </c>
      <c r="I4" s="13" t="s">
        <v>28</v>
      </c>
      <c r="J4" s="14" t="s">
        <v>28</v>
      </c>
    </row>
    <row r="5" spans="1:10" x14ac:dyDescent="0.25">
      <c r="A5" s="12">
        <v>35490</v>
      </c>
      <c r="B5" s="13">
        <v>4.7001900000000001</v>
      </c>
      <c r="C5" s="13" t="s">
        <v>28</v>
      </c>
      <c r="D5" s="13" t="s">
        <v>28</v>
      </c>
      <c r="E5" s="13" t="s">
        <v>28</v>
      </c>
      <c r="F5" s="13" t="s">
        <v>28</v>
      </c>
      <c r="G5" s="13" t="s">
        <v>28</v>
      </c>
      <c r="H5" s="13">
        <v>109.968</v>
      </c>
      <c r="I5" s="13" t="s">
        <v>28</v>
      </c>
      <c r="J5" s="14" t="s">
        <v>28</v>
      </c>
    </row>
    <row r="6" spans="1:10" x14ac:dyDescent="0.25">
      <c r="A6" s="12">
        <v>35521</v>
      </c>
      <c r="B6" s="13">
        <v>3.60731</v>
      </c>
      <c r="C6" s="13" t="s">
        <v>28</v>
      </c>
      <c r="D6" s="13" t="s">
        <v>28</v>
      </c>
      <c r="E6" s="13" t="s">
        <v>28</v>
      </c>
      <c r="F6" s="13" t="s">
        <v>28</v>
      </c>
      <c r="G6" s="13" t="s">
        <v>28</v>
      </c>
      <c r="H6" s="13">
        <v>36.866999999999997</v>
      </c>
      <c r="I6" s="13" t="s">
        <v>28</v>
      </c>
      <c r="J6" s="14" t="s">
        <v>28</v>
      </c>
    </row>
    <row r="7" spans="1:10" x14ac:dyDescent="0.25">
      <c r="A7" s="12">
        <v>35551</v>
      </c>
      <c r="B7" s="13">
        <v>5.3053900000000001</v>
      </c>
      <c r="C7" s="13" t="s">
        <v>28</v>
      </c>
      <c r="D7" s="13" t="s">
        <v>28</v>
      </c>
      <c r="E7" s="13" t="s">
        <v>28</v>
      </c>
      <c r="F7" s="13" t="s">
        <v>28</v>
      </c>
      <c r="G7" s="13" t="s">
        <v>28</v>
      </c>
      <c r="H7" s="13">
        <v>201.41900000000001</v>
      </c>
      <c r="I7" s="13" t="s">
        <v>28</v>
      </c>
      <c r="J7" s="14" t="s">
        <v>28</v>
      </c>
    </row>
    <row r="8" spans="1:10" x14ac:dyDescent="0.25">
      <c r="A8" s="12">
        <v>35582</v>
      </c>
      <c r="B8" s="13">
        <v>5.4354699999999996</v>
      </c>
      <c r="C8" s="13" t="s">
        <v>28</v>
      </c>
      <c r="D8" s="13" t="s">
        <v>28</v>
      </c>
      <c r="E8" s="13" t="s">
        <v>28</v>
      </c>
      <c r="F8" s="13" t="s">
        <v>28</v>
      </c>
      <c r="G8" s="13" t="s">
        <v>28</v>
      </c>
      <c r="H8" s="13">
        <v>229.4</v>
      </c>
      <c r="I8" s="13" t="s">
        <v>28</v>
      </c>
      <c r="J8" s="14" t="s">
        <v>28</v>
      </c>
    </row>
    <row r="9" spans="1:10" x14ac:dyDescent="0.25">
      <c r="A9" s="12">
        <v>35612</v>
      </c>
      <c r="B9" s="13">
        <v>4.5586200000000003</v>
      </c>
      <c r="C9" s="13" t="s">
        <v>28</v>
      </c>
      <c r="D9" s="13" t="s">
        <v>28</v>
      </c>
      <c r="E9" s="13" t="s">
        <v>28</v>
      </c>
      <c r="F9" s="13" t="s">
        <v>28</v>
      </c>
      <c r="G9" s="13" t="s">
        <v>28</v>
      </c>
      <c r="H9" s="13">
        <v>95.451999999999998</v>
      </c>
      <c r="I9" s="13" t="s">
        <v>28</v>
      </c>
      <c r="J9" s="14" t="s">
        <v>28</v>
      </c>
    </row>
    <row r="10" spans="1:10" x14ac:dyDescent="0.25">
      <c r="A10" s="12">
        <v>35643</v>
      </c>
      <c r="B10" s="13">
        <v>4.5586200000000003</v>
      </c>
      <c r="C10" s="13" t="s">
        <v>28</v>
      </c>
      <c r="D10" s="13" t="s">
        <v>28</v>
      </c>
      <c r="E10" s="13" t="s">
        <v>28</v>
      </c>
      <c r="F10" s="13" t="s">
        <v>28</v>
      </c>
      <c r="G10" s="13" t="s">
        <v>28</v>
      </c>
      <c r="H10" s="13">
        <v>95.451999999999998</v>
      </c>
      <c r="I10" s="13" t="s">
        <v>28</v>
      </c>
      <c r="J10" s="14" t="s">
        <v>28</v>
      </c>
    </row>
    <row r="11" spans="1:10" x14ac:dyDescent="0.25">
      <c r="A11" s="12">
        <v>35674</v>
      </c>
      <c r="B11" s="13">
        <v>4.9128999999999996</v>
      </c>
      <c r="C11" s="13" t="s">
        <v>28</v>
      </c>
      <c r="D11" s="13" t="s">
        <v>28</v>
      </c>
      <c r="E11" s="13" t="s">
        <v>28</v>
      </c>
      <c r="F11" s="13" t="s">
        <v>28</v>
      </c>
      <c r="G11" s="13" t="s">
        <v>28</v>
      </c>
      <c r="H11" s="13">
        <v>136.03299999999999</v>
      </c>
      <c r="I11" s="13" t="s">
        <v>28</v>
      </c>
      <c r="J11" s="14" t="s">
        <v>28</v>
      </c>
    </row>
    <row r="12" spans="1:10" x14ac:dyDescent="0.25">
      <c r="A12" s="12">
        <v>35704</v>
      </c>
      <c r="B12" s="13">
        <v>4.4373199999999997</v>
      </c>
      <c r="C12" s="13" t="s">
        <v>28</v>
      </c>
      <c r="D12" s="13" t="s">
        <v>28</v>
      </c>
      <c r="E12" s="13" t="s">
        <v>28</v>
      </c>
      <c r="F12" s="13" t="s">
        <v>28</v>
      </c>
      <c r="G12" s="13" t="s">
        <v>28</v>
      </c>
      <c r="H12" s="13">
        <v>84.548000000000002</v>
      </c>
      <c r="I12" s="13" t="s">
        <v>28</v>
      </c>
      <c r="J12" s="14" t="s">
        <v>28</v>
      </c>
    </row>
    <row r="13" spans="1:10" x14ac:dyDescent="0.25">
      <c r="A13" s="12">
        <v>35735</v>
      </c>
      <c r="B13" s="13">
        <v>4.7885999999999997</v>
      </c>
      <c r="C13" s="13" t="s">
        <v>28</v>
      </c>
      <c r="D13" s="13" t="s">
        <v>28</v>
      </c>
      <c r="E13" s="13" t="s">
        <v>28</v>
      </c>
      <c r="F13" s="13" t="s">
        <v>28</v>
      </c>
      <c r="G13" s="13" t="s">
        <v>28</v>
      </c>
      <c r="H13" s="13">
        <v>120.133</v>
      </c>
      <c r="I13" s="13" t="s">
        <v>28</v>
      </c>
      <c r="J13" s="14" t="s">
        <v>28</v>
      </c>
    </row>
    <row r="14" spans="1:10" x14ac:dyDescent="0.25">
      <c r="A14" s="12">
        <v>35765</v>
      </c>
      <c r="B14" s="13">
        <v>3.7805200000000001</v>
      </c>
      <c r="C14" s="13" t="s">
        <v>28</v>
      </c>
      <c r="D14" s="13" t="s">
        <v>28</v>
      </c>
      <c r="E14" s="13" t="s">
        <v>28</v>
      </c>
      <c r="F14" s="13" t="s">
        <v>28</v>
      </c>
      <c r="G14" s="13" t="s">
        <v>28</v>
      </c>
      <c r="H14" s="13">
        <v>43.838999999999999</v>
      </c>
      <c r="I14" s="13" t="s">
        <v>28</v>
      </c>
      <c r="J14" s="14" t="s">
        <v>28</v>
      </c>
    </row>
    <row r="15" spans="1:10" x14ac:dyDescent="0.25">
      <c r="A15" s="12">
        <v>35796</v>
      </c>
      <c r="B15" s="13">
        <v>4.2133200000000004</v>
      </c>
      <c r="C15" s="13" t="s">
        <v>28</v>
      </c>
      <c r="D15" s="13" t="s">
        <v>28</v>
      </c>
      <c r="E15" s="13" t="s">
        <v>28</v>
      </c>
      <c r="F15" s="13" t="s">
        <v>28</v>
      </c>
      <c r="G15" s="13" t="s">
        <v>28</v>
      </c>
      <c r="H15" s="13">
        <v>67.581000000000003</v>
      </c>
      <c r="I15" s="13" t="s">
        <v>28</v>
      </c>
      <c r="J15" s="14" t="s">
        <v>28</v>
      </c>
    </row>
    <row r="16" spans="1:10" x14ac:dyDescent="0.25">
      <c r="A16" s="12">
        <v>35827</v>
      </c>
      <c r="B16" s="13">
        <v>3.5594199999999998</v>
      </c>
      <c r="C16" s="13">
        <v>78.501999999999995</v>
      </c>
      <c r="D16" s="13">
        <v>0.87314000000000003</v>
      </c>
      <c r="E16" s="13">
        <v>9.6853999999999996</v>
      </c>
      <c r="F16" s="13">
        <v>296.86200000000002</v>
      </c>
      <c r="G16" s="15">
        <v>-0.42252000000000001</v>
      </c>
      <c r="H16" s="13">
        <v>35.143000000000001</v>
      </c>
      <c r="I16" s="13">
        <v>19.639199999999999</v>
      </c>
      <c r="J16" s="14">
        <v>146.40199999999999</v>
      </c>
    </row>
    <row r="17" spans="1:10" x14ac:dyDescent="0.25">
      <c r="A17" s="12">
        <v>35855</v>
      </c>
      <c r="B17" s="13">
        <v>3.81948</v>
      </c>
      <c r="C17" s="13">
        <v>57.970999999999997</v>
      </c>
      <c r="D17" s="13">
        <v>0.75888</v>
      </c>
      <c r="E17" s="13">
        <v>9.8219999999999992</v>
      </c>
      <c r="F17" s="13">
        <v>192.36099999999999</v>
      </c>
      <c r="G17" s="13">
        <v>4.7480000000000001E-2</v>
      </c>
      <c r="H17" s="13">
        <v>45.581000000000003</v>
      </c>
      <c r="I17" s="13">
        <v>18.156400000000001</v>
      </c>
      <c r="J17" s="14">
        <v>104.06100000000001</v>
      </c>
    </row>
    <row r="18" spans="1:10" x14ac:dyDescent="0.25">
      <c r="A18" s="12">
        <v>35886</v>
      </c>
      <c r="B18" s="13">
        <v>4.2263500000000001</v>
      </c>
      <c r="C18" s="13">
        <v>19.169</v>
      </c>
      <c r="D18" s="13">
        <v>0.71799000000000002</v>
      </c>
      <c r="E18" s="13">
        <v>3.6265000000000001</v>
      </c>
      <c r="F18" s="13">
        <v>60.506999999999998</v>
      </c>
      <c r="G18" s="13">
        <v>1.5308299999999999</v>
      </c>
      <c r="H18" s="13">
        <v>68.466999999999999</v>
      </c>
      <c r="I18" s="13">
        <v>6.4855</v>
      </c>
      <c r="J18" s="14">
        <v>33.834000000000003</v>
      </c>
    </row>
    <row r="19" spans="1:10" x14ac:dyDescent="0.25">
      <c r="A19" s="12">
        <v>35916</v>
      </c>
      <c r="B19" s="13">
        <v>4.7796700000000003</v>
      </c>
      <c r="C19" s="13">
        <v>155.72300000000001</v>
      </c>
      <c r="D19" s="13">
        <v>0.69757000000000002</v>
      </c>
      <c r="E19" s="13">
        <v>31.1113</v>
      </c>
      <c r="F19" s="13">
        <v>479.137</v>
      </c>
      <c r="G19" s="15">
        <v>-2.511E-2</v>
      </c>
      <c r="H19" s="13">
        <v>119.065</v>
      </c>
      <c r="I19" s="13">
        <v>54.7256</v>
      </c>
      <c r="J19" s="14">
        <v>272.38799999999998</v>
      </c>
    </row>
    <row r="20" spans="1:10" x14ac:dyDescent="0.25">
      <c r="A20" s="12">
        <v>35947</v>
      </c>
      <c r="B20" s="13">
        <v>5.14147</v>
      </c>
      <c r="C20" s="13">
        <v>174.917</v>
      </c>
      <c r="D20" s="13">
        <v>0.68572</v>
      </c>
      <c r="E20" s="13">
        <v>36.061</v>
      </c>
      <c r="F20" s="13">
        <v>530.16800000000001</v>
      </c>
      <c r="G20" s="13">
        <v>0.21226999999999999</v>
      </c>
      <c r="H20" s="13">
        <v>170.96700000000001</v>
      </c>
      <c r="I20" s="13">
        <v>62.826900000000002</v>
      </c>
      <c r="J20" s="14">
        <v>304.303</v>
      </c>
    </row>
    <row r="21" spans="1:10" x14ac:dyDescent="0.25">
      <c r="A21" s="12">
        <v>35977</v>
      </c>
      <c r="B21" s="13">
        <v>4.3673999999999999</v>
      </c>
      <c r="C21" s="13">
        <v>75.522000000000006</v>
      </c>
      <c r="D21" s="13">
        <v>0.67825999999999997</v>
      </c>
      <c r="E21" s="13">
        <v>15.879899999999999</v>
      </c>
      <c r="F21" s="13">
        <v>226.733</v>
      </c>
      <c r="G21" s="13">
        <v>0.27299000000000001</v>
      </c>
      <c r="H21" s="13">
        <v>78.838999999999999</v>
      </c>
      <c r="I21" s="13">
        <v>27.4998</v>
      </c>
      <c r="J21" s="14">
        <v>130.928</v>
      </c>
    </row>
    <row r="22" spans="1:10" x14ac:dyDescent="0.25">
      <c r="A22" s="12">
        <v>36008</v>
      </c>
      <c r="B22" s="13">
        <v>4.8548</v>
      </c>
      <c r="C22" s="13">
        <v>79.069999999999993</v>
      </c>
      <c r="D22" s="13">
        <v>0.67330999999999996</v>
      </c>
      <c r="E22" s="13">
        <v>16.844100000000001</v>
      </c>
      <c r="F22" s="13">
        <v>235.87799999999999</v>
      </c>
      <c r="G22" s="13">
        <v>0.71113999999999999</v>
      </c>
      <c r="H22" s="13">
        <v>128.35499999999999</v>
      </c>
      <c r="I22" s="13">
        <v>29.053000000000001</v>
      </c>
      <c r="J22" s="14">
        <v>136.756</v>
      </c>
    </row>
    <row r="23" spans="1:10" x14ac:dyDescent="0.25">
      <c r="A23" s="12">
        <v>36039</v>
      </c>
      <c r="B23" s="13">
        <v>4.18154</v>
      </c>
      <c r="C23" s="13">
        <v>126.724</v>
      </c>
      <c r="D23" s="13">
        <v>0.66991000000000001</v>
      </c>
      <c r="E23" s="13">
        <v>27.238099999999999</v>
      </c>
      <c r="F23" s="13">
        <v>376.38799999999998</v>
      </c>
      <c r="G23" s="15">
        <v>-0.43608000000000002</v>
      </c>
      <c r="H23" s="13">
        <v>65.466999999999999</v>
      </c>
      <c r="I23" s="13">
        <v>46.851700000000001</v>
      </c>
      <c r="J23" s="14">
        <v>218.82</v>
      </c>
    </row>
    <row r="24" spans="1:10" x14ac:dyDescent="0.25">
      <c r="A24" s="12">
        <v>36069</v>
      </c>
      <c r="B24" s="13">
        <v>4.4710900000000002</v>
      </c>
      <c r="C24" s="13">
        <v>73.341999999999999</v>
      </c>
      <c r="D24" s="13">
        <v>0.66752999999999996</v>
      </c>
      <c r="E24" s="13">
        <v>15.863300000000001</v>
      </c>
      <c r="F24" s="13">
        <v>217.16800000000001</v>
      </c>
      <c r="G24" s="13">
        <v>0.39874999999999999</v>
      </c>
      <c r="H24" s="13">
        <v>87.451999999999998</v>
      </c>
      <c r="I24" s="13">
        <v>27.233599999999999</v>
      </c>
      <c r="J24" s="14">
        <v>126.498</v>
      </c>
    </row>
    <row r="25" spans="1:10" x14ac:dyDescent="0.25">
      <c r="A25" s="12">
        <v>36100</v>
      </c>
      <c r="B25" s="13">
        <v>4.6108200000000004</v>
      </c>
      <c r="C25" s="13">
        <v>110.678</v>
      </c>
      <c r="D25" s="13">
        <v>0.66583000000000003</v>
      </c>
      <c r="E25" s="13">
        <v>24.0458</v>
      </c>
      <c r="F25" s="13">
        <v>326.99900000000002</v>
      </c>
      <c r="G25" s="13">
        <v>0.12586</v>
      </c>
      <c r="H25" s="13">
        <v>100.56699999999999</v>
      </c>
      <c r="I25" s="13">
        <v>41.2241</v>
      </c>
      <c r="J25" s="14">
        <v>190.73599999999999</v>
      </c>
    </row>
    <row r="26" spans="1:10" x14ac:dyDescent="0.25">
      <c r="A26" s="12">
        <v>36130</v>
      </c>
      <c r="B26" s="13">
        <v>4.02189</v>
      </c>
      <c r="C26" s="13">
        <v>41.122</v>
      </c>
      <c r="D26" s="13">
        <v>0.66459999999999997</v>
      </c>
      <c r="E26" s="13">
        <v>8.9628999999999994</v>
      </c>
      <c r="F26" s="13">
        <v>121.30200000000001</v>
      </c>
      <c r="G26" s="13">
        <v>0.5262</v>
      </c>
      <c r="H26" s="13">
        <v>55.805999999999997</v>
      </c>
      <c r="I26" s="13">
        <v>15.3508</v>
      </c>
      <c r="J26" s="14">
        <v>70.825000000000003</v>
      </c>
    </row>
    <row r="27" spans="1:10" x14ac:dyDescent="0.25">
      <c r="A27" s="12">
        <v>36161</v>
      </c>
      <c r="B27" s="13">
        <v>4.20662</v>
      </c>
      <c r="C27" s="13">
        <v>77.997</v>
      </c>
      <c r="D27" s="13">
        <v>0.61831000000000003</v>
      </c>
      <c r="E27" s="13">
        <v>19.175699999999999</v>
      </c>
      <c r="F27" s="13">
        <v>216.45400000000001</v>
      </c>
      <c r="G27" s="13">
        <v>4.1110000000000001E-2</v>
      </c>
      <c r="H27" s="13">
        <v>67.129000000000005</v>
      </c>
      <c r="I27" s="13">
        <v>31.6341</v>
      </c>
      <c r="J27" s="14">
        <v>131.208</v>
      </c>
    </row>
    <row r="28" spans="1:10" x14ac:dyDescent="0.25">
      <c r="A28" s="12">
        <v>36192</v>
      </c>
      <c r="B28" s="13">
        <v>4.2850599999999996</v>
      </c>
      <c r="C28" s="13">
        <v>49.965000000000003</v>
      </c>
      <c r="D28" s="13">
        <v>0.60379000000000005</v>
      </c>
      <c r="E28" s="13">
        <v>12.751300000000001</v>
      </c>
      <c r="F28" s="13">
        <v>135.971</v>
      </c>
      <c r="G28" s="13">
        <v>0.55603000000000002</v>
      </c>
      <c r="H28" s="13">
        <v>72.606999999999999</v>
      </c>
      <c r="I28" s="13">
        <v>20.79</v>
      </c>
      <c r="J28" s="14">
        <v>83.396000000000001</v>
      </c>
    </row>
    <row r="29" spans="1:10" x14ac:dyDescent="0.25">
      <c r="A29" s="12">
        <v>36220</v>
      </c>
      <c r="B29" s="13">
        <v>4.0350999999999999</v>
      </c>
      <c r="C29" s="13">
        <v>64.045000000000002</v>
      </c>
      <c r="D29" s="13">
        <v>0.59506999999999999</v>
      </c>
      <c r="E29" s="13">
        <v>16.7134</v>
      </c>
      <c r="F29" s="13">
        <v>172.233</v>
      </c>
      <c r="G29" s="13">
        <v>5.2569999999999999E-2</v>
      </c>
      <c r="H29" s="13">
        <v>56.548000000000002</v>
      </c>
      <c r="I29" s="13">
        <v>27.0581</v>
      </c>
      <c r="J29" s="14">
        <v>106.386</v>
      </c>
    </row>
    <row r="30" spans="1:10" x14ac:dyDescent="0.25">
      <c r="A30" s="12">
        <v>36251</v>
      </c>
      <c r="B30" s="13">
        <v>4.33073</v>
      </c>
      <c r="C30" s="13">
        <v>46.433</v>
      </c>
      <c r="D30" s="13">
        <v>0.58947000000000005</v>
      </c>
      <c r="E30" s="13">
        <v>12.2918</v>
      </c>
      <c r="F30" s="13">
        <v>123.91500000000001</v>
      </c>
      <c r="G30" s="13">
        <v>0.66647000000000001</v>
      </c>
      <c r="H30" s="13">
        <v>76</v>
      </c>
      <c r="I30" s="13">
        <v>19.809699999999999</v>
      </c>
      <c r="J30" s="14">
        <v>76.888999999999996</v>
      </c>
    </row>
    <row r="31" spans="1:10" x14ac:dyDescent="0.25">
      <c r="A31" s="12">
        <v>36281</v>
      </c>
      <c r="B31" s="13">
        <v>4.5629999999999997</v>
      </c>
      <c r="C31" s="13">
        <v>158.74799999999999</v>
      </c>
      <c r="D31" s="13">
        <v>0.5857</v>
      </c>
      <c r="E31" s="13">
        <v>42.429699999999997</v>
      </c>
      <c r="F31" s="13">
        <v>421.46699999999998</v>
      </c>
      <c r="G31" s="15">
        <v>-0.33278999999999997</v>
      </c>
      <c r="H31" s="13">
        <v>95.870999999999995</v>
      </c>
      <c r="I31" s="13">
        <v>68.172300000000007</v>
      </c>
      <c r="J31" s="14">
        <v>262.31700000000001</v>
      </c>
    </row>
    <row r="32" spans="1:10" x14ac:dyDescent="0.25">
      <c r="A32" s="12">
        <v>36312</v>
      </c>
      <c r="B32" s="13">
        <v>3.6027800000000001</v>
      </c>
      <c r="C32" s="13">
        <v>192.30799999999999</v>
      </c>
      <c r="D32" s="13">
        <v>0.58309</v>
      </c>
      <c r="E32" s="13">
        <v>51.741900000000001</v>
      </c>
      <c r="F32" s="13">
        <v>508.73899999999998</v>
      </c>
      <c r="G32" s="15">
        <v>-1.4863200000000001</v>
      </c>
      <c r="H32" s="13">
        <v>36.700000000000003</v>
      </c>
      <c r="I32" s="13">
        <v>82.9589</v>
      </c>
      <c r="J32" s="14">
        <v>317.303</v>
      </c>
    </row>
    <row r="33" spans="1:10" x14ac:dyDescent="0.25">
      <c r="A33" s="12">
        <v>36342</v>
      </c>
      <c r="B33" s="13">
        <v>4.5470600000000001</v>
      </c>
      <c r="C33" s="13">
        <v>66.652000000000001</v>
      </c>
      <c r="D33" s="13">
        <v>0.58125000000000004</v>
      </c>
      <c r="E33" s="13">
        <v>18.017299999999999</v>
      </c>
      <c r="F33" s="13">
        <v>175.87700000000001</v>
      </c>
      <c r="G33" s="13">
        <v>0.51649999999999996</v>
      </c>
      <c r="H33" s="13">
        <v>94.355000000000004</v>
      </c>
      <c r="I33" s="13">
        <v>28.8446</v>
      </c>
      <c r="J33" s="14">
        <v>109.85899999999999</v>
      </c>
    </row>
    <row r="34" spans="1:10" x14ac:dyDescent="0.25">
      <c r="A34" s="12">
        <v>36373</v>
      </c>
      <c r="B34" s="13">
        <v>4.2507999999999999</v>
      </c>
      <c r="C34" s="13">
        <v>92.367999999999995</v>
      </c>
      <c r="D34" s="13">
        <v>0.57992999999999995</v>
      </c>
      <c r="E34" s="13">
        <v>25.052700000000002</v>
      </c>
      <c r="F34" s="13">
        <v>243.291</v>
      </c>
      <c r="G34" s="15">
        <v>-0.10682</v>
      </c>
      <c r="H34" s="13">
        <v>70.161000000000001</v>
      </c>
      <c r="I34" s="13">
        <v>40.064900000000002</v>
      </c>
      <c r="J34" s="14">
        <v>152.131</v>
      </c>
    </row>
    <row r="35" spans="1:10" x14ac:dyDescent="0.25">
      <c r="A35" s="12">
        <v>36404</v>
      </c>
      <c r="B35" s="13">
        <v>3.7408399999999999</v>
      </c>
      <c r="C35" s="13">
        <v>76.694000000000003</v>
      </c>
      <c r="D35" s="13">
        <v>0.57896999999999998</v>
      </c>
      <c r="E35" s="13">
        <v>20.852</v>
      </c>
      <c r="F35" s="13">
        <v>201.74100000000001</v>
      </c>
      <c r="G35" s="15">
        <v>-0.43137999999999999</v>
      </c>
      <c r="H35" s="13">
        <v>42.133000000000003</v>
      </c>
      <c r="I35" s="13">
        <v>33.321300000000001</v>
      </c>
      <c r="J35" s="14">
        <v>126.247</v>
      </c>
    </row>
    <row r="36" spans="1:10" x14ac:dyDescent="0.25">
      <c r="A36" s="12">
        <v>36434</v>
      </c>
      <c r="B36" s="13">
        <v>4.5463800000000001</v>
      </c>
      <c r="C36" s="13">
        <v>66.099000000000004</v>
      </c>
      <c r="D36" s="13">
        <v>0.57828000000000002</v>
      </c>
      <c r="E36" s="13">
        <v>18.0031</v>
      </c>
      <c r="F36" s="13">
        <v>173.70400000000001</v>
      </c>
      <c r="G36" s="13">
        <v>0.52242999999999995</v>
      </c>
      <c r="H36" s="13">
        <v>94.29</v>
      </c>
      <c r="I36" s="13">
        <v>28.752500000000001</v>
      </c>
      <c r="J36" s="14">
        <v>108.76300000000001</v>
      </c>
    </row>
    <row r="37" spans="1:10" x14ac:dyDescent="0.25">
      <c r="A37" s="12">
        <v>36465</v>
      </c>
      <c r="B37" s="13">
        <v>3.6009600000000002</v>
      </c>
      <c r="C37" s="13">
        <v>90.85</v>
      </c>
      <c r="D37" s="13">
        <v>0.57777000000000001</v>
      </c>
      <c r="E37" s="13">
        <v>24.776700000000002</v>
      </c>
      <c r="F37" s="13">
        <v>238.58199999999999</v>
      </c>
      <c r="G37" s="15">
        <v>-0.74134999999999995</v>
      </c>
      <c r="H37" s="13">
        <v>36.633000000000003</v>
      </c>
      <c r="I37" s="13">
        <v>39.554200000000002</v>
      </c>
      <c r="J37" s="14">
        <v>149.447</v>
      </c>
    </row>
    <row r="38" spans="1:10" x14ac:dyDescent="0.25">
      <c r="A38" s="12">
        <v>36495</v>
      </c>
      <c r="B38" s="13">
        <v>3.9113799999999999</v>
      </c>
      <c r="C38" s="13">
        <v>36.944000000000003</v>
      </c>
      <c r="D38" s="13">
        <v>0.57738999999999996</v>
      </c>
      <c r="E38" s="13">
        <v>10.084899999999999</v>
      </c>
      <c r="F38" s="13">
        <v>96.966999999999999</v>
      </c>
      <c r="G38" s="13">
        <v>0.46866999999999998</v>
      </c>
      <c r="H38" s="13">
        <v>49.968000000000004</v>
      </c>
      <c r="I38" s="13">
        <v>16.094899999999999</v>
      </c>
      <c r="J38" s="14">
        <v>60.759</v>
      </c>
    </row>
    <row r="39" spans="1:10" x14ac:dyDescent="0.25">
      <c r="A39" s="12">
        <v>36526</v>
      </c>
      <c r="B39" s="13">
        <v>4.1213899999999999</v>
      </c>
      <c r="C39" s="13">
        <v>58.03</v>
      </c>
      <c r="D39" s="13">
        <v>0.56040000000000001</v>
      </c>
      <c r="E39" s="13">
        <v>16.5364</v>
      </c>
      <c r="F39" s="13">
        <v>148.75399999999999</v>
      </c>
      <c r="G39" s="13">
        <v>0.21747</v>
      </c>
      <c r="H39" s="13">
        <v>61.645000000000003</v>
      </c>
      <c r="I39" s="13">
        <v>26.0305</v>
      </c>
      <c r="J39" s="14">
        <v>94.498000000000005</v>
      </c>
    </row>
    <row r="40" spans="1:10" x14ac:dyDescent="0.25">
      <c r="A40" s="12">
        <v>36557</v>
      </c>
      <c r="B40" s="13">
        <v>3.83908</v>
      </c>
      <c r="C40" s="13">
        <v>46.398000000000003</v>
      </c>
      <c r="D40" s="13">
        <v>0.55644000000000005</v>
      </c>
      <c r="E40" s="13">
        <v>13.354100000000001</v>
      </c>
      <c r="F40" s="13">
        <v>118.27800000000001</v>
      </c>
      <c r="G40" s="15">
        <v>0.15665000000000001</v>
      </c>
      <c r="H40" s="13">
        <v>46.482999999999997</v>
      </c>
      <c r="I40" s="13">
        <v>20.953900000000001</v>
      </c>
      <c r="J40" s="14">
        <v>75.38</v>
      </c>
    </row>
    <row r="41" spans="1:10" x14ac:dyDescent="0.25">
      <c r="A41" s="12">
        <v>36586</v>
      </c>
      <c r="B41" s="13">
        <v>4.2806899999999999</v>
      </c>
      <c r="C41" s="13">
        <v>47.463999999999999</v>
      </c>
      <c r="D41" s="13">
        <v>0.55371999999999999</v>
      </c>
      <c r="E41" s="13">
        <v>13.754899999999999</v>
      </c>
      <c r="F41" s="13">
        <v>120.536</v>
      </c>
      <c r="G41" s="13">
        <v>0.57401999999999997</v>
      </c>
      <c r="H41" s="13">
        <v>72.290000000000006</v>
      </c>
      <c r="I41" s="13">
        <v>21.535399999999999</v>
      </c>
      <c r="J41" s="14">
        <v>76.988</v>
      </c>
    </row>
    <row r="42" spans="1:10" x14ac:dyDescent="0.25">
      <c r="A42" s="12">
        <v>36617</v>
      </c>
      <c r="B42" s="13">
        <v>2.1671499999999999</v>
      </c>
      <c r="C42" s="13">
        <v>46.682000000000002</v>
      </c>
      <c r="D42" s="13">
        <v>0.55181000000000002</v>
      </c>
      <c r="E42" s="13">
        <v>13.593400000000001</v>
      </c>
      <c r="F42" s="13">
        <v>118.23099999999999</v>
      </c>
      <c r="G42" s="15">
        <v>-1.52396</v>
      </c>
      <c r="H42" s="13">
        <v>8.7330000000000005</v>
      </c>
      <c r="I42" s="13">
        <v>21.249600000000001</v>
      </c>
      <c r="J42" s="14">
        <v>75.632999999999996</v>
      </c>
    </row>
    <row r="43" spans="1:10" x14ac:dyDescent="0.25">
      <c r="A43" s="12">
        <v>36647</v>
      </c>
      <c r="B43" s="13">
        <v>4.9274899999999997</v>
      </c>
      <c r="C43" s="13">
        <v>82.298000000000002</v>
      </c>
      <c r="D43" s="13">
        <v>0.55044999999999999</v>
      </c>
      <c r="E43" s="13">
        <v>24.046800000000001</v>
      </c>
      <c r="F43" s="13">
        <v>208.036</v>
      </c>
      <c r="G43" s="13">
        <v>0.66862999999999995</v>
      </c>
      <c r="H43" s="13">
        <v>138.03200000000001</v>
      </c>
      <c r="I43" s="13">
        <v>37.549199999999999</v>
      </c>
      <c r="J43" s="14">
        <v>133.22800000000001</v>
      </c>
    </row>
    <row r="44" spans="1:10" x14ac:dyDescent="0.25">
      <c r="A44" s="12">
        <v>36678</v>
      </c>
      <c r="B44" s="13">
        <v>4.4152199999999997</v>
      </c>
      <c r="C44" s="13">
        <v>75.875</v>
      </c>
      <c r="D44" s="13">
        <v>0.54945999999999995</v>
      </c>
      <c r="E44" s="13">
        <v>22.224699999999999</v>
      </c>
      <c r="F44" s="13">
        <v>191.53100000000001</v>
      </c>
      <c r="G44" s="13">
        <v>0.23709</v>
      </c>
      <c r="H44" s="13">
        <v>82.7</v>
      </c>
      <c r="I44" s="13">
        <v>34.676299999999998</v>
      </c>
      <c r="J44" s="14">
        <v>122.756</v>
      </c>
    </row>
    <row r="45" spans="1:10" x14ac:dyDescent="0.25">
      <c r="A45" s="12">
        <v>36708</v>
      </c>
      <c r="B45" s="13">
        <v>5.28484</v>
      </c>
      <c r="C45" s="13">
        <v>64.478999999999999</v>
      </c>
      <c r="D45" s="13">
        <v>0.54874000000000001</v>
      </c>
      <c r="E45" s="13">
        <v>18.920999999999999</v>
      </c>
      <c r="F45" s="13">
        <v>162.602</v>
      </c>
      <c r="G45" s="13">
        <v>1.26905</v>
      </c>
      <c r="H45" s="13">
        <v>197.32300000000001</v>
      </c>
      <c r="I45" s="13">
        <v>29.5044</v>
      </c>
      <c r="J45" s="14">
        <v>104.27500000000001</v>
      </c>
    </row>
    <row r="46" spans="1:10" x14ac:dyDescent="0.25">
      <c r="A46" s="12">
        <v>36739</v>
      </c>
      <c r="B46" s="13">
        <v>4.2842500000000001</v>
      </c>
      <c r="C46" s="13">
        <v>81.77</v>
      </c>
      <c r="D46" s="13">
        <v>0.54822000000000004</v>
      </c>
      <c r="E46" s="13">
        <v>24.026199999999999</v>
      </c>
      <c r="F46" s="13">
        <v>206.05099999999999</v>
      </c>
      <c r="G46" s="13">
        <v>3.0620000000000001E-2</v>
      </c>
      <c r="H46" s="13">
        <v>72.548000000000002</v>
      </c>
      <c r="I46" s="13">
        <v>37.4495</v>
      </c>
      <c r="J46" s="14">
        <v>132.19499999999999</v>
      </c>
    </row>
    <row r="47" spans="1:10" x14ac:dyDescent="0.25">
      <c r="A47" s="12">
        <v>36770</v>
      </c>
      <c r="B47" s="13">
        <v>4.4662899999999999</v>
      </c>
      <c r="C47" s="13">
        <v>61.42</v>
      </c>
      <c r="D47" s="13">
        <v>0.54783000000000004</v>
      </c>
      <c r="E47" s="13">
        <v>18.064399999999999</v>
      </c>
      <c r="F47" s="13">
        <v>154.68799999999999</v>
      </c>
      <c r="G47" s="13">
        <v>0.49862000000000001</v>
      </c>
      <c r="H47" s="13">
        <v>87.033000000000001</v>
      </c>
      <c r="I47" s="13">
        <v>28.148</v>
      </c>
      <c r="J47" s="14">
        <v>99.272999999999996</v>
      </c>
    </row>
    <row r="48" spans="1:10" x14ac:dyDescent="0.25">
      <c r="A48" s="12">
        <v>36800</v>
      </c>
      <c r="B48" s="13">
        <v>3.9859900000000001</v>
      </c>
      <c r="C48" s="13">
        <v>82.971999999999994</v>
      </c>
      <c r="D48" s="13">
        <v>0.54754999999999998</v>
      </c>
      <c r="E48" s="13">
        <v>24.420400000000001</v>
      </c>
      <c r="F48" s="13">
        <v>208.88200000000001</v>
      </c>
      <c r="G48" s="15">
        <v>-0.28260000000000002</v>
      </c>
      <c r="H48" s="13">
        <v>53.838999999999999</v>
      </c>
      <c r="I48" s="13">
        <v>38.043199999999999</v>
      </c>
      <c r="J48" s="14">
        <v>134.084</v>
      </c>
    </row>
    <row r="49" spans="1:10" x14ac:dyDescent="0.25">
      <c r="A49" s="12">
        <v>36831</v>
      </c>
      <c r="B49" s="13">
        <v>3.8767399999999999</v>
      </c>
      <c r="C49" s="13">
        <v>66.716999999999999</v>
      </c>
      <c r="D49" s="13">
        <v>0.54734000000000005</v>
      </c>
      <c r="E49" s="13">
        <v>19.646599999999999</v>
      </c>
      <c r="F49" s="13">
        <v>167.911</v>
      </c>
      <c r="G49" s="13">
        <v>-0.17393</v>
      </c>
      <c r="H49" s="13">
        <v>48.267000000000003</v>
      </c>
      <c r="I49" s="13">
        <v>30.601199999999999</v>
      </c>
      <c r="J49" s="14">
        <v>107.80200000000001</v>
      </c>
    </row>
    <row r="50" spans="1:10" x14ac:dyDescent="0.25">
      <c r="A50" s="12">
        <v>36861</v>
      </c>
      <c r="B50" s="13">
        <v>3.8095300000000001</v>
      </c>
      <c r="C50" s="13">
        <v>43.539000000000001</v>
      </c>
      <c r="D50" s="13">
        <v>0.54718</v>
      </c>
      <c r="E50" s="13">
        <v>12.8261</v>
      </c>
      <c r="F50" s="13">
        <v>109.55200000000001</v>
      </c>
      <c r="G50" s="15">
        <v>0.18557999999999999</v>
      </c>
      <c r="H50" s="13">
        <v>45.128999999999998</v>
      </c>
      <c r="I50" s="13">
        <v>19.975200000000001</v>
      </c>
      <c r="J50" s="14">
        <v>70.343999999999994</v>
      </c>
    </row>
    <row r="51" spans="1:10" x14ac:dyDescent="0.25">
      <c r="A51" s="12">
        <v>36892</v>
      </c>
      <c r="B51" s="13">
        <v>3.39689</v>
      </c>
      <c r="C51" s="13">
        <v>62.247999999999998</v>
      </c>
      <c r="D51" s="13">
        <v>0.53876000000000002</v>
      </c>
      <c r="E51" s="13">
        <v>18.728300000000001</v>
      </c>
      <c r="F51" s="13">
        <v>154.77199999999999</v>
      </c>
      <c r="G51" s="15">
        <v>-0.58911000000000002</v>
      </c>
      <c r="H51" s="13">
        <v>29.870999999999999</v>
      </c>
      <c r="I51" s="13">
        <v>28.969000000000001</v>
      </c>
      <c r="J51" s="14">
        <v>100.059</v>
      </c>
    </row>
    <row r="52" spans="1:10" x14ac:dyDescent="0.25">
      <c r="A52" s="12">
        <v>36923</v>
      </c>
      <c r="B52" s="13">
        <v>3.45112</v>
      </c>
      <c r="C52" s="13">
        <v>43.411999999999999</v>
      </c>
      <c r="D52" s="13">
        <v>0.53705999999999998</v>
      </c>
      <c r="E52" s="13">
        <v>13.117100000000001</v>
      </c>
      <c r="F52" s="13">
        <v>107.67700000000001</v>
      </c>
      <c r="G52" s="15">
        <v>-0.1754</v>
      </c>
      <c r="H52" s="13">
        <v>31.536000000000001</v>
      </c>
      <c r="I52" s="13">
        <v>20.261500000000002</v>
      </c>
      <c r="J52" s="14">
        <v>69.709000000000003</v>
      </c>
    </row>
    <row r="53" spans="1:10" x14ac:dyDescent="0.25">
      <c r="A53" s="12">
        <v>36951</v>
      </c>
      <c r="B53" s="13">
        <v>3.6048</v>
      </c>
      <c r="C53" s="13">
        <v>47.795999999999999</v>
      </c>
      <c r="D53" s="13">
        <v>0.53583000000000003</v>
      </c>
      <c r="E53" s="13">
        <v>14.485900000000001</v>
      </c>
      <c r="F53" s="13">
        <v>118.345</v>
      </c>
      <c r="G53" s="15">
        <v>-0.11859</v>
      </c>
      <c r="H53" s="13">
        <v>36.774000000000001</v>
      </c>
      <c r="I53" s="13">
        <v>22.3537</v>
      </c>
      <c r="J53" s="14">
        <v>76.691000000000003</v>
      </c>
    </row>
    <row r="54" spans="1:10" x14ac:dyDescent="0.25">
      <c r="A54" s="12">
        <v>36982</v>
      </c>
      <c r="B54" s="13">
        <v>3.2054499999999999</v>
      </c>
      <c r="C54" s="13">
        <v>23.902999999999999</v>
      </c>
      <c r="D54" s="13">
        <v>0.53495000000000004</v>
      </c>
      <c r="E54" s="13">
        <v>7.2605000000000004</v>
      </c>
      <c r="F54" s="13">
        <v>59.11</v>
      </c>
      <c r="G54" s="13">
        <v>0.17452000000000001</v>
      </c>
      <c r="H54" s="13">
        <v>24.667000000000002</v>
      </c>
      <c r="I54" s="13">
        <v>11.196</v>
      </c>
      <c r="J54" s="14">
        <v>38.332999999999998</v>
      </c>
    </row>
    <row r="55" spans="1:10" x14ac:dyDescent="0.25">
      <c r="A55" s="12">
        <v>37012</v>
      </c>
      <c r="B55" s="13">
        <v>3.83772</v>
      </c>
      <c r="C55" s="13">
        <v>95.103999999999999</v>
      </c>
      <c r="D55" s="13">
        <v>0.5343</v>
      </c>
      <c r="E55" s="13">
        <v>28.933900000000001</v>
      </c>
      <c r="F55" s="13">
        <v>234.96600000000001</v>
      </c>
      <c r="G55" s="15">
        <v>-0.57450999999999997</v>
      </c>
      <c r="H55" s="13">
        <v>46.418999999999997</v>
      </c>
      <c r="I55" s="13">
        <v>44.593699999999998</v>
      </c>
      <c r="J55" s="14">
        <v>152.45400000000001</v>
      </c>
    </row>
    <row r="56" spans="1:10" x14ac:dyDescent="0.25">
      <c r="A56" s="12">
        <v>37043</v>
      </c>
      <c r="B56" s="13">
        <v>4.18459</v>
      </c>
      <c r="C56" s="13">
        <v>66.548000000000002</v>
      </c>
      <c r="D56" s="13">
        <v>0.53383000000000003</v>
      </c>
      <c r="E56" s="13">
        <v>20.270099999999999</v>
      </c>
      <c r="F56" s="13">
        <v>164.304</v>
      </c>
      <c r="G56" s="13">
        <v>0.12916</v>
      </c>
      <c r="H56" s="13">
        <v>65.667000000000002</v>
      </c>
      <c r="I56" s="13">
        <v>31.228899999999999</v>
      </c>
      <c r="J56" s="14">
        <v>106.64700000000001</v>
      </c>
    </row>
    <row r="57" spans="1:10" x14ac:dyDescent="0.25">
      <c r="A57" s="12">
        <v>37073</v>
      </c>
      <c r="B57" s="13">
        <v>4.1456900000000001</v>
      </c>
      <c r="C57" s="13">
        <v>75.260000000000005</v>
      </c>
      <c r="D57" s="13">
        <v>0.53347999999999995</v>
      </c>
      <c r="E57" s="13">
        <v>22.9437</v>
      </c>
      <c r="F57" s="13">
        <v>185.72200000000001</v>
      </c>
      <c r="G57" s="15">
        <v>-3.2960000000000003E-2</v>
      </c>
      <c r="H57" s="13">
        <v>63.161000000000001</v>
      </c>
      <c r="I57" s="13">
        <v>35.338000000000001</v>
      </c>
      <c r="J57" s="14">
        <v>120.583</v>
      </c>
    </row>
    <row r="58" spans="1:10" x14ac:dyDescent="0.25">
      <c r="A58" s="12">
        <v>37104</v>
      </c>
      <c r="B58" s="13">
        <v>4.6892699999999996</v>
      </c>
      <c r="C58" s="13">
        <v>58.707999999999998</v>
      </c>
      <c r="D58" s="13">
        <v>0.53322999999999998</v>
      </c>
      <c r="E58" s="13">
        <v>17.909199999999998</v>
      </c>
      <c r="F58" s="13">
        <v>144.82400000000001</v>
      </c>
      <c r="G58" s="13">
        <v>0.75885999999999998</v>
      </c>
      <c r="H58" s="13">
        <v>108.774</v>
      </c>
      <c r="I58" s="13">
        <v>27.578099999999999</v>
      </c>
      <c r="J58" s="14">
        <v>94.049000000000007</v>
      </c>
    </row>
    <row r="59" spans="1:10" x14ac:dyDescent="0.25">
      <c r="A59" s="12">
        <v>37135</v>
      </c>
      <c r="B59" s="13">
        <v>4.0483000000000002</v>
      </c>
      <c r="C59" s="13">
        <v>55.817</v>
      </c>
      <c r="D59" s="13">
        <v>0.53303999999999996</v>
      </c>
      <c r="E59" s="13">
        <v>17.0352</v>
      </c>
      <c r="F59" s="13">
        <v>137.654</v>
      </c>
      <c r="G59" s="15">
        <v>0.16829</v>
      </c>
      <c r="H59" s="13">
        <v>57.3</v>
      </c>
      <c r="I59" s="13">
        <v>26.228200000000001</v>
      </c>
      <c r="J59" s="14">
        <v>89.406000000000006</v>
      </c>
    </row>
    <row r="60" spans="1:10" x14ac:dyDescent="0.25">
      <c r="A60" s="12">
        <v>37165</v>
      </c>
      <c r="B60" s="13">
        <v>3.8272400000000002</v>
      </c>
      <c r="C60" s="13">
        <v>58.841000000000001</v>
      </c>
      <c r="D60" s="13">
        <v>0.53290000000000004</v>
      </c>
      <c r="E60" s="13">
        <v>17.964600000000001</v>
      </c>
      <c r="F60" s="13">
        <v>145.084</v>
      </c>
      <c r="G60" s="13">
        <v>-0.10562000000000001</v>
      </c>
      <c r="H60" s="13">
        <v>45.935000000000002</v>
      </c>
      <c r="I60" s="13">
        <v>27.655899999999999</v>
      </c>
      <c r="J60" s="14">
        <v>94.242999999999995</v>
      </c>
    </row>
    <row r="61" spans="1:10" x14ac:dyDescent="0.25">
      <c r="A61" s="12">
        <v>37196</v>
      </c>
      <c r="B61" s="13">
        <v>4.0678900000000002</v>
      </c>
      <c r="C61" s="13">
        <v>49.469000000000001</v>
      </c>
      <c r="D61" s="13">
        <v>0.53278999999999999</v>
      </c>
      <c r="E61" s="13">
        <v>15.107100000000001</v>
      </c>
      <c r="F61" s="13">
        <v>121.95699999999999</v>
      </c>
      <c r="G61" s="13">
        <v>0.30847000000000002</v>
      </c>
      <c r="H61" s="13">
        <v>58.433</v>
      </c>
      <c r="I61" s="13">
        <v>23.254999999999999</v>
      </c>
      <c r="J61" s="14">
        <v>79.227000000000004</v>
      </c>
    </row>
    <row r="62" spans="1:10" x14ac:dyDescent="0.25">
      <c r="A62" s="12">
        <v>37226</v>
      </c>
      <c r="B62" s="13">
        <v>3.59687</v>
      </c>
      <c r="C62" s="13">
        <v>37.957999999999998</v>
      </c>
      <c r="D62" s="13">
        <v>0.53271000000000002</v>
      </c>
      <c r="E62" s="13">
        <v>11.5939</v>
      </c>
      <c r="F62" s="13">
        <v>93.566999999999993</v>
      </c>
      <c r="G62" s="15">
        <v>0.10229000000000001</v>
      </c>
      <c r="H62" s="13">
        <v>36.484000000000002</v>
      </c>
      <c r="I62" s="13">
        <v>17.8459</v>
      </c>
      <c r="J62" s="14">
        <v>60.787999999999997</v>
      </c>
    </row>
    <row r="63" spans="1:10" x14ac:dyDescent="0.25">
      <c r="A63" s="12">
        <v>37257</v>
      </c>
      <c r="B63" s="13">
        <v>3.5654400000000002</v>
      </c>
      <c r="C63" s="13">
        <v>44.122</v>
      </c>
      <c r="D63" s="13">
        <v>0.52798</v>
      </c>
      <c r="E63" s="13">
        <v>13.636699999999999</v>
      </c>
      <c r="F63" s="13">
        <v>108.029</v>
      </c>
      <c r="G63" s="13">
        <v>-8.2150000000000001E-2</v>
      </c>
      <c r="H63" s="13">
        <v>35.354999999999997</v>
      </c>
      <c r="I63" s="13">
        <v>20.9099</v>
      </c>
      <c r="J63" s="14">
        <v>70.453000000000003</v>
      </c>
    </row>
    <row r="64" spans="1:10" x14ac:dyDescent="0.25">
      <c r="A64" s="12">
        <v>37288</v>
      </c>
      <c r="B64" s="13">
        <v>3.4845299999999999</v>
      </c>
      <c r="C64" s="13">
        <v>36.088999999999999</v>
      </c>
      <c r="D64" s="13">
        <v>0.52708999999999995</v>
      </c>
      <c r="E64" s="13">
        <v>11.178699999999999</v>
      </c>
      <c r="F64" s="13">
        <v>88.247</v>
      </c>
      <c r="G64" s="13">
        <v>3.746E-2</v>
      </c>
      <c r="H64" s="13">
        <v>32.606999999999999</v>
      </c>
      <c r="I64" s="13">
        <v>17.128499999999999</v>
      </c>
      <c r="J64" s="14">
        <v>57.593000000000004</v>
      </c>
    </row>
    <row r="65" spans="1:10" x14ac:dyDescent="0.25">
      <c r="A65" s="12">
        <v>37316</v>
      </c>
      <c r="B65" s="13">
        <v>3.2227399999999999</v>
      </c>
      <c r="C65" s="13">
        <v>41.347000000000001</v>
      </c>
      <c r="D65" s="13">
        <v>0.52642999999999995</v>
      </c>
      <c r="E65" s="13">
        <v>12.8283</v>
      </c>
      <c r="F65" s="13">
        <v>101.012</v>
      </c>
      <c r="G65" s="15">
        <v>-0.36070999999999998</v>
      </c>
      <c r="H65" s="13">
        <v>25.097000000000001</v>
      </c>
      <c r="I65" s="13">
        <v>19.645700000000001</v>
      </c>
      <c r="J65" s="14">
        <v>65.959000000000003</v>
      </c>
    </row>
    <row r="66" spans="1:10" x14ac:dyDescent="0.25">
      <c r="A66" s="12">
        <v>37347</v>
      </c>
      <c r="B66" s="13">
        <v>3.2771400000000002</v>
      </c>
      <c r="C66" s="13">
        <v>21.378</v>
      </c>
      <c r="D66" s="13">
        <v>0.52595999999999998</v>
      </c>
      <c r="E66" s="13">
        <v>6.6406000000000001</v>
      </c>
      <c r="F66" s="13">
        <v>52.191000000000003</v>
      </c>
      <c r="G66" s="13">
        <v>0.35309000000000001</v>
      </c>
      <c r="H66" s="13">
        <v>26.5</v>
      </c>
      <c r="I66" s="13">
        <v>10.165699999999999</v>
      </c>
      <c r="J66" s="14">
        <v>34.093000000000004</v>
      </c>
    </row>
    <row r="67" spans="1:10" x14ac:dyDescent="0.25">
      <c r="A67" s="12">
        <v>37377</v>
      </c>
      <c r="B67" s="13">
        <v>4.1113999999999997</v>
      </c>
      <c r="C67" s="13">
        <v>73.081000000000003</v>
      </c>
      <c r="D67" s="13">
        <v>0.52561000000000002</v>
      </c>
      <c r="E67" s="13">
        <v>22.720300000000002</v>
      </c>
      <c r="F67" s="13">
        <v>178.32400000000001</v>
      </c>
      <c r="G67" s="13">
        <v>-4.2029999999999998E-2</v>
      </c>
      <c r="H67" s="13">
        <v>61.031999999999996</v>
      </c>
      <c r="I67" s="13">
        <v>34.771599999999999</v>
      </c>
      <c r="J67" s="14">
        <v>116.52</v>
      </c>
    </row>
    <row r="68" spans="1:10" x14ac:dyDescent="0.25">
      <c r="A68" s="12">
        <v>37408</v>
      </c>
      <c r="B68" s="13">
        <v>4.1314299999999999</v>
      </c>
      <c r="C68" s="13">
        <v>64.251000000000005</v>
      </c>
      <c r="D68" s="13">
        <v>0.52534999999999998</v>
      </c>
      <c r="E68" s="13">
        <v>19.988099999999999</v>
      </c>
      <c r="F68" s="13">
        <v>156.72200000000001</v>
      </c>
      <c r="G68" s="13">
        <v>0.10662000000000001</v>
      </c>
      <c r="H68" s="13">
        <v>62.267000000000003</v>
      </c>
      <c r="I68" s="13">
        <v>30.5838</v>
      </c>
      <c r="J68" s="14">
        <v>102.426</v>
      </c>
    </row>
    <row r="69" spans="1:10" x14ac:dyDescent="0.25">
      <c r="A69" s="12">
        <v>37438</v>
      </c>
      <c r="B69" s="13">
        <v>4.3281799999999997</v>
      </c>
      <c r="C69" s="13">
        <v>69.924000000000007</v>
      </c>
      <c r="D69" s="13">
        <v>0.52515999999999996</v>
      </c>
      <c r="E69" s="13">
        <v>21.763300000000001</v>
      </c>
      <c r="F69" s="13">
        <v>170.512</v>
      </c>
      <c r="G69" s="13">
        <v>0.21867</v>
      </c>
      <c r="H69" s="13">
        <v>75.805999999999997</v>
      </c>
      <c r="I69" s="13">
        <v>33.294699999999999</v>
      </c>
      <c r="J69" s="14">
        <v>111.456</v>
      </c>
    </row>
    <row r="70" spans="1:10" x14ac:dyDescent="0.25">
      <c r="A70" s="12">
        <v>37469</v>
      </c>
      <c r="B70" s="13">
        <v>4.6067799999999997</v>
      </c>
      <c r="C70" s="13">
        <v>68.471000000000004</v>
      </c>
      <c r="D70" s="13">
        <v>0.52502000000000004</v>
      </c>
      <c r="E70" s="13">
        <v>21.3186</v>
      </c>
      <c r="F70" s="13">
        <v>166.93600000000001</v>
      </c>
      <c r="G70" s="13">
        <v>0.51819000000000004</v>
      </c>
      <c r="H70" s="13">
        <v>100.161</v>
      </c>
      <c r="I70" s="13">
        <v>32.610799999999998</v>
      </c>
      <c r="J70" s="14">
        <v>109.131</v>
      </c>
    </row>
    <row r="71" spans="1:10" x14ac:dyDescent="0.25">
      <c r="A71" s="12">
        <v>37500</v>
      </c>
      <c r="B71" s="13">
        <v>3.80518</v>
      </c>
      <c r="C71" s="13">
        <v>55.895000000000003</v>
      </c>
      <c r="D71" s="13">
        <v>0.52490999999999999</v>
      </c>
      <c r="E71" s="13">
        <v>17.407499999999999</v>
      </c>
      <c r="F71" s="13">
        <v>136.25399999999999</v>
      </c>
      <c r="G71" s="15">
        <v>-8.0530000000000004E-2</v>
      </c>
      <c r="H71" s="13">
        <v>44.933</v>
      </c>
      <c r="I71" s="13">
        <v>26.625800000000002</v>
      </c>
      <c r="J71" s="14">
        <v>89.081000000000003</v>
      </c>
    </row>
    <row r="72" spans="1:10" x14ac:dyDescent="0.25">
      <c r="A72" s="12">
        <v>37530</v>
      </c>
      <c r="B72" s="13">
        <v>4.13232</v>
      </c>
      <c r="C72" s="13">
        <v>53.545000000000002</v>
      </c>
      <c r="D72" s="13">
        <v>0.52483000000000002</v>
      </c>
      <c r="E72" s="13">
        <v>16.678799999999999</v>
      </c>
      <c r="F72" s="13">
        <v>130.51</v>
      </c>
      <c r="G72" s="13">
        <v>0.28953000000000001</v>
      </c>
      <c r="H72" s="13">
        <v>62.323</v>
      </c>
      <c r="I72" s="13">
        <v>25.509499999999999</v>
      </c>
      <c r="J72" s="14">
        <v>85.331000000000003</v>
      </c>
    </row>
    <row r="73" spans="1:10" x14ac:dyDescent="0.25">
      <c r="A73" s="12">
        <v>37561</v>
      </c>
      <c r="B73" s="13">
        <v>4.3040700000000003</v>
      </c>
      <c r="C73" s="13">
        <v>52.42</v>
      </c>
      <c r="D73" s="13">
        <v>0.52478000000000002</v>
      </c>
      <c r="E73" s="13">
        <v>16.3308</v>
      </c>
      <c r="F73" s="13">
        <v>127.758</v>
      </c>
      <c r="G73" s="13">
        <v>0.48247000000000001</v>
      </c>
      <c r="H73" s="13">
        <v>74</v>
      </c>
      <c r="I73" s="13">
        <v>24.976099999999999</v>
      </c>
      <c r="J73" s="14">
        <v>83.536000000000001</v>
      </c>
    </row>
    <row r="74" spans="1:10" x14ac:dyDescent="0.25">
      <c r="A74" s="12">
        <v>37591</v>
      </c>
      <c r="B74" s="13">
        <v>3.6791499999999999</v>
      </c>
      <c r="C74" s="13">
        <v>39.585000000000001</v>
      </c>
      <c r="D74" s="13">
        <v>0.52473000000000003</v>
      </c>
      <c r="E74" s="13">
        <v>12.333399999999999</v>
      </c>
      <c r="F74" s="13">
        <v>96.468999999999994</v>
      </c>
      <c r="G74" s="13">
        <v>0.13839000000000001</v>
      </c>
      <c r="H74" s="13">
        <v>39.613</v>
      </c>
      <c r="I74" s="13">
        <v>18.861799999999999</v>
      </c>
      <c r="J74" s="14">
        <v>63.079000000000001</v>
      </c>
    </row>
    <row r="75" spans="1:10" x14ac:dyDescent="0.25">
      <c r="A75" s="12">
        <v>37622</v>
      </c>
      <c r="B75" s="13">
        <v>3.9647999999999999</v>
      </c>
      <c r="C75" s="13">
        <v>44.619</v>
      </c>
      <c r="D75" s="13">
        <v>0.52188999999999997</v>
      </c>
      <c r="E75" s="13">
        <v>14.0007</v>
      </c>
      <c r="F75" s="13">
        <v>108.29600000000001</v>
      </c>
      <c r="G75" s="13">
        <v>0.30281000000000002</v>
      </c>
      <c r="H75" s="13">
        <v>52.71</v>
      </c>
      <c r="I75" s="13">
        <v>21.362500000000001</v>
      </c>
      <c r="J75" s="14">
        <v>70.975999999999999</v>
      </c>
    </row>
    <row r="76" spans="1:10" x14ac:dyDescent="0.25">
      <c r="A76" s="12">
        <v>37653</v>
      </c>
      <c r="B76" s="13">
        <v>3.84863</v>
      </c>
      <c r="C76" s="13">
        <v>39.527999999999999</v>
      </c>
      <c r="D76" s="13">
        <v>0.52137</v>
      </c>
      <c r="E76" s="13">
        <v>12.418900000000001</v>
      </c>
      <c r="F76" s="13">
        <v>95.866</v>
      </c>
      <c r="G76" s="13">
        <v>0.30753999999999998</v>
      </c>
      <c r="H76" s="13">
        <v>46.929000000000002</v>
      </c>
      <c r="I76" s="13">
        <v>18.940999999999999</v>
      </c>
      <c r="J76" s="14">
        <v>62.856000000000002</v>
      </c>
    </row>
    <row r="77" spans="1:10" x14ac:dyDescent="0.25">
      <c r="A77" s="12">
        <v>37681</v>
      </c>
      <c r="B77" s="13">
        <v>3.9261200000000001</v>
      </c>
      <c r="C77" s="13">
        <v>43.146999999999998</v>
      </c>
      <c r="D77" s="13">
        <v>0.52098999999999995</v>
      </c>
      <c r="E77" s="13">
        <v>13.568899999999999</v>
      </c>
      <c r="F77" s="13">
        <v>104.58799999999999</v>
      </c>
      <c r="G77" s="13">
        <v>0.29720999999999997</v>
      </c>
      <c r="H77" s="13">
        <v>50.71</v>
      </c>
      <c r="I77" s="13">
        <v>20.688600000000001</v>
      </c>
      <c r="J77" s="14">
        <v>68.594999999999999</v>
      </c>
    </row>
    <row r="78" spans="1:10" x14ac:dyDescent="0.25">
      <c r="A78" s="12">
        <v>37712</v>
      </c>
      <c r="B78" s="13">
        <v>3.6771400000000001</v>
      </c>
      <c r="C78" s="13">
        <v>28.369</v>
      </c>
      <c r="D78" s="13">
        <v>0.52071000000000001</v>
      </c>
      <c r="E78" s="13">
        <v>8.9276999999999997</v>
      </c>
      <c r="F78" s="13">
        <v>68.739000000000004</v>
      </c>
      <c r="G78" s="13">
        <v>0.46739999999999998</v>
      </c>
      <c r="H78" s="13">
        <v>39.533000000000001</v>
      </c>
      <c r="I78" s="13">
        <v>13.6091</v>
      </c>
      <c r="J78" s="14">
        <v>45.094000000000001</v>
      </c>
    </row>
    <row r="79" spans="1:10" x14ac:dyDescent="0.25">
      <c r="A79" s="12">
        <v>37742</v>
      </c>
      <c r="B79" s="13">
        <v>3.8016299999999998</v>
      </c>
      <c r="C79" s="13">
        <v>91.254999999999995</v>
      </c>
      <c r="D79" s="13">
        <v>0.52051000000000003</v>
      </c>
      <c r="E79" s="13">
        <v>28.732099999999999</v>
      </c>
      <c r="F79" s="13">
        <v>221.04400000000001</v>
      </c>
      <c r="G79" s="15">
        <v>-0.57655999999999996</v>
      </c>
      <c r="H79" s="13">
        <v>44.774000000000001</v>
      </c>
      <c r="I79" s="13">
        <v>43.790900000000001</v>
      </c>
      <c r="J79" s="14">
        <v>145.03200000000001</v>
      </c>
    </row>
    <row r="80" spans="1:10" x14ac:dyDescent="0.25">
      <c r="A80" s="12">
        <v>37773</v>
      </c>
      <c r="B80" s="13">
        <v>3.6955200000000001</v>
      </c>
      <c r="C80" s="13">
        <v>76.86</v>
      </c>
      <c r="D80" s="13">
        <v>0.52034999999999998</v>
      </c>
      <c r="E80" s="13">
        <v>24.209</v>
      </c>
      <c r="F80" s="13">
        <v>186.13499999999999</v>
      </c>
      <c r="G80" s="15">
        <v>-0.51107000000000002</v>
      </c>
      <c r="H80" s="13">
        <v>40.267000000000003</v>
      </c>
      <c r="I80" s="13">
        <v>36.892600000000002</v>
      </c>
      <c r="J80" s="14">
        <v>122.142</v>
      </c>
    </row>
    <row r="81" spans="1:10" x14ac:dyDescent="0.25">
      <c r="A81" s="12">
        <v>37803</v>
      </c>
      <c r="B81" s="13">
        <v>3.6668599999999998</v>
      </c>
      <c r="C81" s="13">
        <v>78.942999999999998</v>
      </c>
      <c r="D81" s="13">
        <v>0.52024000000000004</v>
      </c>
      <c r="E81" s="13">
        <v>24.872199999999999</v>
      </c>
      <c r="F81" s="13">
        <v>191.15</v>
      </c>
      <c r="G81" s="15">
        <v>-0.56654000000000004</v>
      </c>
      <c r="H81" s="13">
        <v>39.128999999999998</v>
      </c>
      <c r="I81" s="13">
        <v>37.899799999999999</v>
      </c>
      <c r="J81" s="14">
        <v>125.444</v>
      </c>
    </row>
    <row r="82" spans="1:10" x14ac:dyDescent="0.25">
      <c r="A82" s="12">
        <v>37834</v>
      </c>
      <c r="B82" s="13">
        <v>4.8756899999999996</v>
      </c>
      <c r="C82" s="13">
        <v>74.569000000000003</v>
      </c>
      <c r="D82" s="13">
        <v>0.52015999999999996</v>
      </c>
      <c r="E82" s="13">
        <v>23.499099999999999</v>
      </c>
      <c r="F82" s="13">
        <v>180.53700000000001</v>
      </c>
      <c r="G82" s="13">
        <v>0.69923999999999997</v>
      </c>
      <c r="H82" s="13">
        <v>131.065</v>
      </c>
      <c r="I82" s="13">
        <v>35.805</v>
      </c>
      <c r="J82" s="14">
        <v>118.488</v>
      </c>
    </row>
    <row r="83" spans="1:10" x14ac:dyDescent="0.25">
      <c r="A83" s="12">
        <v>37865</v>
      </c>
      <c r="B83" s="13">
        <v>4.3085599999999999</v>
      </c>
      <c r="C83" s="13">
        <v>55.536999999999999</v>
      </c>
      <c r="D83" s="13">
        <v>0.52009000000000005</v>
      </c>
      <c r="E83" s="13">
        <v>17.504100000000001</v>
      </c>
      <c r="F83" s="13">
        <v>134.447</v>
      </c>
      <c r="G83" s="13">
        <v>0.42675999999999997</v>
      </c>
      <c r="H83" s="13">
        <v>74.332999999999998</v>
      </c>
      <c r="I83" s="13">
        <v>26.6692</v>
      </c>
      <c r="J83" s="14">
        <v>88.242999999999995</v>
      </c>
    </row>
    <row r="84" spans="1:10" x14ac:dyDescent="0.25">
      <c r="A84" s="12">
        <v>37895</v>
      </c>
      <c r="B84" s="13">
        <v>4.2917800000000002</v>
      </c>
      <c r="C84" s="13">
        <v>61.784999999999997</v>
      </c>
      <c r="D84" s="13">
        <v>0.52005000000000001</v>
      </c>
      <c r="E84" s="13">
        <v>19.4756</v>
      </c>
      <c r="F84" s="13">
        <v>149.56200000000001</v>
      </c>
      <c r="G84" s="13">
        <v>0.30335000000000001</v>
      </c>
      <c r="H84" s="13">
        <v>73.096999999999994</v>
      </c>
      <c r="I84" s="13">
        <v>29.671800000000001</v>
      </c>
      <c r="J84" s="14">
        <v>98.167000000000002</v>
      </c>
    </row>
    <row r="85" spans="1:10" x14ac:dyDescent="0.25">
      <c r="A85" s="12">
        <v>37926</v>
      </c>
      <c r="B85" s="13">
        <v>4.0627399999999998</v>
      </c>
      <c r="C85" s="13">
        <v>63.804000000000002</v>
      </c>
      <c r="D85" s="13">
        <v>0.52000999999999997</v>
      </c>
      <c r="E85" s="13">
        <v>20.113800000000001</v>
      </c>
      <c r="F85" s="13">
        <v>154.44300000000001</v>
      </c>
      <c r="G85" s="15">
        <v>4.2119999999999998E-2</v>
      </c>
      <c r="H85" s="13">
        <v>58.133000000000003</v>
      </c>
      <c r="I85" s="13">
        <v>30.6434</v>
      </c>
      <c r="J85" s="14">
        <v>101.374</v>
      </c>
    </row>
    <row r="86" spans="1:10" x14ac:dyDescent="0.25">
      <c r="A86" s="12">
        <v>37956</v>
      </c>
      <c r="B86" s="13">
        <v>3.2568600000000001</v>
      </c>
      <c r="C86" s="13">
        <v>42.637999999999998</v>
      </c>
      <c r="D86" s="13">
        <v>0.51998999999999995</v>
      </c>
      <c r="E86" s="13">
        <v>13.4422</v>
      </c>
      <c r="F86" s="13">
        <v>103.205</v>
      </c>
      <c r="G86" s="15">
        <v>-0.36070000000000002</v>
      </c>
      <c r="H86" s="13">
        <v>25.968</v>
      </c>
      <c r="I86" s="13">
        <v>20.4787</v>
      </c>
      <c r="J86" s="14">
        <v>67.742999999999995</v>
      </c>
    </row>
    <row r="87" spans="1:10" x14ac:dyDescent="0.25">
      <c r="A87" s="12">
        <v>37987</v>
      </c>
      <c r="B87" s="13">
        <v>4.0085100000000002</v>
      </c>
      <c r="C87" s="13">
        <v>46.701999999999998</v>
      </c>
      <c r="D87" s="13">
        <v>0.51820999999999995</v>
      </c>
      <c r="E87" s="13">
        <v>14.788600000000001</v>
      </c>
      <c r="F87" s="13">
        <v>112.752</v>
      </c>
      <c r="G87" s="13">
        <v>0.29898000000000002</v>
      </c>
      <c r="H87" s="13">
        <v>55.064999999999998</v>
      </c>
      <c r="I87" s="13">
        <v>22.497499999999999</v>
      </c>
      <c r="J87" s="14">
        <v>74.117000000000004</v>
      </c>
    </row>
    <row r="88" spans="1:10" x14ac:dyDescent="0.25">
      <c r="A88" s="12">
        <v>38018</v>
      </c>
      <c r="B88" s="13">
        <v>4.6741200000000003</v>
      </c>
      <c r="C88" s="13">
        <v>41.74</v>
      </c>
      <c r="D88" s="13">
        <v>0.51788999999999996</v>
      </c>
      <c r="E88" s="13">
        <v>13.227499999999999</v>
      </c>
      <c r="F88" s="13">
        <v>100.726</v>
      </c>
      <c r="G88" s="13">
        <v>1.07677</v>
      </c>
      <c r="H88" s="13">
        <v>107.13800000000001</v>
      </c>
      <c r="I88" s="13">
        <v>20.1175</v>
      </c>
      <c r="J88" s="14">
        <v>66.227999999999994</v>
      </c>
    </row>
    <row r="89" spans="1:10" x14ac:dyDescent="0.25">
      <c r="A89" s="12">
        <v>38047</v>
      </c>
      <c r="B89" s="13">
        <v>3.71828</v>
      </c>
      <c r="C89" s="13">
        <v>51.094000000000001</v>
      </c>
      <c r="D89" s="13">
        <v>0.51766000000000001</v>
      </c>
      <c r="E89" s="13">
        <v>16.2013</v>
      </c>
      <c r="F89" s="13">
        <v>123.258</v>
      </c>
      <c r="G89" s="15">
        <v>-8.14E-2</v>
      </c>
      <c r="H89" s="13">
        <v>41.194000000000003</v>
      </c>
      <c r="I89" s="13">
        <v>24.6357</v>
      </c>
      <c r="J89" s="14">
        <v>81.058999999999997</v>
      </c>
    </row>
    <row r="90" spans="1:10" x14ac:dyDescent="0.25">
      <c r="A90" s="12">
        <v>38078</v>
      </c>
      <c r="B90" s="13">
        <v>3.7565400000000002</v>
      </c>
      <c r="C90" s="13">
        <v>33.281999999999996</v>
      </c>
      <c r="D90" s="13">
        <v>0.51749000000000001</v>
      </c>
      <c r="E90" s="13">
        <v>10.5579</v>
      </c>
      <c r="F90" s="13">
        <v>80.269000000000005</v>
      </c>
      <c r="G90" s="13">
        <v>0.38540999999999997</v>
      </c>
      <c r="H90" s="13">
        <v>42.8</v>
      </c>
      <c r="I90" s="13">
        <v>16.052099999999999</v>
      </c>
      <c r="J90" s="14">
        <v>52.795000000000002</v>
      </c>
    </row>
    <row r="91" spans="1:10" x14ac:dyDescent="0.25">
      <c r="A91" s="12">
        <v>38108</v>
      </c>
      <c r="B91" s="13">
        <v>3.8569900000000001</v>
      </c>
      <c r="C91" s="13">
        <v>86.388999999999996</v>
      </c>
      <c r="D91" s="13">
        <v>0.51736000000000004</v>
      </c>
      <c r="E91" s="13">
        <v>27.413</v>
      </c>
      <c r="F91" s="13">
        <v>208.31200000000001</v>
      </c>
      <c r="G91" s="13">
        <v>-0.46804000000000001</v>
      </c>
      <c r="H91" s="13">
        <v>47.323</v>
      </c>
      <c r="I91" s="13">
        <v>41.674199999999999</v>
      </c>
      <c r="J91" s="14">
        <v>137.02600000000001</v>
      </c>
    </row>
    <row r="92" spans="1:10" x14ac:dyDescent="0.25">
      <c r="A92" s="12">
        <v>38139</v>
      </c>
      <c r="B92" s="13">
        <v>4.0049099999999997</v>
      </c>
      <c r="C92" s="13">
        <v>73.671000000000006</v>
      </c>
      <c r="D92" s="13">
        <v>0.51727000000000001</v>
      </c>
      <c r="E92" s="13">
        <v>23.3828</v>
      </c>
      <c r="F92" s="13">
        <v>177.62</v>
      </c>
      <c r="G92" s="13">
        <v>-0.16092000000000001</v>
      </c>
      <c r="H92" s="13">
        <v>54.866999999999997</v>
      </c>
      <c r="I92" s="13">
        <v>35.544499999999999</v>
      </c>
      <c r="J92" s="14">
        <v>116.84699999999999</v>
      </c>
    </row>
    <row r="93" spans="1:10" x14ac:dyDescent="0.25">
      <c r="A93" s="12">
        <v>38169</v>
      </c>
      <c r="B93" s="13">
        <v>4.2895799999999999</v>
      </c>
      <c r="C93" s="13">
        <v>77.397000000000006</v>
      </c>
      <c r="D93" s="13">
        <v>0.51719999999999999</v>
      </c>
      <c r="E93" s="13">
        <v>24.569700000000001</v>
      </c>
      <c r="F93" s="13">
        <v>186.58500000000001</v>
      </c>
      <c r="G93" s="13">
        <v>7.4380000000000002E-2</v>
      </c>
      <c r="H93" s="13">
        <v>72.935000000000002</v>
      </c>
      <c r="I93" s="13">
        <v>37.346600000000002</v>
      </c>
      <c r="J93" s="14">
        <v>122.751</v>
      </c>
    </row>
    <row r="94" spans="1:10" x14ac:dyDescent="0.25">
      <c r="A94" s="12">
        <v>38200</v>
      </c>
      <c r="B94" s="13">
        <v>4.9503599999999999</v>
      </c>
      <c r="C94" s="13">
        <v>102.18</v>
      </c>
      <c r="D94" s="13">
        <v>0.51714000000000004</v>
      </c>
      <c r="E94" s="13">
        <v>32.441299999999998</v>
      </c>
      <c r="F94" s="13">
        <v>246.31299999999999</v>
      </c>
      <c r="G94" s="15">
        <v>0.45734000000000002</v>
      </c>
      <c r="H94" s="13">
        <v>141.226</v>
      </c>
      <c r="I94" s="13">
        <v>49.309600000000003</v>
      </c>
      <c r="J94" s="14">
        <v>162.05099999999999</v>
      </c>
    </row>
    <row r="95" spans="1:10" x14ac:dyDescent="0.25">
      <c r="A95" s="12">
        <v>38231</v>
      </c>
      <c r="B95" s="13">
        <v>3.6872099999999999</v>
      </c>
      <c r="C95" s="13">
        <v>70.956000000000003</v>
      </c>
      <c r="D95" s="13">
        <v>0.51710999999999996</v>
      </c>
      <c r="E95" s="13">
        <v>22.53</v>
      </c>
      <c r="F95" s="13">
        <v>171.035</v>
      </c>
      <c r="G95" s="15">
        <v>-0.44113999999999998</v>
      </c>
      <c r="H95" s="13">
        <v>39.933</v>
      </c>
      <c r="I95" s="13">
        <v>34.243699999999997</v>
      </c>
      <c r="J95" s="14">
        <v>112.529</v>
      </c>
    </row>
    <row r="96" spans="1:10" x14ac:dyDescent="0.25">
      <c r="A96" s="12">
        <v>38261</v>
      </c>
      <c r="B96" s="13">
        <v>4.2420200000000001</v>
      </c>
      <c r="C96" s="13">
        <v>69.094999999999999</v>
      </c>
      <c r="D96" s="13">
        <v>0.51707999999999998</v>
      </c>
      <c r="E96" s="13">
        <v>21.9407</v>
      </c>
      <c r="F96" s="13">
        <v>166.54300000000001</v>
      </c>
      <c r="G96" s="13">
        <v>0.14022000000000001</v>
      </c>
      <c r="H96" s="13">
        <v>69.548000000000002</v>
      </c>
      <c r="I96" s="13">
        <v>33.3474</v>
      </c>
      <c r="J96" s="14">
        <v>109.57599999999999</v>
      </c>
    </row>
    <row r="97" spans="1:10" x14ac:dyDescent="0.25">
      <c r="A97" s="12">
        <v>38292</v>
      </c>
      <c r="B97" s="13">
        <v>4.0803599999999998</v>
      </c>
      <c r="C97" s="13">
        <v>66.665000000000006</v>
      </c>
      <c r="D97" s="13">
        <v>0.51705999999999996</v>
      </c>
      <c r="E97" s="13">
        <v>21.170100000000001</v>
      </c>
      <c r="F97" s="13">
        <v>160.679</v>
      </c>
      <c r="G97" s="13">
        <v>1.436E-2</v>
      </c>
      <c r="H97" s="13">
        <v>59.167000000000002</v>
      </c>
      <c r="I97" s="13">
        <v>32.1755</v>
      </c>
      <c r="J97" s="14">
        <v>105.72</v>
      </c>
    </row>
    <row r="98" spans="1:10" x14ac:dyDescent="0.25">
      <c r="A98" s="12">
        <v>38322</v>
      </c>
      <c r="B98" s="13">
        <v>3.5158700000000001</v>
      </c>
      <c r="C98" s="13">
        <v>40.875999999999998</v>
      </c>
      <c r="D98" s="13">
        <v>0.51704000000000006</v>
      </c>
      <c r="E98" s="13">
        <v>12.9811</v>
      </c>
      <c r="F98" s="13">
        <v>98.519000000000005</v>
      </c>
      <c r="G98" s="13">
        <v>-6.0999999999999999E-2</v>
      </c>
      <c r="H98" s="13">
        <v>33.645000000000003</v>
      </c>
      <c r="I98" s="13">
        <v>19.729099999999999</v>
      </c>
      <c r="J98" s="14">
        <v>64.822000000000003</v>
      </c>
    </row>
    <row r="99" spans="1:10" x14ac:dyDescent="0.25">
      <c r="A99" s="12">
        <v>38353</v>
      </c>
      <c r="B99" s="13">
        <v>2.71448</v>
      </c>
      <c r="C99" s="13">
        <v>53.002000000000002</v>
      </c>
      <c r="D99" s="13">
        <v>0.51590000000000003</v>
      </c>
      <c r="E99" s="13">
        <v>16.8797</v>
      </c>
      <c r="F99" s="13">
        <v>127.536</v>
      </c>
      <c r="G99" s="15">
        <v>-1.12277</v>
      </c>
      <c r="H99" s="13">
        <v>15.097</v>
      </c>
      <c r="I99" s="13">
        <v>25.630700000000001</v>
      </c>
      <c r="J99" s="14">
        <v>83.992000000000004</v>
      </c>
    </row>
    <row r="100" spans="1:10" x14ac:dyDescent="0.25">
      <c r="A100" s="12">
        <v>38384</v>
      </c>
      <c r="B100" s="13">
        <v>3.9783499999999998</v>
      </c>
      <c r="C100" s="13">
        <v>45.643000000000001</v>
      </c>
      <c r="D100" s="13">
        <v>0.51570000000000005</v>
      </c>
      <c r="E100" s="13">
        <v>14.543100000000001</v>
      </c>
      <c r="F100" s="13">
        <v>109.79600000000001</v>
      </c>
      <c r="G100" s="15">
        <v>0.29048000000000002</v>
      </c>
      <c r="H100" s="13">
        <v>53.429000000000002</v>
      </c>
      <c r="I100" s="13">
        <v>22.0791</v>
      </c>
      <c r="J100" s="14">
        <v>72.319999999999993</v>
      </c>
    </row>
    <row r="101" spans="1:10" x14ac:dyDescent="0.25">
      <c r="A101" s="12">
        <v>38412</v>
      </c>
      <c r="B101" s="13">
        <v>3.1590600000000002</v>
      </c>
      <c r="C101" s="13">
        <v>40.966000000000001</v>
      </c>
      <c r="D101" s="13">
        <v>0.51554999999999995</v>
      </c>
      <c r="E101" s="13">
        <v>13.057700000000001</v>
      </c>
      <c r="F101" s="13">
        <v>98.525000000000006</v>
      </c>
      <c r="G101" s="15">
        <v>-0.42079</v>
      </c>
      <c r="H101" s="13">
        <v>23.547999999999998</v>
      </c>
      <c r="I101" s="13">
        <v>19.8217</v>
      </c>
      <c r="J101" s="14">
        <v>64.903999999999996</v>
      </c>
    </row>
    <row r="102" spans="1:10" x14ac:dyDescent="0.25">
      <c r="A102" s="12">
        <v>38443</v>
      </c>
      <c r="B102" s="13">
        <v>2.7013600000000002</v>
      </c>
      <c r="C102" s="13">
        <v>27.861999999999998</v>
      </c>
      <c r="D102" s="13">
        <v>0.51544000000000001</v>
      </c>
      <c r="E102" s="13">
        <v>8.8832000000000004</v>
      </c>
      <c r="F102" s="13">
        <v>66.998000000000005</v>
      </c>
      <c r="G102" s="15">
        <v>-0.49306</v>
      </c>
      <c r="H102" s="13">
        <v>14.9</v>
      </c>
      <c r="I102" s="13">
        <v>13.483599999999999</v>
      </c>
      <c r="J102" s="14">
        <v>44.14</v>
      </c>
    </row>
    <row r="103" spans="1:10" x14ac:dyDescent="0.25">
      <c r="A103" s="12">
        <v>38473</v>
      </c>
      <c r="B103" s="13">
        <v>3.88984</v>
      </c>
      <c r="C103" s="13">
        <v>54.631</v>
      </c>
      <c r="D103" s="13">
        <v>0.51536000000000004</v>
      </c>
      <c r="E103" s="13">
        <v>17.421500000000002</v>
      </c>
      <c r="F103" s="13">
        <v>131.35400000000001</v>
      </c>
      <c r="G103" s="13">
        <v>2.2040000000000001E-2</v>
      </c>
      <c r="H103" s="13">
        <v>48.902999999999999</v>
      </c>
      <c r="I103" s="13">
        <v>26.442</v>
      </c>
      <c r="J103" s="14">
        <v>86.543999999999997</v>
      </c>
    </row>
    <row r="104" spans="1:10" x14ac:dyDescent="0.25">
      <c r="A104" s="12">
        <v>38504</v>
      </c>
      <c r="B104" s="13">
        <v>2.7600099999999999</v>
      </c>
      <c r="C104" s="13">
        <v>52.32</v>
      </c>
      <c r="D104" s="13">
        <v>0.51529999999999998</v>
      </c>
      <c r="E104" s="13">
        <v>16.687000000000001</v>
      </c>
      <c r="F104" s="13">
        <v>125.786</v>
      </c>
      <c r="G104" s="15">
        <v>-1.0646</v>
      </c>
      <c r="H104" s="13">
        <v>15.8</v>
      </c>
      <c r="I104" s="13">
        <v>25.325900000000001</v>
      </c>
      <c r="J104" s="14">
        <v>82.879000000000005</v>
      </c>
    </row>
    <row r="105" spans="1:10" x14ac:dyDescent="0.25">
      <c r="A105" s="12">
        <v>38534</v>
      </c>
      <c r="B105" s="13">
        <v>3.5645199999999999</v>
      </c>
      <c r="C105" s="13">
        <v>50.607999999999997</v>
      </c>
      <c r="D105" s="13">
        <v>0.51526000000000005</v>
      </c>
      <c r="E105" s="13">
        <v>16.142900000000001</v>
      </c>
      <c r="F105" s="13">
        <v>121.663</v>
      </c>
      <c r="G105" s="15">
        <v>-0.22685</v>
      </c>
      <c r="H105" s="13">
        <v>35.323</v>
      </c>
      <c r="I105" s="13">
        <v>24.499199999999998</v>
      </c>
      <c r="J105" s="14">
        <v>80.165999999999997</v>
      </c>
    </row>
    <row r="106" spans="1:10" x14ac:dyDescent="0.25">
      <c r="A106" s="12">
        <v>38565</v>
      </c>
      <c r="B106" s="13">
        <v>4.6022600000000002</v>
      </c>
      <c r="C106" s="13">
        <v>69.286000000000001</v>
      </c>
      <c r="D106" s="13">
        <v>0.51522999999999997</v>
      </c>
      <c r="E106" s="13">
        <v>22.102499999999999</v>
      </c>
      <c r="F106" s="13">
        <v>166.55699999999999</v>
      </c>
      <c r="G106" s="15">
        <v>0.49675000000000002</v>
      </c>
      <c r="H106" s="13">
        <v>99.71</v>
      </c>
      <c r="I106" s="13">
        <v>33.542900000000003</v>
      </c>
      <c r="J106" s="14">
        <v>109.75</v>
      </c>
    </row>
    <row r="107" spans="1:10" x14ac:dyDescent="0.25">
      <c r="A107" s="12">
        <v>38596</v>
      </c>
      <c r="B107" s="13">
        <v>3.6872099999999999</v>
      </c>
      <c r="C107" s="13">
        <v>40.993000000000002</v>
      </c>
      <c r="D107" s="13">
        <v>0.51519999999999999</v>
      </c>
      <c r="E107" s="13">
        <v>13.0777</v>
      </c>
      <c r="F107" s="13">
        <v>98.539000000000001</v>
      </c>
      <c r="G107" s="13">
        <v>0.10653</v>
      </c>
      <c r="H107" s="13">
        <v>39.933</v>
      </c>
      <c r="I107" s="13">
        <v>19.846299999999999</v>
      </c>
      <c r="J107" s="14">
        <v>64.932000000000002</v>
      </c>
    </row>
    <row r="108" spans="1:10" x14ac:dyDescent="0.25">
      <c r="A108" s="12">
        <v>38626</v>
      </c>
      <c r="B108" s="13">
        <v>3.1887500000000002</v>
      </c>
      <c r="C108" s="13">
        <v>47.728000000000002</v>
      </c>
      <c r="D108" s="13">
        <v>0.51517999999999997</v>
      </c>
      <c r="E108" s="13">
        <v>15.2271</v>
      </c>
      <c r="F108" s="13">
        <v>114.727</v>
      </c>
      <c r="G108" s="15">
        <v>-0.54407000000000005</v>
      </c>
      <c r="H108" s="13">
        <v>24.257999999999999</v>
      </c>
      <c r="I108" s="13">
        <v>23.107900000000001</v>
      </c>
      <c r="J108" s="14">
        <v>75.599999999999994</v>
      </c>
    </row>
    <row r="109" spans="1:10" x14ac:dyDescent="0.25">
      <c r="A109" s="12">
        <v>38657</v>
      </c>
      <c r="B109" s="13">
        <v>2.5283899999999999</v>
      </c>
      <c r="C109" s="13">
        <v>41.03</v>
      </c>
      <c r="D109" s="13">
        <v>0.51517000000000002</v>
      </c>
      <c r="E109" s="13">
        <v>13.0906</v>
      </c>
      <c r="F109" s="13">
        <v>98.625</v>
      </c>
      <c r="G109" s="15">
        <v>-1.05322</v>
      </c>
      <c r="H109" s="13">
        <v>12.532999999999999</v>
      </c>
      <c r="I109" s="13">
        <v>19.865500000000001</v>
      </c>
      <c r="J109" s="14">
        <v>64.989999999999995</v>
      </c>
    </row>
    <row r="110" spans="1:10" x14ac:dyDescent="0.25">
      <c r="A110" s="12">
        <v>38687</v>
      </c>
      <c r="B110" s="13">
        <v>3.1686000000000001</v>
      </c>
      <c r="C110" s="13">
        <v>21.404</v>
      </c>
      <c r="D110" s="13">
        <v>0.51515999999999995</v>
      </c>
      <c r="E110" s="13">
        <v>6.8292000000000002</v>
      </c>
      <c r="F110" s="13">
        <v>51.448999999999998</v>
      </c>
      <c r="G110" s="13">
        <v>0.23769999999999999</v>
      </c>
      <c r="H110" s="13">
        <v>23.774000000000001</v>
      </c>
      <c r="I110" s="13">
        <v>10.3634</v>
      </c>
      <c r="J110" s="14">
        <v>33.902999999999999</v>
      </c>
    </row>
    <row r="111" spans="1:10" x14ac:dyDescent="0.25">
      <c r="A111" s="12">
        <v>38718</v>
      </c>
      <c r="B111" s="13">
        <v>2.82559</v>
      </c>
      <c r="C111" s="13">
        <v>23.452999999999999</v>
      </c>
      <c r="D111" s="13">
        <v>0.51441999999999999</v>
      </c>
      <c r="E111" s="13">
        <v>7.4965000000000002</v>
      </c>
      <c r="F111" s="13">
        <v>56.311999999999998</v>
      </c>
      <c r="G111" s="13">
        <v>-0.19708000000000001</v>
      </c>
      <c r="H111" s="13">
        <v>16.870999999999999</v>
      </c>
      <c r="I111" s="13">
        <v>11.369300000000001</v>
      </c>
      <c r="J111" s="14">
        <v>37.130000000000003</v>
      </c>
    </row>
    <row r="112" spans="1:10" x14ac:dyDescent="0.25">
      <c r="A112" s="12">
        <v>38749</v>
      </c>
      <c r="B112" s="13">
        <v>2.8162600000000002</v>
      </c>
      <c r="C112" s="13">
        <v>29.283999999999999</v>
      </c>
      <c r="D112" s="13">
        <v>0.51429000000000002</v>
      </c>
      <c r="E112" s="13">
        <v>9.3633000000000006</v>
      </c>
      <c r="F112" s="13">
        <v>70.3</v>
      </c>
      <c r="G112" s="15">
        <v>-0.42852000000000001</v>
      </c>
      <c r="H112" s="13">
        <v>16.713999999999999</v>
      </c>
      <c r="I112" s="13">
        <v>14.199</v>
      </c>
      <c r="J112" s="14">
        <v>46.357999999999997</v>
      </c>
    </row>
    <row r="113" spans="1:10" x14ac:dyDescent="0.25">
      <c r="A113" s="12">
        <v>38777</v>
      </c>
      <c r="B113" s="13">
        <v>3.2019600000000001</v>
      </c>
      <c r="C113" s="13">
        <v>20.904</v>
      </c>
      <c r="D113" s="13">
        <v>0.51419000000000004</v>
      </c>
      <c r="E113" s="13">
        <v>6.6853999999999996</v>
      </c>
      <c r="F113" s="13">
        <v>50.174999999999997</v>
      </c>
      <c r="G113" s="13">
        <v>0.29422999999999999</v>
      </c>
      <c r="H113" s="13">
        <v>24.581</v>
      </c>
      <c r="I113" s="13">
        <v>10.1373</v>
      </c>
      <c r="J113" s="14">
        <v>33.090000000000003</v>
      </c>
    </row>
    <row r="114" spans="1:10" x14ac:dyDescent="0.25">
      <c r="A114" s="12">
        <v>38808</v>
      </c>
      <c r="B114" s="13">
        <v>2.4904500000000001</v>
      </c>
      <c r="C114" s="13">
        <v>15.311</v>
      </c>
      <c r="D114" s="13">
        <v>0.51412000000000002</v>
      </c>
      <c r="E114" s="13">
        <v>4.8975999999999997</v>
      </c>
      <c r="F114" s="13">
        <v>36.747</v>
      </c>
      <c r="G114" s="15">
        <v>-0.10596</v>
      </c>
      <c r="H114" s="13">
        <v>12.067</v>
      </c>
      <c r="I114" s="13">
        <v>7.4260000000000002</v>
      </c>
      <c r="J114" s="14">
        <v>24.236000000000001</v>
      </c>
    </row>
    <row r="115" spans="1:10" x14ac:dyDescent="0.25">
      <c r="A115" s="12">
        <v>38838</v>
      </c>
      <c r="B115" s="13">
        <v>2.9273199999999999</v>
      </c>
      <c r="C115" s="13">
        <v>34.521000000000001</v>
      </c>
      <c r="D115" s="13">
        <v>0.51407000000000003</v>
      </c>
      <c r="E115" s="13">
        <v>11.043799999999999</v>
      </c>
      <c r="F115" s="13">
        <v>82.846000000000004</v>
      </c>
      <c r="G115" s="15">
        <v>-0.48210999999999998</v>
      </c>
      <c r="H115" s="13">
        <v>18.677</v>
      </c>
      <c r="I115" s="13">
        <v>16.744399999999999</v>
      </c>
      <c r="J115" s="14">
        <v>54.640999999999998</v>
      </c>
    </row>
    <row r="116" spans="1:10" x14ac:dyDescent="0.25">
      <c r="A116" s="12">
        <v>38869</v>
      </c>
      <c r="B116" s="13">
        <v>2.5751499999999998</v>
      </c>
      <c r="C116" s="13">
        <v>25.035</v>
      </c>
      <c r="D116" s="13">
        <v>0.51402999999999999</v>
      </c>
      <c r="E116" s="13">
        <v>8.01</v>
      </c>
      <c r="F116" s="13">
        <v>60.079000000000001</v>
      </c>
      <c r="G116" s="13">
        <v>-0.51302000000000003</v>
      </c>
      <c r="H116" s="13">
        <v>13.132999999999999</v>
      </c>
      <c r="I116" s="13">
        <v>12.144299999999999</v>
      </c>
      <c r="J116" s="14">
        <v>39.625999999999998</v>
      </c>
    </row>
    <row r="117" spans="1:10" x14ac:dyDescent="0.25">
      <c r="A117" s="12">
        <v>38899</v>
      </c>
      <c r="B117" s="13">
        <v>3.0895800000000002</v>
      </c>
      <c r="C117" s="13">
        <v>29.85</v>
      </c>
      <c r="D117" s="13">
        <v>0.51400000000000001</v>
      </c>
      <c r="E117" s="13">
        <v>9.5512999999999995</v>
      </c>
      <c r="F117" s="13">
        <v>71.631</v>
      </c>
      <c r="G117" s="15">
        <v>-0.17452999999999999</v>
      </c>
      <c r="H117" s="13">
        <v>21.968</v>
      </c>
      <c r="I117" s="13">
        <v>14.480700000000001</v>
      </c>
      <c r="J117" s="14">
        <v>47.247</v>
      </c>
    </row>
    <row r="118" spans="1:10" x14ac:dyDescent="0.25">
      <c r="A118" s="12">
        <v>38930</v>
      </c>
      <c r="B118" s="13">
        <v>4.7230999999999996</v>
      </c>
      <c r="C118" s="13">
        <v>47.027999999999999</v>
      </c>
      <c r="D118" s="13">
        <v>0.51397999999999999</v>
      </c>
      <c r="E118" s="13">
        <v>15.048299999999999</v>
      </c>
      <c r="F118" s="13">
        <v>112.84699999999999</v>
      </c>
      <c r="G118" s="13">
        <v>1.0044500000000001</v>
      </c>
      <c r="H118" s="13">
        <v>112.51600000000001</v>
      </c>
      <c r="I118" s="13">
        <v>22.814399999999999</v>
      </c>
      <c r="J118" s="14">
        <v>74.433000000000007</v>
      </c>
    </row>
    <row r="119" spans="1:10" x14ac:dyDescent="0.25">
      <c r="A119" s="12">
        <v>38961</v>
      </c>
      <c r="B119" s="13">
        <v>3.7328999999999999</v>
      </c>
      <c r="C119" s="13">
        <v>28.047999999999998</v>
      </c>
      <c r="D119" s="13">
        <v>0.51395999999999997</v>
      </c>
      <c r="E119" s="13">
        <v>8.9755000000000003</v>
      </c>
      <c r="F119" s="13">
        <v>67.302999999999997</v>
      </c>
      <c r="G119" s="13">
        <v>0.53105000000000002</v>
      </c>
      <c r="H119" s="13">
        <v>41.8</v>
      </c>
      <c r="I119" s="13">
        <v>13.6073</v>
      </c>
      <c r="J119" s="14">
        <v>44.393000000000001</v>
      </c>
    </row>
    <row r="120" spans="1:10" x14ac:dyDescent="0.25">
      <c r="A120" s="12">
        <v>38991</v>
      </c>
      <c r="B120" s="13">
        <v>3.7025000000000001</v>
      </c>
      <c r="C120" s="13">
        <v>30.637</v>
      </c>
      <c r="D120" s="13">
        <v>0.51395000000000002</v>
      </c>
      <c r="E120" s="13">
        <v>9.8041999999999998</v>
      </c>
      <c r="F120" s="13">
        <v>73.513999999999996</v>
      </c>
      <c r="G120" s="13">
        <v>0.41234999999999999</v>
      </c>
      <c r="H120" s="13">
        <v>40.548000000000002</v>
      </c>
      <c r="I120" s="13">
        <v>14.8637</v>
      </c>
      <c r="J120" s="14">
        <v>48.491</v>
      </c>
    </row>
    <row r="121" spans="1:10" x14ac:dyDescent="0.25">
      <c r="A121" s="12">
        <v>39022</v>
      </c>
      <c r="B121" s="13">
        <v>3.56671</v>
      </c>
      <c r="C121" s="13">
        <v>26.853999999999999</v>
      </c>
      <c r="D121" s="13">
        <v>0.51393999999999995</v>
      </c>
      <c r="E121" s="13">
        <v>8.5937000000000001</v>
      </c>
      <c r="F121" s="13">
        <v>64.435000000000002</v>
      </c>
      <c r="G121" s="13">
        <v>0.40837000000000001</v>
      </c>
      <c r="H121" s="13">
        <v>35.4</v>
      </c>
      <c r="I121" s="13">
        <v>13.0283</v>
      </c>
      <c r="J121" s="14">
        <v>42.502000000000002</v>
      </c>
    </row>
    <row r="122" spans="1:10" x14ac:dyDescent="0.25">
      <c r="A122" s="12">
        <v>39052</v>
      </c>
      <c r="B122" s="13">
        <v>2.7945199999999999</v>
      </c>
      <c r="C122" s="13">
        <v>21.356999999999999</v>
      </c>
      <c r="D122" s="13">
        <v>0.51393999999999995</v>
      </c>
      <c r="E122" s="13">
        <v>6.8346999999999998</v>
      </c>
      <c r="F122" s="13">
        <v>51.244999999999997</v>
      </c>
      <c r="G122" s="15">
        <v>-0.13478999999999999</v>
      </c>
      <c r="H122" s="13">
        <v>16.355</v>
      </c>
      <c r="I122" s="13">
        <v>10.361599999999999</v>
      </c>
      <c r="J122" s="14">
        <v>33.802</v>
      </c>
    </row>
    <row r="123" spans="1:10" x14ac:dyDescent="0.25">
      <c r="A123" s="12">
        <v>39083</v>
      </c>
      <c r="B123" s="13">
        <v>3.25312</v>
      </c>
      <c r="C123" s="13">
        <v>20.587</v>
      </c>
      <c r="D123" s="13">
        <v>0.51344999999999996</v>
      </c>
      <c r="E123" s="13">
        <v>6.5963000000000003</v>
      </c>
      <c r="F123" s="13">
        <v>49.362000000000002</v>
      </c>
      <c r="G123" s="13">
        <v>0.36026999999999998</v>
      </c>
      <c r="H123" s="13">
        <v>25.870999999999999</v>
      </c>
      <c r="I123" s="13">
        <v>9.9962</v>
      </c>
      <c r="J123" s="14">
        <v>32.573</v>
      </c>
    </row>
    <row r="124" spans="1:10" x14ac:dyDescent="0.25">
      <c r="A124" s="12">
        <v>39114</v>
      </c>
      <c r="B124" s="13">
        <v>3.6735799999999998</v>
      </c>
      <c r="C124" s="13">
        <v>26.452000000000002</v>
      </c>
      <c r="D124" s="13">
        <v>0.51336000000000004</v>
      </c>
      <c r="E124" s="13">
        <v>8.4772999999999996</v>
      </c>
      <c r="F124" s="13">
        <v>63.417000000000002</v>
      </c>
      <c r="G124" s="13">
        <v>0.53002000000000005</v>
      </c>
      <c r="H124" s="13">
        <v>39.393000000000001</v>
      </c>
      <c r="I124" s="13">
        <v>12.845800000000001</v>
      </c>
      <c r="J124" s="14">
        <v>41.850999999999999</v>
      </c>
    </row>
    <row r="125" spans="1:10" x14ac:dyDescent="0.25">
      <c r="A125" s="12">
        <v>39142</v>
      </c>
      <c r="B125" s="13">
        <v>2.5347200000000001</v>
      </c>
      <c r="C125" s="13">
        <v>24.437999999999999</v>
      </c>
      <c r="D125" s="13">
        <v>0.51329999999999998</v>
      </c>
      <c r="E125" s="13">
        <v>7.8331</v>
      </c>
      <c r="F125" s="13">
        <v>58.584000000000003</v>
      </c>
      <c r="G125" s="15">
        <v>-0.52968999999999999</v>
      </c>
      <c r="H125" s="13">
        <v>12.613</v>
      </c>
      <c r="I125" s="13">
        <v>11.869</v>
      </c>
      <c r="J125" s="14">
        <v>38.662999999999997</v>
      </c>
    </row>
    <row r="126" spans="1:10" x14ac:dyDescent="0.25">
      <c r="A126" s="12">
        <v>39173</v>
      </c>
      <c r="B126" s="13">
        <v>2.9391600000000002</v>
      </c>
      <c r="C126" s="13">
        <v>14.926</v>
      </c>
      <c r="D126" s="13">
        <v>0.51326000000000005</v>
      </c>
      <c r="E126" s="13">
        <v>4.7846000000000002</v>
      </c>
      <c r="F126" s="13">
        <v>35.777999999999999</v>
      </c>
      <c r="G126" s="13">
        <v>0.36780000000000002</v>
      </c>
      <c r="H126" s="13">
        <v>18.899999999999999</v>
      </c>
      <c r="I126" s="13">
        <v>7.2495000000000003</v>
      </c>
      <c r="J126" s="14">
        <v>23.613</v>
      </c>
    </row>
    <row r="127" spans="1:10" x14ac:dyDescent="0.25">
      <c r="A127" s="12">
        <v>39203</v>
      </c>
      <c r="B127" s="13">
        <v>3.4464000000000001</v>
      </c>
      <c r="C127" s="13">
        <v>33.375999999999998</v>
      </c>
      <c r="D127" s="13">
        <v>0.51322000000000001</v>
      </c>
      <c r="E127" s="13">
        <v>10.6999</v>
      </c>
      <c r="F127" s="13">
        <v>80</v>
      </c>
      <c r="G127" s="13">
        <v>7.0269999999999999E-2</v>
      </c>
      <c r="H127" s="13">
        <v>31.387</v>
      </c>
      <c r="I127" s="13">
        <v>16.2119</v>
      </c>
      <c r="J127" s="14">
        <v>52.8</v>
      </c>
    </row>
    <row r="128" spans="1:10" x14ac:dyDescent="0.25">
      <c r="A128" s="12">
        <v>39234</v>
      </c>
      <c r="B128" s="13">
        <v>4.6687700000000003</v>
      </c>
      <c r="C128" s="13">
        <v>25.648</v>
      </c>
      <c r="D128" s="13">
        <v>0.51319999999999999</v>
      </c>
      <c r="E128" s="13">
        <v>8.2230000000000008</v>
      </c>
      <c r="F128" s="13">
        <v>61.475000000000001</v>
      </c>
      <c r="G128" s="13">
        <v>1.55599</v>
      </c>
      <c r="H128" s="13">
        <v>106.56699999999999</v>
      </c>
      <c r="I128" s="13">
        <v>12.4587</v>
      </c>
      <c r="J128" s="14">
        <v>40.573999999999998</v>
      </c>
    </row>
    <row r="129" spans="1:10" x14ac:dyDescent="0.25">
      <c r="A129" s="12">
        <v>39264</v>
      </c>
      <c r="B129" s="13">
        <v>3.67997</v>
      </c>
      <c r="C129" s="13">
        <v>42.783000000000001</v>
      </c>
      <c r="D129" s="13">
        <v>0.51317999999999997</v>
      </c>
      <c r="E129" s="13">
        <v>13.7172</v>
      </c>
      <c r="F129" s="13">
        <v>102.541</v>
      </c>
      <c r="G129" s="13">
        <v>5.5509999999999997E-2</v>
      </c>
      <c r="H129" s="13">
        <v>39.645000000000003</v>
      </c>
      <c r="I129" s="13">
        <v>20.782699999999998</v>
      </c>
      <c r="J129" s="14">
        <v>67.680000000000007</v>
      </c>
    </row>
    <row r="130" spans="1:10" x14ac:dyDescent="0.25">
      <c r="A130" s="12">
        <v>39295</v>
      </c>
      <c r="B130" s="13">
        <v>3.9531000000000001</v>
      </c>
      <c r="C130" s="13">
        <v>86.498000000000005</v>
      </c>
      <c r="D130" s="13">
        <v>0.51315999999999995</v>
      </c>
      <c r="E130" s="13">
        <v>27.734300000000001</v>
      </c>
      <c r="F130" s="13">
        <v>207.31399999999999</v>
      </c>
      <c r="G130" s="15">
        <v>-0.37535000000000002</v>
      </c>
      <c r="H130" s="13">
        <v>52.097000000000001</v>
      </c>
      <c r="I130" s="13">
        <v>42.019500000000001</v>
      </c>
      <c r="J130" s="14">
        <v>136.834</v>
      </c>
    </row>
    <row r="131" spans="1:10" x14ac:dyDescent="0.25">
      <c r="A131" s="12">
        <v>39326</v>
      </c>
      <c r="B131" s="13">
        <v>3.78722</v>
      </c>
      <c r="C131" s="13">
        <v>40.045999999999999</v>
      </c>
      <c r="D131" s="13">
        <v>0.51315</v>
      </c>
      <c r="E131" s="13">
        <v>12.8406</v>
      </c>
      <c r="F131" s="13">
        <v>95.98</v>
      </c>
      <c r="G131" s="13">
        <v>0.22883999999999999</v>
      </c>
      <c r="H131" s="13">
        <v>44.133000000000003</v>
      </c>
      <c r="I131" s="13">
        <v>19.4543</v>
      </c>
      <c r="J131" s="14">
        <v>63.35</v>
      </c>
    </row>
    <row r="132" spans="1:10" x14ac:dyDescent="0.25">
      <c r="A132" s="12">
        <v>39356</v>
      </c>
      <c r="B132" s="13">
        <v>3.58799</v>
      </c>
      <c r="C132" s="13">
        <v>41.6</v>
      </c>
      <c r="D132" s="13">
        <v>0.51315</v>
      </c>
      <c r="E132" s="13">
        <v>13.339</v>
      </c>
      <c r="F132" s="13">
        <v>99.701999999999998</v>
      </c>
      <c r="G132" s="15">
        <v>-8.4499999999999992E-3</v>
      </c>
      <c r="H132" s="13">
        <v>36.161000000000001</v>
      </c>
      <c r="I132" s="13">
        <v>20.209299999999999</v>
      </c>
      <c r="J132" s="14">
        <v>65.808000000000007</v>
      </c>
    </row>
    <row r="133" spans="1:10" x14ac:dyDescent="0.25">
      <c r="A133" s="12">
        <v>39387</v>
      </c>
      <c r="B133" s="13">
        <v>3.7232799999999999</v>
      </c>
      <c r="C133" s="13">
        <v>34.753999999999998</v>
      </c>
      <c r="D133" s="13">
        <v>0.51314000000000004</v>
      </c>
      <c r="E133" s="13">
        <v>11.144</v>
      </c>
      <c r="F133" s="13">
        <v>83.293999999999997</v>
      </c>
      <c r="G133" s="13">
        <v>0.30664000000000002</v>
      </c>
      <c r="H133" s="13">
        <v>41.4</v>
      </c>
      <c r="I133" s="13">
        <v>16.883700000000001</v>
      </c>
      <c r="J133" s="14">
        <v>54.978000000000002</v>
      </c>
    </row>
    <row r="134" spans="1:10" x14ac:dyDescent="0.25">
      <c r="A134" s="12">
        <v>39417</v>
      </c>
      <c r="B134" s="13">
        <v>3.2970299999999999</v>
      </c>
      <c r="C134" s="13">
        <v>24.864999999999998</v>
      </c>
      <c r="D134" s="13">
        <v>0.51314000000000004</v>
      </c>
      <c r="E134" s="13">
        <v>7.9730999999999996</v>
      </c>
      <c r="F134" s="13">
        <v>59.591999999999999</v>
      </c>
      <c r="G134" s="13">
        <v>0.21523</v>
      </c>
      <c r="H134" s="13">
        <v>27.032</v>
      </c>
      <c r="I134" s="13">
        <v>12.079499999999999</v>
      </c>
      <c r="J134" s="14">
        <v>39.334000000000003</v>
      </c>
    </row>
    <row r="135" spans="1:10" x14ac:dyDescent="0.25">
      <c r="A135" s="12">
        <v>39448</v>
      </c>
      <c r="B135" s="13">
        <v>3.1242100000000002</v>
      </c>
      <c r="C135" s="13">
        <v>27.527000000000001</v>
      </c>
      <c r="D135" s="13">
        <v>0.51280999999999999</v>
      </c>
      <c r="E135" s="13">
        <v>8.8338000000000001</v>
      </c>
      <c r="F135" s="13">
        <v>65.941000000000003</v>
      </c>
      <c r="G135" s="15">
        <v>-5.9459999999999999E-2</v>
      </c>
      <c r="H135" s="13">
        <v>22.742000000000001</v>
      </c>
      <c r="I135" s="13">
        <v>13.38</v>
      </c>
      <c r="J135" s="14">
        <v>43.536000000000001</v>
      </c>
    </row>
    <row r="136" spans="1:10" x14ac:dyDescent="0.25">
      <c r="A136" s="12">
        <v>39479</v>
      </c>
      <c r="B136" s="13">
        <v>3.4250500000000001</v>
      </c>
      <c r="C136" s="13">
        <v>34.762</v>
      </c>
      <c r="D136" s="13">
        <v>0.51275999999999999</v>
      </c>
      <c r="E136" s="13">
        <v>11.1571</v>
      </c>
      <c r="F136" s="13">
        <v>83.266999999999996</v>
      </c>
      <c r="G136" s="15">
        <v>7.9900000000000006E-3</v>
      </c>
      <c r="H136" s="13">
        <v>30.724</v>
      </c>
      <c r="I136" s="13">
        <v>16.898299999999999</v>
      </c>
      <c r="J136" s="14">
        <v>54.976999999999997</v>
      </c>
    </row>
    <row r="137" spans="1:10" x14ac:dyDescent="0.25">
      <c r="A137" s="12">
        <v>39508</v>
      </c>
      <c r="B137" s="13">
        <v>1.9035500000000001</v>
      </c>
      <c r="C137" s="13">
        <v>24.869</v>
      </c>
      <c r="D137" s="13">
        <v>0.51271999999999995</v>
      </c>
      <c r="E137" s="13">
        <v>7.9827000000000004</v>
      </c>
      <c r="F137" s="13">
        <v>59.566000000000003</v>
      </c>
      <c r="G137" s="15">
        <v>-1.1786300000000001</v>
      </c>
      <c r="H137" s="13">
        <v>6.71</v>
      </c>
      <c r="I137" s="13">
        <v>12.09</v>
      </c>
      <c r="J137" s="14">
        <v>39.33</v>
      </c>
    </row>
    <row r="138" spans="1:10" x14ac:dyDescent="0.25">
      <c r="A138" s="12">
        <v>39539</v>
      </c>
      <c r="B138" s="13">
        <v>2.4277500000000001</v>
      </c>
      <c r="C138" s="13">
        <v>16.190999999999999</v>
      </c>
      <c r="D138" s="13">
        <v>0.51268000000000002</v>
      </c>
      <c r="E138" s="13">
        <v>5.1974</v>
      </c>
      <c r="F138" s="13">
        <v>38.777999999999999</v>
      </c>
      <c r="G138" s="15">
        <v>-0.22525999999999999</v>
      </c>
      <c r="H138" s="13">
        <v>11.333</v>
      </c>
      <c r="I138" s="13">
        <v>7.8714000000000004</v>
      </c>
      <c r="J138" s="14">
        <v>25.605</v>
      </c>
    </row>
    <row r="139" spans="1:10" x14ac:dyDescent="0.25">
      <c r="A139" s="12">
        <v>39569</v>
      </c>
      <c r="B139" s="13">
        <v>3.6726200000000002</v>
      </c>
      <c r="C139" s="13">
        <v>31.863</v>
      </c>
      <c r="D139" s="13">
        <v>0.51266</v>
      </c>
      <c r="E139" s="13">
        <v>10.229100000000001</v>
      </c>
      <c r="F139" s="13">
        <v>76.313000000000002</v>
      </c>
      <c r="G139" s="13">
        <v>0.34258</v>
      </c>
      <c r="H139" s="13">
        <v>39.354999999999997</v>
      </c>
      <c r="I139" s="13">
        <v>15.4916</v>
      </c>
      <c r="J139" s="14">
        <v>50.389000000000003</v>
      </c>
    </row>
    <row r="140" spans="1:10" x14ac:dyDescent="0.25">
      <c r="A140" s="12">
        <v>39600</v>
      </c>
      <c r="B140" s="13">
        <v>5.3023100000000003</v>
      </c>
      <c r="C140" s="13">
        <v>33.575000000000003</v>
      </c>
      <c r="D140" s="13">
        <v>0.51265000000000005</v>
      </c>
      <c r="E140" s="13">
        <v>10.7791</v>
      </c>
      <c r="F140" s="13">
        <v>80.41</v>
      </c>
      <c r="G140" s="13">
        <v>1.91994</v>
      </c>
      <c r="H140" s="13">
        <v>200.8</v>
      </c>
      <c r="I140" s="13">
        <v>16.324300000000001</v>
      </c>
      <c r="J140" s="14">
        <v>53.095999999999997</v>
      </c>
    </row>
    <row r="141" spans="1:10" x14ac:dyDescent="0.25">
      <c r="A141" s="12">
        <v>39630</v>
      </c>
      <c r="B141" s="13">
        <v>4.6450100000000001</v>
      </c>
      <c r="C141" s="13">
        <v>46.350999999999999</v>
      </c>
      <c r="D141" s="13">
        <v>0.51263000000000003</v>
      </c>
      <c r="E141" s="13">
        <v>14.881399999999999</v>
      </c>
      <c r="F141" s="13">
        <v>111.00700000000001</v>
      </c>
      <c r="G141" s="13">
        <v>0.94016</v>
      </c>
      <c r="H141" s="13">
        <v>104.065</v>
      </c>
      <c r="I141" s="13">
        <v>22.536799999999999</v>
      </c>
      <c r="J141" s="14">
        <v>73.3</v>
      </c>
    </row>
    <row r="142" spans="1:10" x14ac:dyDescent="0.25">
      <c r="A142" s="12">
        <v>39661</v>
      </c>
      <c r="B142" s="13">
        <v>4.1891699999999998</v>
      </c>
      <c r="C142" s="13">
        <v>97.841999999999999</v>
      </c>
      <c r="D142" s="13">
        <v>0.51261999999999996</v>
      </c>
      <c r="E142" s="13">
        <v>31.413499999999999</v>
      </c>
      <c r="F142" s="13">
        <v>234.32</v>
      </c>
      <c r="G142" s="13">
        <v>-0.26279999999999998</v>
      </c>
      <c r="H142" s="13">
        <v>65.968000000000004</v>
      </c>
      <c r="I142" s="13">
        <v>47.573</v>
      </c>
      <c r="J142" s="14">
        <v>154.726</v>
      </c>
    </row>
    <row r="143" spans="1:10" x14ac:dyDescent="0.25">
      <c r="A143" s="12">
        <v>39692</v>
      </c>
      <c r="B143" s="13">
        <v>3.3333900000000001</v>
      </c>
      <c r="C143" s="13">
        <v>50.985999999999997</v>
      </c>
      <c r="D143" s="13">
        <v>0.51261999999999996</v>
      </c>
      <c r="E143" s="13">
        <v>16.370100000000001</v>
      </c>
      <c r="F143" s="13">
        <v>122.105</v>
      </c>
      <c r="G143" s="15">
        <v>-0.46677000000000002</v>
      </c>
      <c r="H143" s="13">
        <v>28.033000000000001</v>
      </c>
      <c r="I143" s="13">
        <v>24.791</v>
      </c>
      <c r="J143" s="14">
        <v>80.629000000000005</v>
      </c>
    </row>
    <row r="144" spans="1:10" x14ac:dyDescent="0.25">
      <c r="A144" s="12">
        <v>39722</v>
      </c>
      <c r="B144" s="13">
        <v>3.2098</v>
      </c>
      <c r="C144" s="13">
        <v>46.32</v>
      </c>
      <c r="D144" s="13">
        <v>0.51261000000000001</v>
      </c>
      <c r="E144" s="13">
        <v>14.872</v>
      </c>
      <c r="F144" s="13">
        <v>110.928</v>
      </c>
      <c r="G144" s="15">
        <v>-0.49437999999999999</v>
      </c>
      <c r="H144" s="13">
        <v>24.774000000000001</v>
      </c>
      <c r="I144" s="13">
        <v>22.522200000000002</v>
      </c>
      <c r="J144" s="14">
        <v>73.248999999999995</v>
      </c>
    </row>
    <row r="145" spans="1:10" x14ac:dyDescent="0.25">
      <c r="A145" s="12">
        <v>39753</v>
      </c>
      <c r="B145" s="13">
        <v>3.5263599999999999</v>
      </c>
      <c r="C145" s="13">
        <v>38.369999999999997</v>
      </c>
      <c r="D145" s="13">
        <v>0.51261000000000001</v>
      </c>
      <c r="E145" s="13">
        <v>12.319599999999999</v>
      </c>
      <c r="F145" s="13">
        <v>91.888999999999996</v>
      </c>
      <c r="G145" s="15">
        <v>1.047E-2</v>
      </c>
      <c r="H145" s="13">
        <v>34</v>
      </c>
      <c r="I145" s="13">
        <v>18.6568</v>
      </c>
      <c r="J145" s="14">
        <v>60.677</v>
      </c>
    </row>
    <row r="146" spans="1:10" x14ac:dyDescent="0.25">
      <c r="A146" s="12">
        <v>39783</v>
      </c>
      <c r="B146" s="13">
        <v>2.95289</v>
      </c>
      <c r="C146" s="13">
        <v>26.114999999999998</v>
      </c>
      <c r="D146" s="13">
        <v>0.51259999999999994</v>
      </c>
      <c r="E146" s="13">
        <v>8.3849</v>
      </c>
      <c r="F146" s="13">
        <v>62.54</v>
      </c>
      <c r="G146" s="15">
        <v>-0.17823</v>
      </c>
      <c r="H146" s="13">
        <v>19.161000000000001</v>
      </c>
      <c r="I146" s="13">
        <v>12.6981</v>
      </c>
      <c r="J146" s="14">
        <v>41.296999999999997</v>
      </c>
    </row>
    <row r="147" spans="1:10" x14ac:dyDescent="0.25">
      <c r="A147" s="12">
        <v>39814</v>
      </c>
      <c r="B147" s="13">
        <v>3.39256</v>
      </c>
      <c r="C147" s="13">
        <v>26.170999999999999</v>
      </c>
      <c r="D147" s="13">
        <v>0.51239000000000001</v>
      </c>
      <c r="E147" s="13">
        <v>8.4072999999999993</v>
      </c>
      <c r="F147" s="13">
        <v>62.654000000000003</v>
      </c>
      <c r="G147" s="13">
        <v>0.25918999999999998</v>
      </c>
      <c r="H147" s="13">
        <v>29.742000000000001</v>
      </c>
      <c r="I147" s="13">
        <v>12.729699999999999</v>
      </c>
      <c r="J147" s="14">
        <v>41.38</v>
      </c>
    </row>
    <row r="148" spans="1:10" x14ac:dyDescent="0.25">
      <c r="A148" s="12">
        <v>39845</v>
      </c>
      <c r="B148" s="13">
        <v>2.8205300000000002</v>
      </c>
      <c r="C148" s="13">
        <v>34.915999999999997</v>
      </c>
      <c r="D148" s="13">
        <v>0.51234999999999997</v>
      </c>
      <c r="E148" s="13">
        <v>11.217700000000001</v>
      </c>
      <c r="F148" s="13">
        <v>83.587000000000003</v>
      </c>
      <c r="G148" s="15">
        <v>-0.60116000000000003</v>
      </c>
      <c r="H148" s="13">
        <v>16.786000000000001</v>
      </c>
      <c r="I148" s="13">
        <v>16.9846</v>
      </c>
      <c r="J148" s="14">
        <v>55.206000000000003</v>
      </c>
    </row>
    <row r="149" spans="1:10" x14ac:dyDescent="0.25">
      <c r="A149" s="12">
        <v>39873</v>
      </c>
      <c r="B149" s="13">
        <v>2.55748</v>
      </c>
      <c r="C149" s="13">
        <v>18.457000000000001</v>
      </c>
      <c r="D149" s="13">
        <v>0.51232999999999995</v>
      </c>
      <c r="E149" s="13">
        <v>5.9303999999999997</v>
      </c>
      <c r="F149" s="13">
        <v>44.183999999999997</v>
      </c>
      <c r="G149" s="13">
        <v>-0.22675000000000001</v>
      </c>
      <c r="H149" s="13">
        <v>12.903</v>
      </c>
      <c r="I149" s="13">
        <v>8.9788999999999994</v>
      </c>
      <c r="J149" s="14">
        <v>29.183</v>
      </c>
    </row>
    <row r="150" spans="1:10" x14ac:dyDescent="0.25">
      <c r="A150" s="12">
        <v>39904</v>
      </c>
      <c r="B150" s="13">
        <v>1.52606</v>
      </c>
      <c r="C150" s="13">
        <v>15.853999999999999</v>
      </c>
      <c r="D150" s="13">
        <v>0.51231000000000004</v>
      </c>
      <c r="E150" s="13">
        <v>5.0941999999999998</v>
      </c>
      <c r="F150" s="13">
        <v>37.951999999999998</v>
      </c>
      <c r="G150" s="15">
        <v>-1.10615</v>
      </c>
      <c r="H150" s="13">
        <v>4.5999999999999996</v>
      </c>
      <c r="I150" s="13">
        <v>7.7127999999999997</v>
      </c>
      <c r="J150" s="14">
        <v>25.067</v>
      </c>
    </row>
    <row r="151" spans="1:10" x14ac:dyDescent="0.25">
      <c r="A151" s="12">
        <v>39934</v>
      </c>
      <c r="B151" s="13">
        <v>3.7414999999999998</v>
      </c>
      <c r="C151" s="13">
        <v>30.51</v>
      </c>
      <c r="D151" s="13">
        <v>0.51229000000000002</v>
      </c>
      <c r="E151" s="13">
        <v>9.8035999999999994</v>
      </c>
      <c r="F151" s="13">
        <v>73.031999999999996</v>
      </c>
      <c r="G151" s="13">
        <v>0.45467999999999997</v>
      </c>
      <c r="H151" s="13">
        <v>42.161000000000001</v>
      </c>
      <c r="I151" s="13">
        <v>14.842700000000001</v>
      </c>
      <c r="J151" s="14">
        <v>48.238</v>
      </c>
    </row>
    <row r="152" spans="1:10" x14ac:dyDescent="0.25">
      <c r="A152" s="12">
        <v>39965</v>
      </c>
      <c r="B152" s="13">
        <v>3.8677199999999998</v>
      </c>
      <c r="C152" s="13">
        <v>44.046999999999997</v>
      </c>
      <c r="D152" s="13">
        <v>0.51227999999999996</v>
      </c>
      <c r="E152" s="13">
        <v>14.154</v>
      </c>
      <c r="F152" s="13">
        <v>105.435</v>
      </c>
      <c r="G152" s="15">
        <v>0.21368000000000001</v>
      </c>
      <c r="H152" s="13">
        <v>47.832999999999998</v>
      </c>
      <c r="I152" s="13">
        <v>21.428999999999998</v>
      </c>
      <c r="J152" s="14">
        <v>69.641000000000005</v>
      </c>
    </row>
    <row r="153" spans="1:10" x14ac:dyDescent="0.25">
      <c r="A153" s="12">
        <v>39995</v>
      </c>
      <c r="B153" s="13">
        <v>3.4925899999999999</v>
      </c>
      <c r="C153" s="13">
        <v>42.131999999999998</v>
      </c>
      <c r="D153" s="13">
        <v>0.51227</v>
      </c>
      <c r="E153" s="13">
        <v>13.5388</v>
      </c>
      <c r="F153" s="13">
        <v>100.849</v>
      </c>
      <c r="G153" s="15">
        <v>-0.11701</v>
      </c>
      <c r="H153" s="13">
        <v>32.871000000000002</v>
      </c>
      <c r="I153" s="13">
        <v>20.497499999999999</v>
      </c>
      <c r="J153" s="14">
        <v>66.611999999999995</v>
      </c>
    </row>
    <row r="154" spans="1:10" x14ac:dyDescent="0.25">
      <c r="A154" s="12">
        <v>40026</v>
      </c>
      <c r="B154" s="13">
        <v>3.70011</v>
      </c>
      <c r="C154" s="13">
        <v>63.082000000000001</v>
      </c>
      <c r="D154" s="13">
        <v>0.51226000000000005</v>
      </c>
      <c r="E154" s="13">
        <v>20.2713</v>
      </c>
      <c r="F154" s="13">
        <v>150.995</v>
      </c>
      <c r="G154" s="15">
        <v>-0.31312000000000001</v>
      </c>
      <c r="H154" s="13">
        <v>40.451999999999998</v>
      </c>
      <c r="I154" s="13">
        <v>30.690200000000001</v>
      </c>
      <c r="J154" s="14">
        <v>99.733999999999995</v>
      </c>
    </row>
    <row r="155" spans="1:10" x14ac:dyDescent="0.25">
      <c r="A155" s="12">
        <v>40057</v>
      </c>
      <c r="B155" s="13">
        <v>3.9982000000000002</v>
      </c>
      <c r="C155" s="13">
        <v>31.231999999999999</v>
      </c>
      <c r="D155" s="13">
        <v>0.51226000000000005</v>
      </c>
      <c r="E155" s="13">
        <v>10.0365</v>
      </c>
      <c r="F155" s="13">
        <v>74.757999999999996</v>
      </c>
      <c r="G155" s="13">
        <v>0.68796000000000002</v>
      </c>
      <c r="H155" s="13">
        <v>54.5</v>
      </c>
      <c r="I155" s="13">
        <v>15.195</v>
      </c>
      <c r="J155" s="14">
        <v>49.378999999999998</v>
      </c>
    </row>
    <row r="156" spans="1:10" x14ac:dyDescent="0.25">
      <c r="A156" s="12">
        <v>40087</v>
      </c>
      <c r="B156" s="13">
        <v>3.9979</v>
      </c>
      <c r="C156" s="13">
        <v>32.704000000000001</v>
      </c>
      <c r="D156" s="13">
        <v>0.51226000000000005</v>
      </c>
      <c r="E156" s="13">
        <v>10.509499999999999</v>
      </c>
      <c r="F156" s="13">
        <v>78.278999999999996</v>
      </c>
      <c r="G156" s="13">
        <v>0.64161999999999997</v>
      </c>
      <c r="H156" s="13">
        <v>54.484000000000002</v>
      </c>
      <c r="I156" s="13">
        <v>15.9109</v>
      </c>
      <c r="J156" s="14">
        <v>51.704999999999998</v>
      </c>
    </row>
    <row r="157" spans="1:10" x14ac:dyDescent="0.25">
      <c r="A157" s="12">
        <v>40118</v>
      </c>
      <c r="B157" s="13">
        <v>3.5085600000000001</v>
      </c>
      <c r="C157" s="13">
        <v>34.332000000000001</v>
      </c>
      <c r="D157" s="13">
        <v>0.51224999999999998</v>
      </c>
      <c r="E157" s="13">
        <v>11.0328</v>
      </c>
      <c r="F157" s="13">
        <v>82.176000000000002</v>
      </c>
      <c r="G157" s="15">
        <v>0.10369</v>
      </c>
      <c r="H157" s="13">
        <v>33.4</v>
      </c>
      <c r="I157" s="13">
        <v>16.703099999999999</v>
      </c>
      <c r="J157" s="14">
        <v>54.279000000000003</v>
      </c>
    </row>
    <row r="158" spans="1:10" x14ac:dyDescent="0.25">
      <c r="A158" s="12">
        <v>40148</v>
      </c>
      <c r="B158" s="13">
        <v>3.1767099999999999</v>
      </c>
      <c r="C158" s="13">
        <v>22.864999999999998</v>
      </c>
      <c r="D158" s="13">
        <v>0.51224999999999998</v>
      </c>
      <c r="E158" s="13">
        <v>7.3479000000000001</v>
      </c>
      <c r="F158" s="13">
        <v>54.73</v>
      </c>
      <c r="G158" s="13">
        <v>0.17829999999999999</v>
      </c>
      <c r="H158" s="13">
        <v>23.968</v>
      </c>
      <c r="I158" s="13">
        <v>11.1244</v>
      </c>
      <c r="J158" s="14">
        <v>36.15</v>
      </c>
    </row>
    <row r="159" spans="1:10" x14ac:dyDescent="0.25">
      <c r="A159" s="12">
        <v>40179</v>
      </c>
      <c r="B159" s="13">
        <v>1.58989</v>
      </c>
      <c r="C159" s="13">
        <v>25.957999999999998</v>
      </c>
      <c r="D159" s="13">
        <v>0.51210999999999995</v>
      </c>
      <c r="E159" s="13">
        <v>8.3449000000000009</v>
      </c>
      <c r="F159" s="13">
        <v>62.121000000000002</v>
      </c>
      <c r="G159" s="15">
        <v>-1.5354699999999999</v>
      </c>
      <c r="H159" s="13">
        <v>4.9029999999999996</v>
      </c>
      <c r="I159" s="13">
        <v>12.632400000000001</v>
      </c>
      <c r="J159" s="14">
        <v>41.036999999999999</v>
      </c>
    </row>
    <row r="160" spans="1:10" x14ac:dyDescent="0.25">
      <c r="A160" s="12">
        <v>40210</v>
      </c>
      <c r="B160" s="13">
        <v>1.6582300000000001</v>
      </c>
      <c r="C160" s="13">
        <v>23.247</v>
      </c>
      <c r="D160" s="13">
        <v>0.51207999999999998</v>
      </c>
      <c r="E160" s="13">
        <v>7.4736000000000002</v>
      </c>
      <c r="F160" s="13">
        <v>55.628999999999998</v>
      </c>
      <c r="G160" s="15">
        <v>-1.3568100000000001</v>
      </c>
      <c r="H160" s="13">
        <v>5.25</v>
      </c>
      <c r="I160" s="13">
        <v>11.3131</v>
      </c>
      <c r="J160" s="14">
        <v>36.749000000000002</v>
      </c>
    </row>
    <row r="161" spans="1:10" x14ac:dyDescent="0.25">
      <c r="A161" s="12">
        <v>40238</v>
      </c>
      <c r="B161" s="13">
        <v>1.5832900000000001</v>
      </c>
      <c r="C161" s="13">
        <v>11.680999999999999</v>
      </c>
      <c r="D161" s="13">
        <v>0.51207000000000003</v>
      </c>
      <c r="E161" s="13">
        <v>3.7557</v>
      </c>
      <c r="F161" s="13">
        <v>27.952999999999999</v>
      </c>
      <c r="G161" s="15">
        <v>-0.74360000000000004</v>
      </c>
      <c r="H161" s="13">
        <v>4.8710000000000004</v>
      </c>
      <c r="I161" s="13">
        <v>5.6851000000000003</v>
      </c>
      <c r="J161" s="14">
        <v>18.466000000000001</v>
      </c>
    </row>
    <row r="162" spans="1:10" x14ac:dyDescent="0.25">
      <c r="A162" s="12">
        <v>40269</v>
      </c>
      <c r="B162" s="13">
        <v>3.1164700000000001</v>
      </c>
      <c r="C162" s="13">
        <v>7.9080000000000004</v>
      </c>
      <c r="D162" s="13">
        <v>0.51205000000000001</v>
      </c>
      <c r="E162" s="13">
        <v>2.5427</v>
      </c>
      <c r="F162" s="13">
        <v>18.923999999999999</v>
      </c>
      <c r="G162" s="13">
        <v>1.1796500000000001</v>
      </c>
      <c r="H162" s="13">
        <v>22.567</v>
      </c>
      <c r="I162" s="13">
        <v>3.8489</v>
      </c>
      <c r="J162" s="14">
        <v>12.502000000000001</v>
      </c>
    </row>
    <row r="163" spans="1:10" x14ac:dyDescent="0.25">
      <c r="A163" s="12">
        <v>40299</v>
      </c>
      <c r="B163" s="13">
        <v>4.29575</v>
      </c>
      <c r="C163" s="13">
        <v>26.991</v>
      </c>
      <c r="D163" s="13">
        <v>0.51204000000000005</v>
      </c>
      <c r="E163" s="13">
        <v>8.6782000000000004</v>
      </c>
      <c r="F163" s="13">
        <v>64.585999999999999</v>
      </c>
      <c r="G163" s="13">
        <v>1.13134</v>
      </c>
      <c r="H163" s="13">
        <v>73.387</v>
      </c>
      <c r="I163" s="13">
        <v>13.1363</v>
      </c>
      <c r="J163" s="14">
        <v>42.667000000000002</v>
      </c>
    </row>
    <row r="164" spans="1:10" x14ac:dyDescent="0.25">
      <c r="A164" s="12">
        <v>40330</v>
      </c>
      <c r="B164" s="13">
        <v>3.4904299999999999</v>
      </c>
      <c r="C164" s="13">
        <v>41.396000000000001</v>
      </c>
      <c r="D164" s="13">
        <v>0.51204000000000005</v>
      </c>
      <c r="E164" s="13">
        <v>13.3102</v>
      </c>
      <c r="F164" s="13">
        <v>99.055000000000007</v>
      </c>
      <c r="G164" s="15">
        <v>-0.10167</v>
      </c>
      <c r="H164" s="13">
        <v>32.799999999999997</v>
      </c>
      <c r="I164" s="13">
        <v>20.147500000000001</v>
      </c>
      <c r="J164" s="14">
        <v>65.438999999999993</v>
      </c>
    </row>
    <row r="165" spans="1:10" x14ac:dyDescent="0.25">
      <c r="A165" s="12">
        <v>40360</v>
      </c>
      <c r="B165" s="13">
        <v>3.9708999999999999</v>
      </c>
      <c r="C165" s="13">
        <v>35.878</v>
      </c>
      <c r="D165" s="13">
        <v>0.51202999999999999</v>
      </c>
      <c r="E165" s="13">
        <v>11.536</v>
      </c>
      <c r="F165" s="13">
        <v>85.849000000000004</v>
      </c>
      <c r="G165" s="13">
        <v>0.52186999999999995</v>
      </c>
      <c r="H165" s="13">
        <v>53.031999999999996</v>
      </c>
      <c r="I165" s="13">
        <v>17.4618</v>
      </c>
      <c r="J165" s="14">
        <v>56.715000000000003</v>
      </c>
    </row>
    <row r="166" spans="1:10" x14ac:dyDescent="0.25">
      <c r="A166" s="12">
        <v>40391</v>
      </c>
      <c r="B166" s="13">
        <v>3.9660199999999999</v>
      </c>
      <c r="C166" s="13">
        <v>56.418999999999997</v>
      </c>
      <c r="D166" s="13">
        <v>0.51202999999999999</v>
      </c>
      <c r="E166" s="13">
        <v>18.140999999999998</v>
      </c>
      <c r="F166" s="13">
        <v>135</v>
      </c>
      <c r="G166" s="13">
        <v>6.4299999999999996E-2</v>
      </c>
      <c r="H166" s="13">
        <v>52.774000000000001</v>
      </c>
      <c r="I166" s="13">
        <v>27.459599999999998</v>
      </c>
      <c r="J166" s="14">
        <v>89.186999999999998</v>
      </c>
    </row>
    <row r="167" spans="1:10" x14ac:dyDescent="0.25">
      <c r="A167" s="12">
        <v>40422</v>
      </c>
      <c r="B167" s="13">
        <v>2.7911700000000002</v>
      </c>
      <c r="C167" s="13">
        <v>35.069000000000003</v>
      </c>
      <c r="D167" s="13">
        <v>0.51202000000000003</v>
      </c>
      <c r="E167" s="13">
        <v>11.276</v>
      </c>
      <c r="F167" s="13">
        <v>83.912000000000006</v>
      </c>
      <c r="G167" s="15">
        <v>-0.63505999999999996</v>
      </c>
      <c r="H167" s="13">
        <v>16.3</v>
      </c>
      <c r="I167" s="13">
        <v>17.068200000000001</v>
      </c>
      <c r="J167" s="14">
        <v>55.436</v>
      </c>
    </row>
    <row r="168" spans="1:10" x14ac:dyDescent="0.25">
      <c r="A168" s="12">
        <v>40452</v>
      </c>
      <c r="B168" s="13">
        <v>3.4916100000000001</v>
      </c>
      <c r="C168" s="13">
        <v>30.88</v>
      </c>
      <c r="D168" s="13">
        <v>0.51202000000000003</v>
      </c>
      <c r="E168" s="13">
        <v>9.9291999999999998</v>
      </c>
      <c r="F168" s="13">
        <v>73.888999999999996</v>
      </c>
      <c r="G168" s="15">
        <v>0.19259000000000001</v>
      </c>
      <c r="H168" s="13">
        <v>32.838999999999999</v>
      </c>
      <c r="I168" s="13">
        <v>15.029500000000001</v>
      </c>
      <c r="J168" s="14">
        <v>48.814</v>
      </c>
    </row>
    <row r="169" spans="1:10" x14ac:dyDescent="0.25">
      <c r="A169" s="12">
        <v>40483</v>
      </c>
      <c r="B169" s="13">
        <v>3.4242599999999999</v>
      </c>
      <c r="C169" s="13">
        <v>28.064</v>
      </c>
      <c r="D169" s="13">
        <v>0.51202000000000003</v>
      </c>
      <c r="E169" s="13">
        <v>9.0238999999999994</v>
      </c>
      <c r="F169" s="13">
        <v>67.152000000000001</v>
      </c>
      <c r="G169" s="13">
        <v>0.22084000000000001</v>
      </c>
      <c r="H169" s="13">
        <v>30.7</v>
      </c>
      <c r="I169" s="13">
        <v>13.6593</v>
      </c>
      <c r="J169" s="14">
        <v>44.363999999999997</v>
      </c>
    </row>
    <row r="170" spans="1:10" x14ac:dyDescent="0.25">
      <c r="A170" s="12">
        <v>40513</v>
      </c>
      <c r="B170" s="13">
        <v>2.6972399999999999</v>
      </c>
      <c r="C170" s="13">
        <v>19.306999999999999</v>
      </c>
      <c r="D170" s="13">
        <v>0.51202000000000003</v>
      </c>
      <c r="E170" s="13">
        <v>6.2080000000000002</v>
      </c>
      <c r="F170" s="13">
        <v>46.197000000000003</v>
      </c>
      <c r="G170" s="15">
        <v>-0.13213</v>
      </c>
      <c r="H170" s="13">
        <v>14.839</v>
      </c>
      <c r="I170" s="13">
        <v>9.3968000000000007</v>
      </c>
      <c r="J170" s="14">
        <v>30.52</v>
      </c>
    </row>
    <row r="171" spans="1:10" x14ac:dyDescent="0.25">
      <c r="A171" s="12">
        <v>40544</v>
      </c>
      <c r="B171" s="13">
        <v>1.81829</v>
      </c>
      <c r="C171" s="13">
        <v>15.423</v>
      </c>
      <c r="D171" s="13">
        <v>0.51192000000000004</v>
      </c>
      <c r="E171" s="13">
        <v>4.9602000000000004</v>
      </c>
      <c r="F171" s="13">
        <v>36.898000000000003</v>
      </c>
      <c r="G171" s="13">
        <v>-0.78651000000000004</v>
      </c>
      <c r="H171" s="13">
        <v>6.1609999999999996</v>
      </c>
      <c r="I171" s="13">
        <v>7.5076000000000001</v>
      </c>
      <c r="J171" s="14">
        <v>24.378</v>
      </c>
    </row>
    <row r="172" spans="1:10" x14ac:dyDescent="0.25">
      <c r="A172" s="12">
        <v>40575</v>
      </c>
      <c r="B172" s="13">
        <v>2.8119800000000001</v>
      </c>
      <c r="C172" s="13">
        <v>15.223000000000001</v>
      </c>
      <c r="D172" s="13">
        <v>0.51190999999999998</v>
      </c>
      <c r="E172" s="13">
        <v>4.8963999999999999</v>
      </c>
      <c r="F172" s="13">
        <v>36.42</v>
      </c>
      <c r="G172" s="13">
        <v>0.22017</v>
      </c>
      <c r="H172" s="13">
        <v>16.643000000000001</v>
      </c>
      <c r="I172" s="13">
        <v>7.4108000000000001</v>
      </c>
      <c r="J172" s="14">
        <v>24.062999999999999</v>
      </c>
    </row>
    <row r="173" spans="1:10" x14ac:dyDescent="0.25">
      <c r="A173" s="12">
        <v>40603</v>
      </c>
      <c r="B173" s="13">
        <v>2.7786200000000001</v>
      </c>
      <c r="C173" s="13">
        <v>10.276</v>
      </c>
      <c r="D173" s="13">
        <v>0.51188999999999996</v>
      </c>
      <c r="E173" s="13">
        <v>3.3052000000000001</v>
      </c>
      <c r="F173" s="13">
        <v>24.584</v>
      </c>
      <c r="G173" s="13">
        <v>0.57982</v>
      </c>
      <c r="H173" s="13">
        <v>16.097000000000001</v>
      </c>
      <c r="I173" s="13">
        <v>5.0025000000000004</v>
      </c>
      <c r="J173" s="14">
        <v>16.242999999999999</v>
      </c>
    </row>
    <row r="174" spans="1:10" x14ac:dyDescent="0.25">
      <c r="A174" s="12">
        <v>40634</v>
      </c>
      <c r="B174" s="13">
        <v>2.4652699999999999</v>
      </c>
      <c r="C174" s="13">
        <v>11.638</v>
      </c>
      <c r="D174" s="13">
        <v>0.51188</v>
      </c>
      <c r="E174" s="13">
        <v>3.7435</v>
      </c>
      <c r="F174" s="13">
        <v>27.843</v>
      </c>
      <c r="G174" s="15">
        <v>0.14197000000000001</v>
      </c>
      <c r="H174" s="13">
        <v>11.766999999999999</v>
      </c>
      <c r="I174" s="13">
        <v>5.6657999999999999</v>
      </c>
      <c r="J174" s="14">
        <v>18.396000000000001</v>
      </c>
    </row>
    <row r="175" spans="1:10" x14ac:dyDescent="0.25">
      <c r="A175" s="12">
        <v>40664</v>
      </c>
      <c r="B175" s="13">
        <v>3.8818999999999999</v>
      </c>
      <c r="C175" s="13">
        <v>35.155999999999999</v>
      </c>
      <c r="D175" s="13">
        <v>0.51188</v>
      </c>
      <c r="E175" s="13">
        <v>11.3081</v>
      </c>
      <c r="F175" s="13">
        <v>84.102999999999994</v>
      </c>
      <c r="G175" s="15">
        <v>0.45312000000000002</v>
      </c>
      <c r="H175" s="13">
        <v>48.515999999999998</v>
      </c>
      <c r="I175" s="13">
        <v>17.114799999999999</v>
      </c>
      <c r="J175" s="14">
        <v>55.569000000000003</v>
      </c>
    </row>
    <row r="176" spans="1:10" x14ac:dyDescent="0.25">
      <c r="A176" s="12">
        <v>40695</v>
      </c>
      <c r="B176" s="13">
        <v>3.4318300000000002</v>
      </c>
      <c r="C176" s="13">
        <v>40.345999999999997</v>
      </c>
      <c r="D176" s="13">
        <v>0.51187000000000005</v>
      </c>
      <c r="E176" s="13">
        <v>12.9778</v>
      </c>
      <c r="F176" s="13">
        <v>96.52</v>
      </c>
      <c r="G176" s="13">
        <v>-0.13466</v>
      </c>
      <c r="H176" s="13">
        <v>30.933</v>
      </c>
      <c r="I176" s="13">
        <v>19.6418</v>
      </c>
      <c r="J176" s="14">
        <v>63.773000000000003</v>
      </c>
    </row>
    <row r="177" spans="1:10" x14ac:dyDescent="0.25">
      <c r="A177" s="12">
        <v>40725</v>
      </c>
      <c r="B177" s="13">
        <v>3.1113599999999999</v>
      </c>
      <c r="C177" s="13">
        <v>38.905000000000001</v>
      </c>
      <c r="D177" s="13">
        <v>0.51187000000000005</v>
      </c>
      <c r="E177" s="13">
        <v>12.5143</v>
      </c>
      <c r="F177" s="13">
        <v>93.070999999999998</v>
      </c>
      <c r="G177" s="15">
        <v>-0.41875000000000001</v>
      </c>
      <c r="H177" s="13">
        <v>22.452000000000002</v>
      </c>
      <c r="I177" s="13">
        <v>18.940200000000001</v>
      </c>
      <c r="J177" s="14">
        <v>61.494</v>
      </c>
    </row>
    <row r="178" spans="1:10" x14ac:dyDescent="0.25">
      <c r="A178" s="12">
        <v>40756</v>
      </c>
      <c r="B178" s="13">
        <v>3.4298199999999999</v>
      </c>
      <c r="C178" s="13">
        <v>50.095999999999997</v>
      </c>
      <c r="D178" s="13">
        <v>0.51187000000000005</v>
      </c>
      <c r="E178" s="13">
        <v>16.1143</v>
      </c>
      <c r="F178" s="13">
        <v>119.843</v>
      </c>
      <c r="G178" s="15">
        <v>-0.35313</v>
      </c>
      <c r="H178" s="13">
        <v>30.870999999999999</v>
      </c>
      <c r="I178" s="13">
        <v>24.3887</v>
      </c>
      <c r="J178" s="14">
        <v>79.183999999999997</v>
      </c>
    </row>
    <row r="179" spans="1:10" x14ac:dyDescent="0.25">
      <c r="A179" s="12">
        <v>40787</v>
      </c>
      <c r="B179" s="13">
        <v>3.6627100000000001</v>
      </c>
      <c r="C179" s="13">
        <v>25.919</v>
      </c>
      <c r="D179" s="13">
        <v>0.51185999999999998</v>
      </c>
      <c r="E179" s="13">
        <v>8.3374000000000006</v>
      </c>
      <c r="F179" s="13">
        <v>62.005000000000003</v>
      </c>
      <c r="G179" s="13">
        <v>0.53871999999999998</v>
      </c>
      <c r="H179" s="13">
        <v>38.966999999999999</v>
      </c>
      <c r="I179" s="13">
        <v>12.618499999999999</v>
      </c>
      <c r="J179" s="14">
        <v>40.969000000000001</v>
      </c>
    </row>
    <row r="180" spans="1:10" x14ac:dyDescent="0.25">
      <c r="A180" s="12">
        <v>40817</v>
      </c>
      <c r="B180" s="13">
        <v>3.9769600000000001</v>
      </c>
      <c r="C180" s="13">
        <v>30.704999999999998</v>
      </c>
      <c r="D180" s="13">
        <v>0.51185999999999998</v>
      </c>
      <c r="E180" s="13">
        <v>9.8766999999999996</v>
      </c>
      <c r="F180" s="13">
        <v>73.453000000000003</v>
      </c>
      <c r="G180" s="13">
        <v>0.68355999999999995</v>
      </c>
      <c r="H180" s="13">
        <v>53.354999999999997</v>
      </c>
      <c r="I180" s="13">
        <v>14.9481</v>
      </c>
      <c r="J180" s="14">
        <v>48.531999999999996</v>
      </c>
    </row>
    <row r="181" spans="1:10" x14ac:dyDescent="0.25">
      <c r="A181" s="12">
        <v>40848</v>
      </c>
      <c r="B181" s="13">
        <v>3.4133499999999999</v>
      </c>
      <c r="C181" s="13">
        <v>30.155000000000001</v>
      </c>
      <c r="D181" s="13">
        <v>0.51185999999999998</v>
      </c>
      <c r="E181" s="13">
        <v>9.7001000000000008</v>
      </c>
      <c r="F181" s="13">
        <v>72.138999999999996</v>
      </c>
      <c r="G181" s="15">
        <v>0.13797999999999999</v>
      </c>
      <c r="H181" s="13">
        <v>30.367000000000001</v>
      </c>
      <c r="I181" s="13">
        <v>14.680899999999999</v>
      </c>
      <c r="J181" s="14">
        <v>47.664000000000001</v>
      </c>
    </row>
    <row r="182" spans="1:10" x14ac:dyDescent="0.25">
      <c r="A182" s="12">
        <v>40878</v>
      </c>
      <c r="B182" s="13">
        <v>3.52826</v>
      </c>
      <c r="C182" s="13">
        <v>19.338000000000001</v>
      </c>
      <c r="D182" s="13">
        <v>0.51185999999999998</v>
      </c>
      <c r="E182" s="13">
        <v>6.2202999999999999</v>
      </c>
      <c r="F182" s="13">
        <v>46.26</v>
      </c>
      <c r="G182" s="13">
        <v>0.69721</v>
      </c>
      <c r="H182" s="13">
        <v>34.064999999999998</v>
      </c>
      <c r="I182" s="13">
        <v>9.4143000000000008</v>
      </c>
      <c r="J182" s="14">
        <v>30.565000000000001</v>
      </c>
    </row>
    <row r="183" spans="1:10" x14ac:dyDescent="0.25">
      <c r="A183" s="12">
        <v>40909</v>
      </c>
      <c r="B183" s="13">
        <v>2.7377099999999999</v>
      </c>
      <c r="C183" s="13">
        <v>15.321999999999999</v>
      </c>
      <c r="D183" s="13">
        <v>0.51180000000000003</v>
      </c>
      <c r="E183" s="13">
        <v>4.9294000000000002</v>
      </c>
      <c r="F183" s="13">
        <v>36.65</v>
      </c>
      <c r="G183" s="13">
        <v>0.1394</v>
      </c>
      <c r="H183" s="13">
        <v>15.452</v>
      </c>
      <c r="I183" s="13">
        <v>7.4600999999999997</v>
      </c>
      <c r="J183" s="14">
        <v>24.216999999999999</v>
      </c>
    </row>
    <row r="184" spans="1:10" x14ac:dyDescent="0.25">
      <c r="A184" s="12">
        <v>40940</v>
      </c>
      <c r="B184" s="13">
        <v>2.7725900000000001</v>
      </c>
      <c r="C184" s="13">
        <v>20.234000000000002</v>
      </c>
      <c r="D184" s="13">
        <v>0.51178999999999997</v>
      </c>
      <c r="E184" s="13">
        <v>6.5099</v>
      </c>
      <c r="F184" s="13">
        <v>48.399000000000001</v>
      </c>
      <c r="G184" s="15">
        <v>-0.10381</v>
      </c>
      <c r="H184" s="13">
        <v>16</v>
      </c>
      <c r="I184" s="13">
        <v>9.8519000000000005</v>
      </c>
      <c r="J184" s="14">
        <v>31.981000000000002</v>
      </c>
    </row>
    <row r="185" spans="1:10" x14ac:dyDescent="0.25">
      <c r="A185" s="12">
        <v>40969</v>
      </c>
      <c r="B185" s="13">
        <v>2.39201</v>
      </c>
      <c r="C185" s="13">
        <v>14.023</v>
      </c>
      <c r="D185" s="13">
        <v>0.51178000000000001</v>
      </c>
      <c r="E185" s="13">
        <v>4.5115999999999996</v>
      </c>
      <c r="F185" s="13">
        <v>33.542000000000002</v>
      </c>
      <c r="G185" s="15">
        <v>-0.11771</v>
      </c>
      <c r="H185" s="13">
        <v>10.935</v>
      </c>
      <c r="I185" s="13">
        <v>6.8277999999999999</v>
      </c>
      <c r="J185" s="14">
        <v>22.164000000000001</v>
      </c>
    </row>
    <row r="186" spans="1:10" x14ac:dyDescent="0.25">
      <c r="A186" s="12">
        <v>41000</v>
      </c>
      <c r="B186" s="13">
        <v>2.5415999999999999</v>
      </c>
      <c r="C186" s="13">
        <v>13.516999999999999</v>
      </c>
      <c r="D186" s="13">
        <v>0.51176999999999995</v>
      </c>
      <c r="E186" s="13">
        <v>4.3491</v>
      </c>
      <c r="F186" s="13">
        <v>32.332000000000001</v>
      </c>
      <c r="G186" s="13">
        <v>6.8580000000000002E-2</v>
      </c>
      <c r="H186" s="13">
        <v>12.7</v>
      </c>
      <c r="I186" s="13">
        <v>6.5818000000000003</v>
      </c>
      <c r="J186" s="14">
        <v>21.364999999999998</v>
      </c>
    </row>
    <row r="187" spans="1:10" x14ac:dyDescent="0.25">
      <c r="A187" s="12">
        <v>41030</v>
      </c>
      <c r="B187" s="13">
        <v>4.1793399999999998</v>
      </c>
      <c r="C187" s="13">
        <v>42.927999999999997</v>
      </c>
      <c r="D187" s="13">
        <v>0.51176999999999995</v>
      </c>
      <c r="E187" s="13">
        <v>13.8119</v>
      </c>
      <c r="F187" s="13">
        <v>102.68</v>
      </c>
      <c r="G187" s="13">
        <v>0.55076000000000003</v>
      </c>
      <c r="H187" s="13">
        <v>65.322999999999993</v>
      </c>
      <c r="I187" s="13">
        <v>20.9024</v>
      </c>
      <c r="J187" s="14">
        <v>67.849000000000004</v>
      </c>
    </row>
    <row r="188" spans="1:10" x14ac:dyDescent="0.25">
      <c r="A188" s="12">
        <v>41061</v>
      </c>
      <c r="B188" s="13">
        <v>3.2399800000000001</v>
      </c>
      <c r="C188" s="13">
        <v>45.378999999999998</v>
      </c>
      <c r="D188" s="13">
        <v>0.51175999999999999</v>
      </c>
      <c r="E188" s="13">
        <v>14.6007</v>
      </c>
      <c r="F188" s="13">
        <v>108.54300000000001</v>
      </c>
      <c r="G188" s="15">
        <v>-0.44412000000000001</v>
      </c>
      <c r="H188" s="13">
        <v>25.533000000000001</v>
      </c>
      <c r="I188" s="13">
        <v>22.0961</v>
      </c>
      <c r="J188" s="14">
        <v>71.722999999999999</v>
      </c>
    </row>
    <row r="189" spans="1:10" x14ac:dyDescent="0.25">
      <c r="A189" s="12">
        <v>41091</v>
      </c>
      <c r="B189" s="13">
        <v>3.2278699999999998</v>
      </c>
      <c r="C189" s="13">
        <v>39.686999999999998</v>
      </c>
      <c r="D189" s="13">
        <v>0.51175999999999999</v>
      </c>
      <c r="E189" s="13">
        <v>12.7691</v>
      </c>
      <c r="F189" s="13">
        <v>94.926000000000002</v>
      </c>
      <c r="G189" s="13">
        <v>-0.32218999999999998</v>
      </c>
      <c r="H189" s="13">
        <v>25.225999999999999</v>
      </c>
      <c r="I189" s="13">
        <v>19.324200000000001</v>
      </c>
      <c r="J189" s="14">
        <v>62.725000000000001</v>
      </c>
    </row>
    <row r="190" spans="1:10" x14ac:dyDescent="0.25">
      <c r="A190" s="12">
        <v>41122</v>
      </c>
      <c r="B190" s="13">
        <v>4.1240100000000002</v>
      </c>
      <c r="C190" s="13">
        <v>51.862000000000002</v>
      </c>
      <c r="D190" s="13">
        <v>0.51175999999999999</v>
      </c>
      <c r="E190" s="13">
        <v>16.686699999999998</v>
      </c>
      <c r="F190" s="13">
        <v>124.048</v>
      </c>
      <c r="G190" s="13">
        <v>0.30636999999999998</v>
      </c>
      <c r="H190" s="13">
        <v>61.805999999999997</v>
      </c>
      <c r="I190" s="13">
        <v>25.252800000000001</v>
      </c>
      <c r="J190" s="14">
        <v>81.968999999999994</v>
      </c>
    </row>
    <row r="191" spans="1:10" x14ac:dyDescent="0.25">
      <c r="A191" s="12">
        <v>41153</v>
      </c>
      <c r="B191" s="13">
        <v>3.5562999999999998</v>
      </c>
      <c r="C191" s="13">
        <v>34.256</v>
      </c>
      <c r="D191" s="13">
        <v>0.51175999999999999</v>
      </c>
      <c r="E191" s="13">
        <v>11.021800000000001</v>
      </c>
      <c r="F191" s="13">
        <v>81.935000000000002</v>
      </c>
      <c r="G191" s="15">
        <v>0.15340000000000001</v>
      </c>
      <c r="H191" s="13">
        <v>35.033000000000001</v>
      </c>
      <c r="I191" s="13">
        <v>16.6798</v>
      </c>
      <c r="J191" s="14">
        <v>54.142000000000003</v>
      </c>
    </row>
    <row r="192" spans="1:10" x14ac:dyDescent="0.25">
      <c r="A192" s="12">
        <v>41183</v>
      </c>
      <c r="B192" s="13">
        <v>4.2672100000000004</v>
      </c>
      <c r="C192" s="13">
        <v>40.048999999999999</v>
      </c>
      <c r="D192" s="13">
        <v>0.51175999999999999</v>
      </c>
      <c r="E192" s="13">
        <v>12.8857</v>
      </c>
      <c r="F192" s="13">
        <v>95.790999999999997</v>
      </c>
      <c r="G192" s="13">
        <v>0.70806999999999998</v>
      </c>
      <c r="H192" s="13">
        <v>71.322999999999993</v>
      </c>
      <c r="I192" s="13">
        <v>19.500599999999999</v>
      </c>
      <c r="J192" s="14">
        <v>63.296999999999997</v>
      </c>
    </row>
    <row r="193" spans="1:10" x14ac:dyDescent="0.25">
      <c r="A193" s="12">
        <v>41214</v>
      </c>
      <c r="B193" s="13">
        <v>3.5964</v>
      </c>
      <c r="C193" s="13">
        <v>36.351999999999997</v>
      </c>
      <c r="D193" s="13">
        <v>0.51175999999999999</v>
      </c>
      <c r="E193" s="13">
        <v>11.696400000000001</v>
      </c>
      <c r="F193" s="13">
        <v>86.95</v>
      </c>
      <c r="G193" s="13">
        <v>0.13408999999999999</v>
      </c>
      <c r="H193" s="13">
        <v>36.466999999999999</v>
      </c>
      <c r="I193" s="13">
        <v>17.700700000000001</v>
      </c>
      <c r="J193" s="14">
        <v>57.454999999999998</v>
      </c>
    </row>
    <row r="194" spans="1:10" x14ac:dyDescent="0.25">
      <c r="A194" s="12">
        <v>41244</v>
      </c>
      <c r="B194" s="13">
        <v>3.02278</v>
      </c>
      <c r="C194" s="13">
        <v>25.884</v>
      </c>
      <c r="D194" s="13">
        <v>0.51175999999999999</v>
      </c>
      <c r="E194" s="13">
        <v>8.3283000000000005</v>
      </c>
      <c r="F194" s="13">
        <v>61.911000000000001</v>
      </c>
      <c r="G194" s="15">
        <v>-9.9900000000000003E-2</v>
      </c>
      <c r="H194" s="13">
        <v>20.547999999999998</v>
      </c>
      <c r="I194" s="13">
        <v>12.6036</v>
      </c>
      <c r="J194" s="14">
        <v>40.909999999999997</v>
      </c>
    </row>
    <row r="195" spans="1:10" x14ac:dyDescent="0.25">
      <c r="A195" s="12">
        <v>41275</v>
      </c>
      <c r="B195" s="13">
        <v>2.96793</v>
      </c>
      <c r="C195" s="13">
        <v>16.896999999999998</v>
      </c>
      <c r="D195" s="13">
        <v>0.51171</v>
      </c>
      <c r="E195" s="13">
        <v>5.4371</v>
      </c>
      <c r="F195" s="13">
        <v>40.411999999999999</v>
      </c>
      <c r="G195" s="13">
        <v>0.27173999999999998</v>
      </c>
      <c r="H195" s="13">
        <v>19.452000000000002</v>
      </c>
      <c r="I195" s="13">
        <v>8.2279999999999998</v>
      </c>
      <c r="J195" s="14">
        <v>26.704999999999998</v>
      </c>
    </row>
    <row r="196" spans="1:10" x14ac:dyDescent="0.25">
      <c r="A196" s="12">
        <v>41306</v>
      </c>
      <c r="B196" s="13">
        <v>3.2088299999999998</v>
      </c>
      <c r="C196" s="13">
        <v>21.818000000000001</v>
      </c>
      <c r="D196" s="13">
        <v>0.51171</v>
      </c>
      <c r="E196" s="13">
        <v>7.0208000000000004</v>
      </c>
      <c r="F196" s="13">
        <v>52.180999999999997</v>
      </c>
      <c r="G196" s="13">
        <v>0.25702000000000003</v>
      </c>
      <c r="H196" s="13">
        <v>24.75</v>
      </c>
      <c r="I196" s="13">
        <v>10.624499999999999</v>
      </c>
      <c r="J196" s="14">
        <v>34.481999999999999</v>
      </c>
    </row>
    <row r="197" spans="1:10" x14ac:dyDescent="0.25">
      <c r="A197" s="12">
        <v>41334</v>
      </c>
      <c r="B197" s="13">
        <v>2.9794700000000001</v>
      </c>
      <c r="C197" s="13">
        <v>15.808999999999999</v>
      </c>
      <c r="D197" s="13">
        <v>0.51170000000000004</v>
      </c>
      <c r="E197" s="13">
        <v>5.0873999999999997</v>
      </c>
      <c r="F197" s="13">
        <v>37.811</v>
      </c>
      <c r="G197" s="13">
        <v>0.34977999999999998</v>
      </c>
      <c r="H197" s="13">
        <v>19.677</v>
      </c>
      <c r="I197" s="13">
        <v>7.6986999999999997</v>
      </c>
      <c r="J197" s="14">
        <v>24.986000000000001</v>
      </c>
    </row>
    <row r="198" spans="1:10" x14ac:dyDescent="0.25">
      <c r="A198" s="12">
        <v>41365</v>
      </c>
      <c r="B198" s="13">
        <v>2.9087200000000002</v>
      </c>
      <c r="C198" s="13">
        <v>16.763000000000002</v>
      </c>
      <c r="D198" s="13">
        <v>0.51170000000000004</v>
      </c>
      <c r="E198" s="13">
        <v>5.3941999999999997</v>
      </c>
      <c r="F198" s="13">
        <v>40.090000000000003</v>
      </c>
      <c r="G198" s="13">
        <v>0.22048999999999999</v>
      </c>
      <c r="H198" s="13">
        <v>18.332999999999998</v>
      </c>
      <c r="I198" s="13">
        <v>8.1629000000000005</v>
      </c>
      <c r="J198" s="14">
        <v>26.492999999999999</v>
      </c>
    </row>
    <row r="199" spans="1:10" x14ac:dyDescent="0.25">
      <c r="A199" s="12">
        <v>41395</v>
      </c>
      <c r="B199" s="13">
        <v>4.2180799999999996</v>
      </c>
      <c r="C199" s="13">
        <v>59.436999999999998</v>
      </c>
      <c r="D199" s="13">
        <v>0.51168999999999998</v>
      </c>
      <c r="E199" s="13">
        <v>19.126999999999999</v>
      </c>
      <c r="F199" s="13">
        <v>142.15199999999999</v>
      </c>
      <c r="G199" s="15">
        <v>0.26407999999999998</v>
      </c>
      <c r="H199" s="13">
        <v>67.903000000000006</v>
      </c>
      <c r="I199" s="13">
        <v>28.944299999999998</v>
      </c>
      <c r="J199" s="14">
        <v>93.936999999999998</v>
      </c>
    </row>
    <row r="200" spans="1:10" x14ac:dyDescent="0.25">
      <c r="A200" s="12">
        <v>41426</v>
      </c>
      <c r="B200" s="13">
        <v>3.35107</v>
      </c>
      <c r="C200" s="13">
        <v>51.113</v>
      </c>
      <c r="D200" s="13">
        <v>0.51168999999999998</v>
      </c>
      <c r="E200" s="13">
        <v>16.4483</v>
      </c>
      <c r="F200" s="13">
        <v>122.24299999999999</v>
      </c>
      <c r="G200" s="13">
        <v>-0.45204</v>
      </c>
      <c r="H200" s="13">
        <v>28.533000000000001</v>
      </c>
      <c r="I200" s="13">
        <v>24.890699999999999</v>
      </c>
      <c r="J200" s="14">
        <v>80.781000000000006</v>
      </c>
    </row>
    <row r="201" spans="1:10" x14ac:dyDescent="0.25">
      <c r="A201" s="12">
        <v>41456</v>
      </c>
      <c r="B201" s="13">
        <v>3.7841900000000002</v>
      </c>
      <c r="C201" s="13">
        <v>45.148000000000003</v>
      </c>
      <c r="D201" s="13">
        <v>0.51168999999999998</v>
      </c>
      <c r="E201" s="13">
        <v>14.5289</v>
      </c>
      <c r="F201" s="13">
        <v>107.97799999999999</v>
      </c>
      <c r="G201" s="13">
        <v>0.10516</v>
      </c>
      <c r="H201" s="13">
        <v>44</v>
      </c>
      <c r="I201" s="13">
        <v>21.9861</v>
      </c>
      <c r="J201" s="14">
        <v>71.353999999999999</v>
      </c>
    </row>
    <row r="202" spans="1:10" x14ac:dyDescent="0.25">
      <c r="A202" s="12">
        <v>41487</v>
      </c>
      <c r="B202" s="13">
        <v>3.8658100000000002</v>
      </c>
      <c r="C202" s="13">
        <v>69.578999999999994</v>
      </c>
      <c r="D202" s="13">
        <v>0.51168999999999998</v>
      </c>
      <c r="E202" s="13">
        <v>22.390999999999998</v>
      </c>
      <c r="F202" s="13">
        <v>166.40700000000001</v>
      </c>
      <c r="G202" s="15">
        <v>-0.24573999999999999</v>
      </c>
      <c r="H202" s="13">
        <v>47.741999999999997</v>
      </c>
      <c r="I202" s="13">
        <v>33.883499999999998</v>
      </c>
      <c r="J202" s="14">
        <v>109.96599999999999</v>
      </c>
    </row>
    <row r="203" spans="1:10" x14ac:dyDescent="0.25">
      <c r="A203" s="12">
        <v>41518</v>
      </c>
      <c r="B203" s="13">
        <v>3.7111299999999998</v>
      </c>
      <c r="C203" s="13">
        <v>41.746000000000002</v>
      </c>
      <c r="D203" s="13">
        <v>0.51168999999999998</v>
      </c>
      <c r="E203" s="13">
        <v>13.4343</v>
      </c>
      <c r="F203" s="13">
        <v>99.841999999999999</v>
      </c>
      <c r="G203" s="13">
        <v>0.11043</v>
      </c>
      <c r="H203" s="13">
        <v>40.9</v>
      </c>
      <c r="I203" s="13">
        <v>20.329699999999999</v>
      </c>
      <c r="J203" s="14">
        <v>65.977999999999994</v>
      </c>
    </row>
    <row r="204" spans="1:10" x14ac:dyDescent="0.25">
      <c r="A204" s="12">
        <v>41548</v>
      </c>
      <c r="B204" s="13">
        <v>4.2649499999999998</v>
      </c>
      <c r="C204" s="13">
        <v>53.868000000000002</v>
      </c>
      <c r="D204" s="13">
        <v>0.51168999999999998</v>
      </c>
      <c r="E204" s="13">
        <v>17.335100000000001</v>
      </c>
      <c r="F204" s="13">
        <v>128.83199999999999</v>
      </c>
      <c r="G204" s="15">
        <v>0.40933000000000003</v>
      </c>
      <c r="H204" s="13">
        <v>71.161000000000001</v>
      </c>
      <c r="I204" s="13">
        <v>26.232600000000001</v>
      </c>
      <c r="J204" s="14">
        <v>85.135000000000005</v>
      </c>
    </row>
    <row r="205" spans="1:10" x14ac:dyDescent="0.25">
      <c r="A205" s="12">
        <v>41579</v>
      </c>
      <c r="B205" s="13">
        <v>3.31297</v>
      </c>
      <c r="C205" s="13">
        <v>43.034999999999997</v>
      </c>
      <c r="D205" s="13">
        <v>0.51168999999999998</v>
      </c>
      <c r="E205" s="13">
        <v>13.8491</v>
      </c>
      <c r="F205" s="13">
        <v>102.92400000000001</v>
      </c>
      <c r="G205" s="15">
        <v>-0.31813000000000002</v>
      </c>
      <c r="H205" s="13">
        <v>27.466999999999999</v>
      </c>
      <c r="I205" s="13">
        <v>20.9573</v>
      </c>
      <c r="J205" s="14">
        <v>68.015000000000001</v>
      </c>
    </row>
    <row r="206" spans="1:10" x14ac:dyDescent="0.25">
      <c r="A206" s="12">
        <v>41609</v>
      </c>
      <c r="B206" s="13">
        <v>3.83284</v>
      </c>
      <c r="C206" s="13">
        <v>27.687999999999999</v>
      </c>
      <c r="D206" s="13">
        <v>0.51168999999999998</v>
      </c>
      <c r="E206" s="13">
        <v>8.9102999999999994</v>
      </c>
      <c r="F206" s="13">
        <v>66.22</v>
      </c>
      <c r="G206" s="13">
        <v>0.64273999999999998</v>
      </c>
      <c r="H206" s="13">
        <v>46.194000000000003</v>
      </c>
      <c r="I206" s="13">
        <v>13.483700000000001</v>
      </c>
      <c r="J206" s="14">
        <v>43.76</v>
      </c>
    </row>
    <row r="207" spans="1:10" x14ac:dyDescent="0.25">
      <c r="A207" s="12">
        <v>41640</v>
      </c>
      <c r="B207" s="13">
        <v>3.4118900000000001</v>
      </c>
      <c r="C207" s="13">
        <v>21.364000000000001</v>
      </c>
      <c r="D207" s="13">
        <v>0.51166</v>
      </c>
      <c r="E207" s="13">
        <v>6.8757000000000001</v>
      </c>
      <c r="F207" s="13">
        <v>51.093000000000004</v>
      </c>
      <c r="G207" s="13">
        <v>0.48107</v>
      </c>
      <c r="H207" s="13">
        <v>30.323</v>
      </c>
      <c r="I207" s="13">
        <v>10.404500000000001</v>
      </c>
      <c r="J207" s="14">
        <v>33.764000000000003</v>
      </c>
    </row>
    <row r="208" spans="1:10" x14ac:dyDescent="0.25">
      <c r="A208" s="12">
        <v>41671</v>
      </c>
      <c r="B208" s="13">
        <v>3.62052</v>
      </c>
      <c r="C208" s="13">
        <v>28.51</v>
      </c>
      <c r="D208" s="13">
        <v>0.51165000000000005</v>
      </c>
      <c r="E208" s="13">
        <v>9.1755999999999993</v>
      </c>
      <c r="F208" s="13">
        <v>68.182000000000002</v>
      </c>
      <c r="G208" s="13">
        <v>0.40116000000000002</v>
      </c>
      <c r="H208" s="13">
        <v>37.356999999999999</v>
      </c>
      <c r="I208" s="13">
        <v>13.884600000000001</v>
      </c>
      <c r="J208" s="14">
        <v>45.058</v>
      </c>
    </row>
    <row r="209" spans="1:10" x14ac:dyDescent="0.25">
      <c r="A209" s="12">
        <v>41699</v>
      </c>
      <c r="B209" s="13">
        <v>3.6758899999999999</v>
      </c>
      <c r="C209" s="13">
        <v>21.568000000000001</v>
      </c>
      <c r="D209" s="13">
        <v>0.51165000000000005</v>
      </c>
      <c r="E209" s="13">
        <v>6.9414999999999996</v>
      </c>
      <c r="F209" s="13">
        <v>51.581000000000003</v>
      </c>
      <c r="G209" s="13">
        <v>0.73555999999999999</v>
      </c>
      <c r="H209" s="13">
        <v>39.484000000000002</v>
      </c>
      <c r="I209" s="13">
        <v>10.504</v>
      </c>
      <c r="J209" s="14">
        <v>34.087000000000003</v>
      </c>
    </row>
    <row r="210" spans="1:10" x14ac:dyDescent="0.25">
      <c r="A210" s="12">
        <v>41730</v>
      </c>
      <c r="B210" s="13">
        <v>3.4729999999999999</v>
      </c>
      <c r="C210" s="13">
        <v>23.763000000000002</v>
      </c>
      <c r="D210" s="13">
        <v>0.51165000000000005</v>
      </c>
      <c r="E210" s="13">
        <v>7.6479999999999997</v>
      </c>
      <c r="F210" s="13">
        <v>56.829000000000001</v>
      </c>
      <c r="G210" s="13">
        <v>0.43575000000000003</v>
      </c>
      <c r="H210" s="13">
        <v>32.232999999999997</v>
      </c>
      <c r="I210" s="13">
        <v>11.573</v>
      </c>
      <c r="J210" s="14">
        <v>37.555</v>
      </c>
    </row>
    <row r="211" spans="1:10" x14ac:dyDescent="0.25">
      <c r="A211" s="12">
        <v>41760</v>
      </c>
      <c r="B211" s="13">
        <v>3.83772</v>
      </c>
      <c r="C211" s="13">
        <v>87.965000000000003</v>
      </c>
      <c r="D211" s="13">
        <v>0.51163999999999998</v>
      </c>
      <c r="E211" s="13">
        <v>28.311</v>
      </c>
      <c r="F211" s="13">
        <v>210.36799999999999</v>
      </c>
      <c r="G211" s="15">
        <v>-0.50834000000000001</v>
      </c>
      <c r="H211" s="13">
        <v>46.418999999999997</v>
      </c>
      <c r="I211" s="13">
        <v>42.840499999999999</v>
      </c>
      <c r="J211" s="14">
        <v>139.02099999999999</v>
      </c>
    </row>
    <row r="212" spans="1:10" x14ac:dyDescent="0.25">
      <c r="A212" s="12">
        <v>41791</v>
      </c>
      <c r="B212" s="13">
        <v>3.6234500000000001</v>
      </c>
      <c r="C212" s="13">
        <v>60.125</v>
      </c>
      <c r="D212" s="13">
        <v>0.51163999999999998</v>
      </c>
      <c r="E212" s="13">
        <v>19.3508</v>
      </c>
      <c r="F212" s="13">
        <v>143.78700000000001</v>
      </c>
      <c r="G212" s="13">
        <v>-0.34208</v>
      </c>
      <c r="H212" s="13">
        <v>37.466999999999999</v>
      </c>
      <c r="I212" s="13">
        <v>29.2818</v>
      </c>
      <c r="J212" s="14">
        <v>95.021000000000001</v>
      </c>
    </row>
    <row r="213" spans="1:10" x14ac:dyDescent="0.25">
      <c r="A213" s="12">
        <v>41821</v>
      </c>
      <c r="B213" s="13">
        <v>4.0813600000000001</v>
      </c>
      <c r="C213" s="13">
        <v>58.984999999999999</v>
      </c>
      <c r="D213" s="13">
        <v>0.51163999999999998</v>
      </c>
      <c r="E213" s="13">
        <v>18.983899999999998</v>
      </c>
      <c r="F213" s="13">
        <v>141.06</v>
      </c>
      <c r="G213" s="13">
        <v>0.13497000000000001</v>
      </c>
      <c r="H213" s="13">
        <v>59.225999999999999</v>
      </c>
      <c r="I213" s="13">
        <v>28.726600000000001</v>
      </c>
      <c r="J213" s="14">
        <v>93.218999999999994</v>
      </c>
    </row>
    <row r="214" spans="1:10" x14ac:dyDescent="0.25">
      <c r="A214" s="12">
        <v>41852</v>
      </c>
      <c r="B214" s="13">
        <v>3.8209</v>
      </c>
      <c r="C214" s="13">
        <v>85.872</v>
      </c>
      <c r="D214" s="13">
        <v>0.51163999999999998</v>
      </c>
      <c r="E214" s="13">
        <v>27.637499999999999</v>
      </c>
      <c r="F214" s="13">
        <v>205.36</v>
      </c>
      <c r="G214" s="15">
        <v>-0.50107000000000002</v>
      </c>
      <c r="H214" s="13">
        <v>45.645000000000003</v>
      </c>
      <c r="I214" s="13">
        <v>41.821300000000001</v>
      </c>
      <c r="J214" s="14">
        <v>135.71199999999999</v>
      </c>
    </row>
    <row r="215" spans="1:10" x14ac:dyDescent="0.25">
      <c r="A215" s="12">
        <v>41883</v>
      </c>
      <c r="B215" s="13">
        <v>3.53417</v>
      </c>
      <c r="C215" s="13">
        <v>52.738999999999997</v>
      </c>
      <c r="D215" s="13">
        <v>0.51163999999999998</v>
      </c>
      <c r="E215" s="13">
        <v>16.9739</v>
      </c>
      <c r="F215" s="13">
        <v>126.124</v>
      </c>
      <c r="G215" s="15">
        <v>-0.30030000000000001</v>
      </c>
      <c r="H215" s="13">
        <v>34.267000000000003</v>
      </c>
      <c r="I215" s="13">
        <v>25.684999999999999</v>
      </c>
      <c r="J215" s="14">
        <v>83.349000000000004</v>
      </c>
    </row>
    <row r="216" spans="1:10" x14ac:dyDescent="0.25">
      <c r="A216" s="12">
        <v>41913</v>
      </c>
      <c r="B216" s="13">
        <v>4.1023800000000001</v>
      </c>
      <c r="C216" s="13">
        <v>68.084000000000003</v>
      </c>
      <c r="D216" s="13">
        <v>0.51163999999999998</v>
      </c>
      <c r="E216" s="13">
        <v>21.912600000000001</v>
      </c>
      <c r="F216" s="13">
        <v>162.821</v>
      </c>
      <c r="G216" s="15">
        <v>1.252E-2</v>
      </c>
      <c r="H216" s="13">
        <v>60.484000000000002</v>
      </c>
      <c r="I216" s="13">
        <v>33.158299999999997</v>
      </c>
      <c r="J216" s="14">
        <v>107.6</v>
      </c>
    </row>
    <row r="217" spans="1:10" x14ac:dyDescent="0.25">
      <c r="A217" s="12">
        <v>41944</v>
      </c>
      <c r="B217" s="13">
        <v>3.75576</v>
      </c>
      <c r="C217" s="13">
        <v>45.597999999999999</v>
      </c>
      <c r="D217" s="13">
        <v>0.51163999999999998</v>
      </c>
      <c r="E217" s="13">
        <v>14.6755</v>
      </c>
      <c r="F217" s="13">
        <v>109.04600000000001</v>
      </c>
      <c r="G217" s="13">
        <v>6.6780000000000006E-2</v>
      </c>
      <c r="H217" s="13">
        <v>42.767000000000003</v>
      </c>
      <c r="I217" s="13">
        <v>22.207100000000001</v>
      </c>
      <c r="J217" s="14">
        <v>72.063000000000002</v>
      </c>
    </row>
    <row r="218" spans="1:10" x14ac:dyDescent="0.25">
      <c r="A218" s="12">
        <v>41974</v>
      </c>
      <c r="B218" s="13">
        <v>3.97817</v>
      </c>
      <c r="C218" s="13">
        <v>36.533000000000001</v>
      </c>
      <c r="D218" s="13">
        <v>0.51163999999999998</v>
      </c>
      <c r="E218" s="13">
        <v>11.757899999999999</v>
      </c>
      <c r="F218" s="13">
        <v>87.367000000000004</v>
      </c>
      <c r="G218" s="15">
        <v>0.51085000000000003</v>
      </c>
      <c r="H218" s="13">
        <v>53.418999999999997</v>
      </c>
      <c r="I218" s="13">
        <v>17.792100000000001</v>
      </c>
      <c r="J218" s="14">
        <v>57.735999999999997</v>
      </c>
    </row>
    <row r="219" spans="1:10" x14ac:dyDescent="0.25">
      <c r="A219" s="12">
        <v>42005</v>
      </c>
      <c r="B219" s="13" t="s">
        <v>28</v>
      </c>
      <c r="C219" s="13">
        <v>27.315000000000001</v>
      </c>
      <c r="D219" s="13">
        <v>0.51153999999999999</v>
      </c>
      <c r="E219" s="13">
        <v>8.7933000000000003</v>
      </c>
      <c r="F219" s="13">
        <v>65.313999999999993</v>
      </c>
      <c r="G219" s="13" t="s">
        <v>28</v>
      </c>
      <c r="H219" s="13" t="s">
        <v>28</v>
      </c>
      <c r="I219" s="13">
        <v>13.305</v>
      </c>
      <c r="J219" s="14">
        <v>43.165999999999997</v>
      </c>
    </row>
    <row r="220" spans="1:10" x14ac:dyDescent="0.25">
      <c r="A220" s="12">
        <v>42036</v>
      </c>
      <c r="B220" s="13" t="s">
        <v>28</v>
      </c>
      <c r="C220" s="13">
        <v>34.115000000000002</v>
      </c>
      <c r="D220" s="13">
        <v>0.51636000000000004</v>
      </c>
      <c r="E220" s="13">
        <v>10.8522</v>
      </c>
      <c r="F220" s="13">
        <v>82.144000000000005</v>
      </c>
      <c r="G220" s="13" t="s">
        <v>28</v>
      </c>
      <c r="H220" s="13" t="s">
        <v>28</v>
      </c>
      <c r="I220" s="13">
        <v>16.4846</v>
      </c>
      <c r="J220" s="14">
        <v>54.078000000000003</v>
      </c>
    </row>
    <row r="221" spans="1:10" x14ac:dyDescent="0.25">
      <c r="A221" s="12">
        <v>42064</v>
      </c>
      <c r="B221" s="13" t="s">
        <v>28</v>
      </c>
      <c r="C221" s="13">
        <v>26.274000000000001</v>
      </c>
      <c r="D221" s="13">
        <v>0.52114000000000005</v>
      </c>
      <c r="E221" s="13">
        <v>8.2597000000000005</v>
      </c>
      <c r="F221" s="13">
        <v>63.701999999999998</v>
      </c>
      <c r="G221" s="13" t="s">
        <v>28</v>
      </c>
      <c r="H221" s="13" t="s">
        <v>28</v>
      </c>
      <c r="I221" s="13">
        <v>12.5952</v>
      </c>
      <c r="J221" s="14">
        <v>41.774999999999999</v>
      </c>
    </row>
    <row r="222" spans="1:10" x14ac:dyDescent="0.25">
      <c r="A222" s="12">
        <v>42095</v>
      </c>
      <c r="B222" s="13" t="s">
        <v>28</v>
      </c>
      <c r="C222" s="13">
        <v>25.298999999999999</v>
      </c>
      <c r="D222" s="13">
        <v>0.52586999999999995</v>
      </c>
      <c r="E222" s="13">
        <v>7.8601000000000001</v>
      </c>
      <c r="F222" s="13">
        <v>61.755000000000003</v>
      </c>
      <c r="G222" s="13" t="s">
        <v>28</v>
      </c>
      <c r="H222" s="13" t="s">
        <v>28</v>
      </c>
      <c r="I222" s="13">
        <v>12.031700000000001</v>
      </c>
      <c r="J222" s="14">
        <v>40.343000000000004</v>
      </c>
    </row>
    <row r="223" spans="1:10" x14ac:dyDescent="0.25">
      <c r="A223" s="12">
        <v>42125</v>
      </c>
      <c r="B223" s="13" t="s">
        <v>28</v>
      </c>
      <c r="C223" s="13">
        <v>75.322999999999993</v>
      </c>
      <c r="D223" s="13">
        <v>0.53056000000000003</v>
      </c>
      <c r="E223" s="13">
        <v>23.130700000000001</v>
      </c>
      <c r="F223" s="13">
        <v>185.10499999999999</v>
      </c>
      <c r="G223" s="13" t="s">
        <v>28</v>
      </c>
      <c r="H223" s="13" t="s">
        <v>28</v>
      </c>
      <c r="I223" s="13">
        <v>35.541899999999998</v>
      </c>
      <c r="J223" s="14">
        <v>120.467</v>
      </c>
    </row>
    <row r="224" spans="1:10" x14ac:dyDescent="0.25">
      <c r="A224" s="12">
        <v>42156</v>
      </c>
      <c r="B224" s="13" t="s">
        <v>28</v>
      </c>
      <c r="C224" s="13">
        <v>56.326000000000001</v>
      </c>
      <c r="D224" s="13">
        <v>0.53520999999999996</v>
      </c>
      <c r="E224" s="13">
        <v>17.0977</v>
      </c>
      <c r="F224" s="13">
        <v>139.34200000000001</v>
      </c>
      <c r="G224" s="13" t="s">
        <v>28</v>
      </c>
      <c r="H224" s="13" t="s">
        <v>28</v>
      </c>
      <c r="I224" s="13">
        <v>26.370899999999999</v>
      </c>
      <c r="J224" s="14">
        <v>90.343000000000004</v>
      </c>
    </row>
    <row r="225" spans="1:10" x14ac:dyDescent="0.25">
      <c r="A225" s="12">
        <v>42186</v>
      </c>
      <c r="B225" s="13" t="s">
        <v>28</v>
      </c>
      <c r="C225" s="13">
        <v>62.773000000000003</v>
      </c>
      <c r="D225" s="13">
        <v>0.53981999999999997</v>
      </c>
      <c r="E225" s="13">
        <v>18.836400000000001</v>
      </c>
      <c r="F225" s="13">
        <v>156.31</v>
      </c>
      <c r="G225" s="13" t="s">
        <v>28</v>
      </c>
      <c r="H225" s="13" t="s">
        <v>28</v>
      </c>
      <c r="I225" s="13">
        <v>29.161100000000001</v>
      </c>
      <c r="J225" s="14">
        <v>100.967</v>
      </c>
    </row>
    <row r="226" spans="1:10" x14ac:dyDescent="0.25">
      <c r="A226" s="12">
        <v>42217</v>
      </c>
      <c r="B226" s="13" t="s">
        <v>28</v>
      </c>
      <c r="C226" s="13">
        <v>80.403999999999996</v>
      </c>
      <c r="D226" s="13">
        <v>0.54439000000000004</v>
      </c>
      <c r="E226" s="13">
        <v>23.852900000000002</v>
      </c>
      <c r="F226" s="13">
        <v>201.517</v>
      </c>
      <c r="G226" s="13" t="s">
        <v>28</v>
      </c>
      <c r="H226" s="13" t="s">
        <v>28</v>
      </c>
      <c r="I226" s="13">
        <v>37.0642</v>
      </c>
      <c r="J226" s="14">
        <v>129.68700000000001</v>
      </c>
    </row>
    <row r="227" spans="1:10" x14ac:dyDescent="0.25">
      <c r="A227" s="12">
        <v>42248</v>
      </c>
      <c r="B227" s="13" t="s">
        <v>28</v>
      </c>
      <c r="C227" s="13">
        <v>54.32</v>
      </c>
      <c r="D227" s="13">
        <v>0.54891999999999996</v>
      </c>
      <c r="E227" s="13">
        <v>15.932700000000001</v>
      </c>
      <c r="F227" s="13">
        <v>137.017</v>
      </c>
      <c r="G227" s="13" t="s">
        <v>28</v>
      </c>
      <c r="H227" s="13" t="s">
        <v>28</v>
      </c>
      <c r="I227" s="13">
        <v>24.848299999999998</v>
      </c>
      <c r="J227" s="14">
        <v>87.855000000000004</v>
      </c>
    </row>
    <row r="228" spans="1:10" x14ac:dyDescent="0.25">
      <c r="A228" s="12">
        <v>42278</v>
      </c>
      <c r="B228" s="13" t="s">
        <v>28</v>
      </c>
      <c r="C228" s="13">
        <v>76.960999999999999</v>
      </c>
      <c r="D228" s="13">
        <v>0.55342000000000002</v>
      </c>
      <c r="E228" s="13">
        <v>22.3202</v>
      </c>
      <c r="F228" s="13">
        <v>195.35900000000001</v>
      </c>
      <c r="G228" s="13" t="s">
        <v>28</v>
      </c>
      <c r="H228" s="13" t="s">
        <v>28</v>
      </c>
      <c r="I228" s="13">
        <v>34.936900000000001</v>
      </c>
      <c r="J228" s="14">
        <v>124.809</v>
      </c>
    </row>
    <row r="229" spans="1:10" x14ac:dyDescent="0.25">
      <c r="A229" s="12">
        <v>42309</v>
      </c>
      <c r="B229" s="13" t="s">
        <v>28</v>
      </c>
      <c r="C229" s="13">
        <v>52.107999999999997</v>
      </c>
      <c r="D229" s="13">
        <v>0.55786999999999998</v>
      </c>
      <c r="E229" s="13">
        <v>14.9438</v>
      </c>
      <c r="F229" s="13">
        <v>133.10300000000001</v>
      </c>
      <c r="G229" s="13" t="s">
        <v>28</v>
      </c>
      <c r="H229" s="13" t="s">
        <v>28</v>
      </c>
      <c r="I229" s="13">
        <v>23.4756</v>
      </c>
      <c r="J229" s="14">
        <v>84.728999999999999</v>
      </c>
    </row>
    <row r="230" spans="1:10" x14ac:dyDescent="0.25">
      <c r="A230" s="12">
        <v>42339</v>
      </c>
      <c r="B230" s="13" t="s">
        <v>28</v>
      </c>
      <c r="C230" s="13">
        <v>45.021000000000001</v>
      </c>
      <c r="D230" s="13">
        <v>0.56230000000000002</v>
      </c>
      <c r="E230" s="13">
        <v>12.7681</v>
      </c>
      <c r="F230" s="13">
        <v>115.71299999999999</v>
      </c>
      <c r="G230" s="13" t="s">
        <v>28</v>
      </c>
      <c r="H230" s="13" t="s">
        <v>28</v>
      </c>
      <c r="I230" s="13">
        <v>20.1296</v>
      </c>
      <c r="J230" s="14">
        <v>73.396000000000001</v>
      </c>
    </row>
    <row r="231" spans="1:10" x14ac:dyDescent="0.25">
      <c r="A231" s="12">
        <v>42370</v>
      </c>
      <c r="B231" s="13" t="s">
        <v>28</v>
      </c>
      <c r="C231" s="13">
        <v>29.356000000000002</v>
      </c>
      <c r="D231" s="13">
        <v>0.58543999999999996</v>
      </c>
      <c r="E231" s="13">
        <v>7.8514999999999997</v>
      </c>
      <c r="F231" s="13">
        <v>77.912000000000006</v>
      </c>
      <c r="G231" s="13" t="s">
        <v>28</v>
      </c>
      <c r="H231" s="13" t="s">
        <v>28</v>
      </c>
      <c r="I231" s="13">
        <v>12.612500000000001</v>
      </c>
      <c r="J231" s="14">
        <v>48.502000000000002</v>
      </c>
    </row>
    <row r="232" spans="1:10" x14ac:dyDescent="0.25">
      <c r="A232" s="12">
        <v>42401</v>
      </c>
      <c r="B232" s="13" t="s">
        <v>28</v>
      </c>
      <c r="C232" s="13">
        <v>36.701000000000001</v>
      </c>
      <c r="D232" s="13">
        <v>0.59131</v>
      </c>
      <c r="E232" s="13">
        <v>9.67</v>
      </c>
      <c r="F232" s="13">
        <v>98.191999999999993</v>
      </c>
      <c r="G232" s="13" t="s">
        <v>28</v>
      </c>
      <c r="H232" s="13" t="s">
        <v>28</v>
      </c>
      <c r="I232" s="13">
        <v>15.607699999999999</v>
      </c>
      <c r="J232" s="14">
        <v>60.835999999999999</v>
      </c>
    </row>
    <row r="233" spans="1:10" x14ac:dyDescent="0.25">
      <c r="A233" s="12">
        <v>42430</v>
      </c>
      <c r="B233" s="13" t="s">
        <v>28</v>
      </c>
      <c r="C233" s="13">
        <v>28.294</v>
      </c>
      <c r="D233" s="13">
        <v>0.59711999999999998</v>
      </c>
      <c r="E233" s="13">
        <v>7.3449999999999998</v>
      </c>
      <c r="F233" s="13">
        <v>76.302000000000007</v>
      </c>
      <c r="G233" s="13" t="s">
        <v>28</v>
      </c>
      <c r="H233" s="13" t="s">
        <v>28</v>
      </c>
      <c r="I233" s="13">
        <v>11.9109</v>
      </c>
      <c r="J233" s="14">
        <v>47.052</v>
      </c>
    </row>
    <row r="234" spans="1:10" x14ac:dyDescent="0.25">
      <c r="A234" s="12">
        <v>42461</v>
      </c>
      <c r="B234" s="13" t="s">
        <v>28</v>
      </c>
      <c r="C234" s="13">
        <v>27.268999999999998</v>
      </c>
      <c r="D234" s="13">
        <v>0.60287999999999997</v>
      </c>
      <c r="E234" s="13">
        <v>6.9755000000000003</v>
      </c>
      <c r="F234" s="13">
        <v>74.117999999999995</v>
      </c>
      <c r="G234" s="13" t="s">
        <v>28</v>
      </c>
      <c r="H234" s="13" t="s">
        <v>28</v>
      </c>
      <c r="I234" s="13">
        <v>11.364599999999999</v>
      </c>
      <c r="J234" s="14">
        <v>45.493000000000002</v>
      </c>
    </row>
    <row r="235" spans="1:10" x14ac:dyDescent="0.25">
      <c r="A235" s="12">
        <v>42491</v>
      </c>
      <c r="B235" s="13" t="s">
        <v>28</v>
      </c>
      <c r="C235" s="13">
        <v>81.271000000000001</v>
      </c>
      <c r="D235" s="13">
        <v>0.60858999999999996</v>
      </c>
      <c r="E235" s="13">
        <v>20.486899999999999</v>
      </c>
      <c r="F235" s="13">
        <v>222.60599999999999</v>
      </c>
      <c r="G235" s="13" t="s">
        <v>28</v>
      </c>
      <c r="H235" s="13" t="s">
        <v>28</v>
      </c>
      <c r="I235" s="13">
        <v>33.532200000000003</v>
      </c>
      <c r="J235" s="14">
        <v>136.00399999999999</v>
      </c>
    </row>
    <row r="236" spans="1:10" x14ac:dyDescent="0.25">
      <c r="A236" s="12">
        <v>42522</v>
      </c>
      <c r="B236" s="13" t="s">
        <v>28</v>
      </c>
      <c r="C236" s="13">
        <v>60.832999999999998</v>
      </c>
      <c r="D236" s="13">
        <v>0.61424000000000001</v>
      </c>
      <c r="E236" s="13">
        <v>15.113799999999999</v>
      </c>
      <c r="F236" s="13">
        <v>167.90100000000001</v>
      </c>
      <c r="G236" s="13" t="s">
        <v>28</v>
      </c>
      <c r="H236" s="13" t="s">
        <v>28</v>
      </c>
      <c r="I236" s="13">
        <v>24.851099999999999</v>
      </c>
      <c r="J236" s="14">
        <v>102.113</v>
      </c>
    </row>
    <row r="237" spans="1:10" x14ac:dyDescent="0.25">
      <c r="A237" s="12">
        <v>42552</v>
      </c>
      <c r="B237" s="13" t="s">
        <v>28</v>
      </c>
      <c r="C237" s="13">
        <v>67.861000000000004</v>
      </c>
      <c r="D237" s="13">
        <v>0.61983999999999995</v>
      </c>
      <c r="E237" s="13">
        <v>16.618300000000001</v>
      </c>
      <c r="F237" s="13">
        <v>188.71299999999999</v>
      </c>
      <c r="G237" s="13" t="s">
        <v>28</v>
      </c>
      <c r="H237" s="13" t="s">
        <v>28</v>
      </c>
      <c r="I237" s="13">
        <v>27.449200000000001</v>
      </c>
      <c r="J237" s="14">
        <v>114.251</v>
      </c>
    </row>
    <row r="238" spans="1:10" x14ac:dyDescent="0.25">
      <c r="A238" s="12">
        <v>42583</v>
      </c>
      <c r="B238" s="13" t="s">
        <v>28</v>
      </c>
      <c r="C238" s="13">
        <v>87.007999999999996</v>
      </c>
      <c r="D238" s="13">
        <v>0.62539</v>
      </c>
      <c r="E238" s="13">
        <v>21.003799999999998</v>
      </c>
      <c r="F238" s="13">
        <v>243.75899999999999</v>
      </c>
      <c r="G238" s="13" t="s">
        <v>28</v>
      </c>
      <c r="H238" s="13" t="s">
        <v>28</v>
      </c>
      <c r="I238" s="13">
        <v>34.8491</v>
      </c>
      <c r="J238" s="14">
        <v>146.91499999999999</v>
      </c>
    </row>
    <row r="239" spans="1:10" x14ac:dyDescent="0.25">
      <c r="A239" s="12">
        <v>42614</v>
      </c>
      <c r="B239" s="13" t="s">
        <v>28</v>
      </c>
      <c r="C239" s="13">
        <v>58.838999999999999</v>
      </c>
      <c r="D239" s="13">
        <v>0.63088999999999995</v>
      </c>
      <c r="E239" s="13">
        <v>14.003</v>
      </c>
      <c r="F239" s="13">
        <v>166.053</v>
      </c>
      <c r="G239" s="13" t="s">
        <v>28</v>
      </c>
      <c r="H239" s="13" t="s">
        <v>28</v>
      </c>
      <c r="I239" s="13">
        <v>23.337199999999999</v>
      </c>
      <c r="J239" s="14">
        <v>99.637</v>
      </c>
    </row>
    <row r="240" spans="1:10" x14ac:dyDescent="0.25">
      <c r="A240" s="12">
        <v>42644</v>
      </c>
      <c r="B240" s="13" t="s">
        <v>28</v>
      </c>
      <c r="C240" s="13">
        <v>83.444999999999993</v>
      </c>
      <c r="D240" s="13">
        <v>0.63634000000000002</v>
      </c>
      <c r="E240" s="13">
        <v>19.580100000000002</v>
      </c>
      <c r="F240" s="13">
        <v>237.20500000000001</v>
      </c>
      <c r="G240" s="13" t="s">
        <v>28</v>
      </c>
      <c r="H240" s="13" t="s">
        <v>28</v>
      </c>
      <c r="I240" s="13">
        <v>32.776200000000003</v>
      </c>
      <c r="J240" s="14">
        <v>141.703</v>
      </c>
    </row>
    <row r="241" spans="1:10" x14ac:dyDescent="0.25">
      <c r="A241" s="12">
        <v>42675</v>
      </c>
      <c r="B241" s="13" t="s">
        <v>28</v>
      </c>
      <c r="C241" s="13">
        <v>56.552999999999997</v>
      </c>
      <c r="D241" s="13">
        <v>0.64175000000000004</v>
      </c>
      <c r="E241" s="13">
        <v>13.084899999999999</v>
      </c>
      <c r="F241" s="13">
        <v>161.91399999999999</v>
      </c>
      <c r="G241" s="13" t="s">
        <v>28</v>
      </c>
      <c r="H241" s="13" t="s">
        <v>28</v>
      </c>
      <c r="I241" s="13">
        <v>21.999700000000001</v>
      </c>
      <c r="J241" s="14">
        <v>96.302999999999997</v>
      </c>
    </row>
    <row r="242" spans="1:10" ht="15.75" thickBot="1" x14ac:dyDescent="0.3">
      <c r="A242" s="16">
        <v>42705</v>
      </c>
      <c r="B242" s="17" t="s">
        <v>28</v>
      </c>
      <c r="C242" s="17">
        <v>48.908999999999999</v>
      </c>
      <c r="D242" s="17">
        <v>0.64710999999999996</v>
      </c>
      <c r="E242" s="17">
        <v>11.1593</v>
      </c>
      <c r="F242" s="17">
        <v>141.01900000000001</v>
      </c>
      <c r="G242" s="17" t="s">
        <v>28</v>
      </c>
      <c r="H242" s="17" t="s">
        <v>28</v>
      </c>
      <c r="I242" s="17">
        <v>18.843699999999998</v>
      </c>
      <c r="J242" s="18">
        <v>83.512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368"/>
  <sheetViews>
    <sheetView workbookViewId="0">
      <selection activeCell="I368" sqref="I368"/>
    </sheetView>
  </sheetViews>
  <sheetFormatPr defaultRowHeight="15" x14ac:dyDescent="0.25"/>
  <cols>
    <col min="1" max="1" width="11.5703125" customWidth="1"/>
    <col min="3" max="3" width="18" customWidth="1"/>
    <col min="4" max="4" width="14.85546875" customWidth="1"/>
    <col min="5" max="5" width="10.42578125" customWidth="1"/>
    <col min="9" max="9" width="18" customWidth="1"/>
    <col min="10" max="10" width="14.7109375" customWidth="1"/>
    <col min="11" max="11" width="13.85546875" customWidth="1"/>
    <col min="12" max="12" width="15.140625" customWidth="1"/>
    <col min="13" max="13" width="15.5703125" customWidth="1"/>
    <col min="14" max="14" width="17.5703125" customWidth="1"/>
    <col min="15" max="15" width="17.85546875" customWidth="1"/>
    <col min="16" max="16" width="14.7109375" customWidth="1"/>
    <col min="17" max="17" width="13.85546875" customWidth="1"/>
    <col min="18" max="18" width="15.140625" customWidth="1"/>
    <col min="19" max="19" width="15.5703125" customWidth="1"/>
    <col min="20" max="20" width="17.5703125" customWidth="1"/>
    <col min="21" max="21" width="17.28515625" customWidth="1"/>
    <col min="22" max="22" width="14.7109375" customWidth="1"/>
    <col min="23" max="23" width="13.85546875" customWidth="1"/>
    <col min="24" max="24" width="15.140625" customWidth="1"/>
    <col min="25" max="25" width="15.5703125" customWidth="1"/>
    <col min="26" max="26" width="17.5703125" customWidth="1"/>
    <col min="27" max="27" width="17.140625" customWidth="1"/>
    <col min="28" max="28" width="14.7109375" customWidth="1"/>
    <col min="29" max="29" width="13.85546875" customWidth="1"/>
    <col min="30" max="30" width="15.140625" customWidth="1"/>
    <col min="31" max="31" width="15.5703125" customWidth="1"/>
    <col min="32" max="32" width="17.5703125" customWidth="1"/>
    <col min="33" max="33" width="17.85546875" customWidth="1"/>
    <col min="34" max="34" width="14.7109375" customWidth="1"/>
    <col min="35" max="35" width="13.85546875" customWidth="1"/>
    <col min="36" max="36" width="15.140625" customWidth="1"/>
    <col min="37" max="37" width="15.5703125" customWidth="1"/>
    <col min="38" max="38" width="17.5703125" customWidth="1"/>
    <col min="39" max="39" width="18" customWidth="1"/>
  </cols>
  <sheetData>
    <row r="1" spans="1:39" x14ac:dyDescent="0.25">
      <c r="I1" s="24" t="s">
        <v>60</v>
      </c>
      <c r="J1" s="52" t="s">
        <v>59</v>
      </c>
      <c r="K1" s="53" t="s">
        <v>61</v>
      </c>
      <c r="L1" s="53" t="s">
        <v>62</v>
      </c>
      <c r="M1" s="54" t="s">
        <v>63</v>
      </c>
      <c r="N1" s="54" t="s">
        <v>64</v>
      </c>
      <c r="O1" s="55" t="s">
        <v>65</v>
      </c>
      <c r="P1" s="48" t="s">
        <v>66</v>
      </c>
      <c r="Q1" s="49" t="s">
        <v>67</v>
      </c>
      <c r="R1" s="49" t="s">
        <v>68</v>
      </c>
      <c r="S1" s="50" t="s">
        <v>69</v>
      </c>
      <c r="T1" s="50" t="s">
        <v>70</v>
      </c>
      <c r="U1" s="51" t="s">
        <v>71</v>
      </c>
      <c r="V1" s="52" t="s">
        <v>72</v>
      </c>
      <c r="W1" s="53" t="s">
        <v>73</v>
      </c>
      <c r="X1" s="53" t="s">
        <v>74</v>
      </c>
      <c r="Y1" s="54" t="s">
        <v>75</v>
      </c>
      <c r="Z1" s="54" t="s">
        <v>76</v>
      </c>
      <c r="AA1" s="55" t="s">
        <v>77</v>
      </c>
      <c r="AB1" s="48" t="s">
        <v>78</v>
      </c>
      <c r="AC1" s="49" t="s">
        <v>79</v>
      </c>
      <c r="AD1" s="49" t="s">
        <v>80</v>
      </c>
      <c r="AE1" s="50" t="s">
        <v>81</v>
      </c>
      <c r="AF1" s="50" t="s">
        <v>82</v>
      </c>
      <c r="AG1" s="51" t="s">
        <v>83</v>
      </c>
      <c r="AH1" s="52" t="s">
        <v>84</v>
      </c>
      <c r="AI1" s="53" t="s">
        <v>85</v>
      </c>
      <c r="AJ1" s="53" t="s">
        <v>86</v>
      </c>
      <c r="AK1" s="54" t="s">
        <v>87</v>
      </c>
      <c r="AL1" s="54" t="s">
        <v>88</v>
      </c>
      <c r="AM1" s="55" t="s">
        <v>89</v>
      </c>
    </row>
    <row r="2" spans="1:39" ht="47.25" customHeight="1" x14ac:dyDescent="0.25">
      <c r="A2" s="25" t="s">
        <v>29</v>
      </c>
      <c r="B2" s="25" t="s">
        <v>30</v>
      </c>
      <c r="C2" s="26" t="s">
        <v>31</v>
      </c>
      <c r="D2" s="26" t="s">
        <v>57</v>
      </c>
      <c r="E2" s="26" t="s">
        <v>32</v>
      </c>
      <c r="G2" s="88" t="s">
        <v>58</v>
      </c>
      <c r="H2" s="88"/>
      <c r="J2" s="27" t="s">
        <v>57</v>
      </c>
      <c r="K2" s="27" t="s">
        <v>57</v>
      </c>
      <c r="L2" s="27" t="s">
        <v>57</v>
      </c>
      <c r="M2" s="27" t="s">
        <v>57</v>
      </c>
      <c r="N2" s="27" t="s">
        <v>57</v>
      </c>
      <c r="O2" s="27" t="s">
        <v>57</v>
      </c>
      <c r="P2" s="27" t="s">
        <v>57</v>
      </c>
      <c r="Q2" s="27" t="s">
        <v>57</v>
      </c>
      <c r="R2" s="27" t="s">
        <v>57</v>
      </c>
      <c r="S2" s="27" t="s">
        <v>57</v>
      </c>
      <c r="T2" s="27" t="s">
        <v>57</v>
      </c>
      <c r="U2" s="27" t="s">
        <v>57</v>
      </c>
      <c r="V2" s="27" t="s">
        <v>57</v>
      </c>
      <c r="W2" s="27" t="s">
        <v>57</v>
      </c>
      <c r="X2" s="27" t="s">
        <v>57</v>
      </c>
      <c r="Y2" s="27" t="s">
        <v>57</v>
      </c>
      <c r="Z2" s="27" t="s">
        <v>57</v>
      </c>
      <c r="AA2" s="27" t="s">
        <v>57</v>
      </c>
      <c r="AB2" s="27" t="s">
        <v>57</v>
      </c>
      <c r="AC2" s="27" t="s">
        <v>57</v>
      </c>
      <c r="AD2" s="27" t="s">
        <v>57</v>
      </c>
      <c r="AE2" s="27" t="s">
        <v>57</v>
      </c>
      <c r="AF2" s="27" t="s">
        <v>57</v>
      </c>
      <c r="AG2" s="27" t="s">
        <v>57</v>
      </c>
      <c r="AH2" s="27" t="s">
        <v>57</v>
      </c>
      <c r="AI2" s="27" t="s">
        <v>57</v>
      </c>
      <c r="AJ2" s="27" t="s">
        <v>57</v>
      </c>
      <c r="AK2" s="27" t="s">
        <v>57</v>
      </c>
      <c r="AL2" s="27" t="s">
        <v>57</v>
      </c>
      <c r="AM2" s="27" t="s">
        <v>57</v>
      </c>
    </row>
    <row r="3" spans="1:39" x14ac:dyDescent="0.25">
      <c r="A3" s="7">
        <v>42370</v>
      </c>
      <c r="B3" s="22">
        <f>MONTH(A3)</f>
        <v>1</v>
      </c>
      <c r="C3" s="21">
        <f t="shared" ref="C3:C66" si="0">VLOOKUP(B3,$G$3:$H$14,2,FALSE)</f>
        <v>29.356000000000002</v>
      </c>
      <c r="D3">
        <f>C3</f>
        <v>29.356000000000002</v>
      </c>
      <c r="E3">
        <v>1</v>
      </c>
      <c r="G3" s="20">
        <v>1</v>
      </c>
      <c r="H3" s="19">
        <v>29.356000000000002</v>
      </c>
      <c r="J3">
        <f>(1-(HLOOKUP(daily!$B3,'commercial size limit'!$A$4:$M$13,2,FALSE)/100))*(VLOOKUP(12&amp;$B3,'comm trip limit - FL_Keys'!$A$4:$I$64,COLUMN(D1),FALSE))*$C3</f>
        <v>29.356000000000002</v>
      </c>
      <c r="K3">
        <f>(1-(HLOOKUP(daily!$B3,'commercial size limit'!$A$4:$M$13,2,FALSE)/100))*(VLOOKUP(12&amp;$B3,'comm trip limit - FL_Keys'!$A$4:$I$64,COLUMN(E1),FALSE))*$C3</f>
        <v>17.244007960000001</v>
      </c>
      <c r="L3">
        <f>(1-(HLOOKUP(daily!$B3,'commercial size limit'!$A$4:$M$13,2,FALSE)/100))*(VLOOKUP(12&amp;$B3,'comm trip limit - FL_Keys'!$A$4:$I$64,COLUMN(F1),FALSE))*$C3</f>
        <v>24.242478360000003</v>
      </c>
      <c r="M3">
        <f>(1-(HLOOKUP(daily!$B3,'commercial size limit'!$A$4:$M$13,2,FALSE)/100))*(VLOOKUP(12&amp;$B3,'comm trip limit - FL_Keys'!$A$4:$I$64,COLUMN(G1),FALSE))*$C3</f>
        <v>27.478977360000002</v>
      </c>
      <c r="N3">
        <f>(1-(HLOOKUP(daily!$B3,'commercial size limit'!$A$4:$M$13,2,FALSE)/100))*(VLOOKUP(12&amp;$B3,'comm trip limit - FL_Keys'!$A$4:$I$64,COLUMN(H1),FALSE))*$C3</f>
        <v>28.919769840000001</v>
      </c>
      <c r="O3">
        <f>(1-(HLOOKUP(daily!$B3,'commercial size limit'!$A$4:$M$13,2,FALSE)/100))*(VLOOKUP(12&amp;$B3,'comm trip limit - FL_Keys'!$A$4:$I$64,COLUMN(I1),FALSE))*$C3</f>
        <v>29.356000000000002</v>
      </c>
      <c r="P3">
        <f>(1-(HLOOKUP(daily!$B3,'commercial size limit'!$A$4:$M$13,4,FALSE)/100))*(VLOOKUP(14&amp;$B3,'comm trip limit - FL_Keys'!$A$4:$I$64,COLUMN(D1),FALSE))*$C3</f>
        <v>12.302535875809802</v>
      </c>
      <c r="Q3">
        <f>(1-(HLOOKUP(daily!$B3,'commercial size limit'!$A$4:$M$13,4,FALSE)/100))*(VLOOKUP(14&amp;$B3,'comm trip limit - FL_Keys'!$A$4:$I$64,COLUMN(E1),FALSE))*$C3</f>
        <v>10.633696884256203</v>
      </c>
      <c r="R3">
        <f>(1-(HLOOKUP(daily!$B3,'commercial size limit'!$A$4:$M$13,4,FALSE)/100))*(VLOOKUP(14&amp;$B3,'comm trip limit - FL_Keys'!$A$4:$I$64,COLUMN(F1),FALSE))*$C3</f>
        <v>11.808096958961007</v>
      </c>
      <c r="S3">
        <f>(1-(HLOOKUP(daily!$B3,'commercial size limit'!$A$4:$M$13,4,FALSE)/100))*(VLOOKUP(14&amp;$B3,'comm trip limit - FL_Keys'!$A$4:$I$64,COLUMN(G1),FALSE))*$C3</f>
        <v>12.302535875809802</v>
      </c>
      <c r="T3">
        <f>(1-(HLOOKUP(daily!$B3,'commercial size limit'!$A$4:$M$13,4,FALSE)/100))*(VLOOKUP(14&amp;$B3,'comm trip limit - FL_Keys'!$A$4:$I$64,COLUMN(H1),FALSE))*$C3</f>
        <v>12.302535875809802</v>
      </c>
      <c r="U3">
        <f>(1-(HLOOKUP(daily!$B3,'commercial size limit'!$A$4:$M$13,4,FALSE)/100))*(VLOOKUP(14&amp;$B3,'comm trip limit - FL_Keys'!$A$4:$I$64,COLUMN(I1),FALSE))*$C3</f>
        <v>12.302535875809802</v>
      </c>
      <c r="V3">
        <f>(1-(HLOOKUP(daily!$B3,'commercial size limit'!$A$4:$M$13,5,FALSE)/100))*(VLOOKUP(15&amp;$B3,'comm trip limit - FL_Keys'!$A$4:$I$64,COLUMN(D1),FALSE))*$C3</f>
        <v>8.4917459968219031</v>
      </c>
      <c r="W3">
        <f>(1-(HLOOKUP(daily!$B3,'commercial size limit'!$A$4:$M$13,5,FALSE)/100))*(VLOOKUP(15&amp;$B3,'comm trip limit - FL_Keys'!$A$4:$I$64,COLUMN(E1),FALSE))*$C3</f>
        <v>7.8070565170981538</v>
      </c>
      <c r="X3">
        <f>(1-(HLOOKUP(daily!$B3,'commercial size limit'!$A$4:$M$13,5,FALSE)/100))*(VLOOKUP(15&amp;$B3,'comm trip limit - FL_Keys'!$A$4:$I$64,COLUMN(F1),FALSE))*$C3</f>
        <v>8.4917459968219031</v>
      </c>
      <c r="Y3">
        <f>(1-(HLOOKUP(daily!$B3,'commercial size limit'!$A$4:$M$13,5,FALSE)/100))*(VLOOKUP(15&amp;$B3,'comm trip limit - FL_Keys'!$A$4:$I$64,COLUMN(G1),FALSE))*$C3</f>
        <v>8.4917459968219031</v>
      </c>
      <c r="Z3">
        <f>(1-(HLOOKUP(daily!$B3,'commercial size limit'!$A$4:$M$13,5,FALSE)/100))*(VLOOKUP(15&amp;$B3,'comm trip limit - FL_Keys'!$A$4:$I$64,COLUMN(H1),FALSE))*$C3</f>
        <v>8.4917459968219031</v>
      </c>
      <c r="AA3">
        <f>(1-(HLOOKUP(daily!$B3,'commercial size limit'!$A$4:$M$13,5,FALSE)/100))*(VLOOKUP(15&amp;$B3,'comm trip limit - FL_Keys'!$A$4:$I$64,COLUMN(I1),FALSE))*$C3</f>
        <v>8.4917459968219031</v>
      </c>
      <c r="AB3">
        <f>(1-(HLOOKUP(daily!$B3,'commercial size limit'!$A$4:$M$13,6,FALSE)/100))*(VLOOKUP(16&amp;$B3,'comm trip limit - FL_Keys'!$A$4:$I$64,COLUMN(D1),FALSE))*$C3</f>
        <v>7.0043896834127901</v>
      </c>
      <c r="AC3">
        <f>(1-(HLOOKUP(daily!$B3,'commercial size limit'!$A$4:$M$13,6,FALSE)/100))*(VLOOKUP(16&amp;$B3,'comm trip limit - FL_Keys'!$A$4:$I$64,COLUMN(E1),FALSE))*$C3</f>
        <v>6.5977148183938432</v>
      </c>
      <c r="AD3">
        <f>(1-(HLOOKUP(daily!$B3,'commercial size limit'!$A$4:$M$13,6,FALSE)/100))*(VLOOKUP(16&amp;$B3,'comm trip limit - FL_Keys'!$A$4:$I$64,COLUMN(F1),FALSE))*$C3</f>
        <v>7.0043896834127901</v>
      </c>
      <c r="AE3">
        <f>(1-(HLOOKUP(daily!$B3,'commercial size limit'!$A$4:$M$13,6,FALSE)/100))*(VLOOKUP(16&amp;$B3,'comm trip limit - FL_Keys'!$A$4:$I$64,COLUMN(G1),FALSE))*$C3</f>
        <v>7.0043896834127901</v>
      </c>
      <c r="AF3">
        <f>(1-(HLOOKUP(daily!$B3,'commercial size limit'!$A$4:$M$13,6,FALSE)/100))*(VLOOKUP(16&amp;$B3,'comm trip limit - FL_Keys'!$A$4:$I$64,COLUMN(H1),FALSE))*$C3</f>
        <v>7.0043896834127901</v>
      </c>
      <c r="AG3">
        <f>(1-(HLOOKUP(daily!$B3,'commercial size limit'!$A$4:$M$13,6,FALSE)/100))*(VLOOKUP(16&amp;$B3,'comm trip limit - FL_Keys'!$A$4:$I$64,COLUMN(I1),FALSE))*$C3</f>
        <v>7.0043896834127901</v>
      </c>
      <c r="AH3">
        <f>(1-(HLOOKUP(daily!$B3,'commercial size limit'!$A$4:$M$13,7,FALSE)/100))*(VLOOKUP(17&amp;$B3,'comm trip limit - FL_Keys'!$A$4:$I$64,COLUMN(D1),FALSE))*$C3</f>
        <v>5.6794045960151616</v>
      </c>
      <c r="AI3">
        <f>(1-(HLOOKUP(daily!$B3,'commercial size limit'!$A$4:$M$13,7,FALSE)/100))*(VLOOKUP(17&amp;$B3,'comm trip limit - FL_Keys'!$A$4:$I$64,COLUMN(E1),FALSE))*$C3</f>
        <v>5.5094200164564286</v>
      </c>
      <c r="AJ3">
        <f>(1-(HLOOKUP(daily!$B3,'commercial size limit'!$A$4:$M$13,7,FALSE)/100))*(VLOOKUP(17&amp;$B3,'comm trip limit - FL_Keys'!$A$4:$I$64,COLUMN(F1),FALSE))*$C3</f>
        <v>5.6794045960151616</v>
      </c>
      <c r="AK3">
        <f>(1-(HLOOKUP(daily!$B3,'commercial size limit'!$A$4:$M$13,7,FALSE)/100))*(VLOOKUP(17&amp;$B3,'comm trip limit - FL_Keys'!$A$4:$I$64,COLUMN(G1),FALSE))*$C3</f>
        <v>5.6794045960151616</v>
      </c>
      <c r="AL3">
        <f>(1-(HLOOKUP(daily!$B3,'commercial size limit'!$A$4:$M$13,7,FALSE)/100))*(VLOOKUP(17&amp;$B3,'comm trip limit - FL_Keys'!$A$4:$I$64,COLUMN(H1),FALSE))*$C3</f>
        <v>5.6794045960151616</v>
      </c>
      <c r="AM3">
        <f>(1-(HLOOKUP(daily!$B3,'commercial size limit'!$A$4:$M$13,7,FALSE)/100))*(VLOOKUP(17&amp;$B3,'comm trip limit - FL_Keys'!$A$4:$I$64,COLUMN(I1),FALSE))*$C3</f>
        <v>5.6794045960151616</v>
      </c>
    </row>
    <row r="4" spans="1:39" x14ac:dyDescent="0.25">
      <c r="A4" s="7">
        <v>42371</v>
      </c>
      <c r="B4" s="22">
        <f t="shared" ref="B4:B67" si="1">MONTH(A4)</f>
        <v>1</v>
      </c>
      <c r="C4" s="21">
        <f t="shared" si="0"/>
        <v>29.356000000000002</v>
      </c>
      <c r="D4">
        <f>D3+C4</f>
        <v>58.712000000000003</v>
      </c>
      <c r="E4">
        <v>2</v>
      </c>
      <c r="G4" s="20">
        <v>2</v>
      </c>
      <c r="H4" s="19">
        <v>36.701000000000001</v>
      </c>
      <c r="J4">
        <f>J3+(1-(HLOOKUP(daily!$B3,'commercial size limit'!$A$4:$M$13,2,FALSE)/100))*(VLOOKUP(12&amp;$B3,'comm trip limit - FL_Keys'!$A$5:$I$64,COLUMN(D1),FALSE))*$C4</f>
        <v>58.712000000000003</v>
      </c>
      <c r="K4">
        <f>K3+(1-(HLOOKUP(daily!$B3,'commercial size limit'!$A$4:$M$13,2,FALSE)/100))*(VLOOKUP(12&amp;$B3,'comm trip limit - FL_Keys'!$A$5:$I$64,COLUMN(E1),FALSE))*$C4</f>
        <v>34.488015920000002</v>
      </c>
      <c r="L4">
        <f>L3+(1-(HLOOKUP(daily!$B3,'commercial size limit'!$A$4:$M$13,2,FALSE)/100))*(VLOOKUP(12&amp;$B3,'comm trip limit - FL_Keys'!$A$5:$I$64,COLUMN(F1),FALSE))*$C4</f>
        <v>48.484956720000007</v>
      </c>
      <c r="M4">
        <f>M3+(1-(HLOOKUP(daily!$B3,'commercial size limit'!$A$4:$M$13,2,FALSE)/100))*(VLOOKUP(12&amp;$B3,'comm trip limit - FL_Keys'!$A$5:$I$64,COLUMN(G1),FALSE))*$C4</f>
        <v>54.957954720000004</v>
      </c>
      <c r="N4">
        <f>N3+(1-(HLOOKUP(daily!$B3,'commercial size limit'!$A$4:$M$13,2,FALSE)/100))*(VLOOKUP(12&amp;$B3,'comm trip limit - FL_Keys'!$A$5:$I$64,COLUMN(H1),FALSE))*$C4</f>
        <v>57.839539680000001</v>
      </c>
      <c r="O4">
        <f>O3+(1-(HLOOKUP(daily!$B3,'commercial size limit'!$A$4:$M$13,2,FALSE)/100))*(VLOOKUP(12&amp;$B3,'comm trip limit - FL_Keys'!$A$5:$I$64,COLUMN(I1),FALSE))*$C4</f>
        <v>58.712000000000003</v>
      </c>
      <c r="P4">
        <f>P3+(1-(HLOOKUP(daily!$B3,'commercial size limit'!$A$4:$M$13,4,FALSE)/100))*(VLOOKUP(14&amp;$B3,'comm trip limit - FL_Keys'!$A$5:$I$64,COLUMN(D1),FALSE))*$C4</f>
        <v>24.605071751619604</v>
      </c>
      <c r="Q4">
        <f>Q3+(1-(HLOOKUP(daily!$B3,'commercial size limit'!$A$4:$M$13,4,FALSE)/100))*(VLOOKUP(14&amp;$B3,'comm trip limit - FL_Keys'!$A$5:$I$64,COLUMN(E1),FALSE))*$C4</f>
        <v>21.267393768512406</v>
      </c>
      <c r="R4">
        <f>R3+(1-(HLOOKUP(daily!$B3,'commercial size limit'!$A$4:$M$13,4,FALSE)/100))*(VLOOKUP(14&amp;$B3,'comm trip limit - FL_Keys'!$A$5:$I$64,COLUMN(F1),FALSE))*$C4</f>
        <v>23.616193917922015</v>
      </c>
      <c r="S4">
        <f>S3+(1-(HLOOKUP(daily!$B3,'commercial size limit'!$A$4:$M$13,4,FALSE)/100))*(VLOOKUP(14&amp;$B3,'comm trip limit - FL_Keys'!$A$5:$I$64,COLUMN(G1),FALSE))*$C4</f>
        <v>24.605071751619604</v>
      </c>
      <c r="T4">
        <f>T3+(1-(HLOOKUP(daily!$B3,'commercial size limit'!$A$4:$M$13,4,FALSE)/100))*(VLOOKUP(14&amp;$B3,'comm trip limit - FL_Keys'!$A$5:$I$64,COLUMN(H1),FALSE))*$C4</f>
        <v>24.605071751619604</v>
      </c>
      <c r="U4">
        <f>U3+(1-(HLOOKUP(daily!$B3,'commercial size limit'!$A$4:$M$13,4,FALSE)/100))*(VLOOKUP(14&amp;$B3,'comm trip limit - FL_Keys'!$A$5:$I$64,COLUMN(I1),FALSE))*$C4</f>
        <v>24.605071751619604</v>
      </c>
      <c r="V4">
        <f>V3+(1-(HLOOKUP(daily!$B3,'commercial size limit'!$A$4:$M$13,5,FALSE)/100))*(VLOOKUP(15&amp;$B3,'comm trip limit - FL_Keys'!$A$5:$I$64,COLUMN(D1),FALSE))*$C4</f>
        <v>16.983491993643806</v>
      </c>
      <c r="W4">
        <f>W3+(1-(HLOOKUP(daily!$B3,'commercial size limit'!$A$4:$M$13,5,FALSE)/100))*(VLOOKUP(15&amp;$B3,'comm trip limit - FL_Keys'!$A$5:$I$64,COLUMN(E1),FALSE))*$C4</f>
        <v>15.614113034196308</v>
      </c>
      <c r="X4">
        <f>X3+(1-(HLOOKUP(daily!$B3,'commercial size limit'!$A$4:$M$13,5,FALSE)/100))*(VLOOKUP(15&amp;$B3,'comm trip limit - FL_Keys'!$A$5:$I$64,COLUMN(F1),FALSE))*$C4</f>
        <v>16.983491993643806</v>
      </c>
      <c r="Y4">
        <f>Y3+(1-(HLOOKUP(daily!$B3,'commercial size limit'!$A$4:$M$13,5,FALSE)/100))*(VLOOKUP(15&amp;$B3,'comm trip limit - FL_Keys'!$A$5:$I$64,COLUMN(G1),FALSE))*$C4</f>
        <v>16.983491993643806</v>
      </c>
      <c r="Z4">
        <f>Z3+(1-(HLOOKUP(daily!$B3,'commercial size limit'!$A$4:$M$13,5,FALSE)/100))*(VLOOKUP(15&amp;$B3,'comm trip limit - FL_Keys'!$A$5:$I$64,COLUMN(H1),FALSE))*$C4</f>
        <v>16.983491993643806</v>
      </c>
      <c r="AA4">
        <f>AA3+(1-(HLOOKUP(daily!$B3,'commercial size limit'!$A$4:$M$13,5,FALSE)/100))*(VLOOKUP(15&amp;$B3,'comm trip limit - FL_Keys'!$A$5:$I$64,COLUMN(I1),FALSE))*$C4</f>
        <v>16.983491993643806</v>
      </c>
      <c r="AB4">
        <f>AB3+(1-(HLOOKUP(daily!$B3,'commercial size limit'!$A$4:$M$13,6,FALSE)/100))*(VLOOKUP(16&amp;$B3,'comm trip limit - FL_Keys'!$A$5:$I$64,COLUMN(D1),FALSE))*$C4</f>
        <v>14.00877936682558</v>
      </c>
      <c r="AC4">
        <f>AC3+(1-(HLOOKUP(daily!$B3,'commercial size limit'!$A$4:$M$13,6,FALSE)/100))*(VLOOKUP(16&amp;$B3,'comm trip limit - FL_Keys'!$A$5:$I$64,COLUMN(E1),FALSE))*$C4</f>
        <v>13.195429636787686</v>
      </c>
      <c r="AD4">
        <f>AD3+(1-(HLOOKUP(daily!$B3,'commercial size limit'!$A$4:$M$13,6,FALSE)/100))*(VLOOKUP(16&amp;$B3,'comm trip limit - FL_Keys'!$A$5:$I$64,COLUMN(F1),FALSE))*$C4</f>
        <v>14.00877936682558</v>
      </c>
      <c r="AE4">
        <f>AE3+(1-(HLOOKUP(daily!$B3,'commercial size limit'!$A$4:$M$13,6,FALSE)/100))*(VLOOKUP(16&amp;$B3,'comm trip limit - FL_Keys'!$A$5:$I$64,COLUMN(G1),FALSE))*$C4</f>
        <v>14.00877936682558</v>
      </c>
      <c r="AF4">
        <f>AF3+(1-(HLOOKUP(daily!$B3,'commercial size limit'!$A$4:$M$13,6,FALSE)/100))*(VLOOKUP(16&amp;$B3,'comm trip limit - FL_Keys'!$A$5:$I$64,COLUMN(H1),FALSE))*$C4</f>
        <v>14.00877936682558</v>
      </c>
      <c r="AG4">
        <f>AG3+(1-(HLOOKUP(daily!$B3,'commercial size limit'!$A$4:$M$13,6,FALSE)/100))*(VLOOKUP(16&amp;$B3,'comm trip limit - FL_Keys'!$A$5:$I$64,COLUMN(I1),FALSE))*$C4</f>
        <v>14.00877936682558</v>
      </c>
      <c r="AH4">
        <f>AH3+(1-(HLOOKUP(daily!$B3,'commercial size limit'!$A$4:$M$13,7,FALSE)/100))*(VLOOKUP(17&amp;$B3,'comm trip limit - FL_Keys'!$A$5:$I$64,COLUMN(D1),FALSE))*$C4</f>
        <v>11.358809192030323</v>
      </c>
      <c r="AI4">
        <f>AI3+(1-(HLOOKUP(daily!$B3,'commercial size limit'!$A$4:$M$13,7,FALSE)/100))*(VLOOKUP(17&amp;$B3,'comm trip limit - FL_Keys'!$A$5:$I$64,COLUMN(E1),FALSE))*$C4</f>
        <v>11.018840032912857</v>
      </c>
      <c r="AJ4">
        <f>AJ3+(1-(HLOOKUP(daily!$B3,'commercial size limit'!$A$4:$M$13,7,FALSE)/100))*(VLOOKUP(17&amp;$B3,'comm trip limit - FL_Keys'!$A$5:$I$64,COLUMN(F1),FALSE))*$C4</f>
        <v>11.358809192030323</v>
      </c>
      <c r="AK4">
        <f>AK3+(1-(HLOOKUP(daily!$B3,'commercial size limit'!$A$4:$M$13,7,FALSE)/100))*(VLOOKUP(17&amp;$B3,'comm trip limit - FL_Keys'!$A$5:$I$64,COLUMN(G1),FALSE))*$C4</f>
        <v>11.358809192030323</v>
      </c>
      <c r="AL4">
        <f>AL3+(1-(HLOOKUP(daily!$B3,'commercial size limit'!$A$4:$M$13,7,FALSE)/100))*(VLOOKUP(17&amp;$B3,'comm trip limit - FL_Keys'!$A$5:$I$64,COLUMN(H1),FALSE))*$C4</f>
        <v>11.358809192030323</v>
      </c>
      <c r="AM4">
        <f>AM3+(1-(HLOOKUP(daily!$B3,'commercial size limit'!$A$4:$M$13,7,FALSE)/100))*(VLOOKUP(17&amp;$B3,'comm trip limit - FL_Keys'!$A$5:$I$64,COLUMN(I1),FALSE))*$C4</f>
        <v>11.358809192030323</v>
      </c>
    </row>
    <row r="5" spans="1:39" x14ac:dyDescent="0.25">
      <c r="A5" s="7">
        <v>42372</v>
      </c>
      <c r="B5" s="22">
        <f t="shared" si="1"/>
        <v>1</v>
      </c>
      <c r="C5" s="21">
        <f t="shared" si="0"/>
        <v>29.356000000000002</v>
      </c>
      <c r="D5">
        <f t="shared" ref="D5:D68" si="2">D4+C5</f>
        <v>88.068000000000012</v>
      </c>
      <c r="E5">
        <v>3</v>
      </c>
      <c r="G5" s="20">
        <v>3</v>
      </c>
      <c r="H5" s="19">
        <v>28.294</v>
      </c>
      <c r="J5">
        <f>J4+(1-(HLOOKUP(daily!$B4,'commercial size limit'!$A$4:$M$13,2,FALSE)/100))*(VLOOKUP(12&amp;$B4,'comm trip limit - FL_Keys'!$A$5:$I$64,COLUMN(D2),FALSE))*$C5</f>
        <v>88.068000000000012</v>
      </c>
      <c r="K5">
        <f>K4+(1-(HLOOKUP(daily!$B4,'commercial size limit'!$A$4:$M$13,2,FALSE)/100))*(VLOOKUP(12&amp;$B4,'comm trip limit - FL_Keys'!$A$5:$I$64,COLUMN(E2),FALSE))*$C5</f>
        <v>51.73202388</v>
      </c>
      <c r="L5">
        <f>L4+(1-(HLOOKUP(daily!$B4,'commercial size limit'!$A$4:$M$13,2,FALSE)/100))*(VLOOKUP(12&amp;$B4,'comm trip limit - FL_Keys'!$A$5:$I$64,COLUMN(F2),FALSE))*$C5</f>
        <v>72.727435080000006</v>
      </c>
      <c r="M5">
        <f>M4+(1-(HLOOKUP(daily!$B4,'commercial size limit'!$A$4:$M$13,2,FALSE)/100))*(VLOOKUP(12&amp;$B4,'comm trip limit - FL_Keys'!$A$5:$I$64,COLUMN(G2),FALSE))*$C5</f>
        <v>82.436932080000005</v>
      </c>
      <c r="N5">
        <f>N4+(1-(HLOOKUP(daily!$B4,'commercial size limit'!$A$4:$M$13,2,FALSE)/100))*(VLOOKUP(12&amp;$B4,'comm trip limit - FL_Keys'!$A$5:$I$64,COLUMN(H2),FALSE))*$C5</f>
        <v>86.759309520000002</v>
      </c>
      <c r="O5">
        <f>O4+(1-(HLOOKUP(daily!$B4,'commercial size limit'!$A$4:$M$13,2,FALSE)/100))*(VLOOKUP(12&amp;$B4,'comm trip limit - FL_Keys'!$A$5:$I$64,COLUMN(I2),FALSE))*$C5</f>
        <v>88.068000000000012</v>
      </c>
      <c r="P5">
        <f>P4+(1-(HLOOKUP(daily!$B4,'commercial size limit'!$A$4:$M$13,4,FALSE)/100))*(VLOOKUP(14&amp;$B4,'comm trip limit - FL_Keys'!$A$5:$I$64,COLUMN(D2),FALSE))*$C5</f>
        <v>36.907607627429407</v>
      </c>
      <c r="Q5">
        <f>Q4+(1-(HLOOKUP(daily!$B4,'commercial size limit'!$A$4:$M$13,4,FALSE)/100))*(VLOOKUP(14&amp;$B4,'comm trip limit - FL_Keys'!$A$5:$I$64,COLUMN(E2),FALSE))*$C5</f>
        <v>31.901090652768609</v>
      </c>
      <c r="R5">
        <f>R4+(1-(HLOOKUP(daily!$B4,'commercial size limit'!$A$4:$M$13,4,FALSE)/100))*(VLOOKUP(14&amp;$B4,'comm trip limit - FL_Keys'!$A$5:$I$64,COLUMN(F2),FALSE))*$C5</f>
        <v>35.42429087688302</v>
      </c>
      <c r="S5">
        <f>S4+(1-(HLOOKUP(daily!$B4,'commercial size limit'!$A$4:$M$13,4,FALSE)/100))*(VLOOKUP(14&amp;$B4,'comm trip limit - FL_Keys'!$A$5:$I$64,COLUMN(G2),FALSE))*$C5</f>
        <v>36.907607627429407</v>
      </c>
      <c r="T5">
        <f>T4+(1-(HLOOKUP(daily!$B4,'commercial size limit'!$A$4:$M$13,4,FALSE)/100))*(VLOOKUP(14&amp;$B4,'comm trip limit - FL_Keys'!$A$5:$I$64,COLUMN(H2),FALSE))*$C5</f>
        <v>36.907607627429407</v>
      </c>
      <c r="U5">
        <f>U4+(1-(HLOOKUP(daily!$B4,'commercial size limit'!$A$4:$M$13,4,FALSE)/100))*(VLOOKUP(14&amp;$B4,'comm trip limit - FL_Keys'!$A$5:$I$64,COLUMN(I2),FALSE))*$C5</f>
        <v>36.907607627429407</v>
      </c>
      <c r="V5">
        <f>V4+(1-(HLOOKUP(daily!$B4,'commercial size limit'!$A$4:$M$13,5,FALSE)/100))*(VLOOKUP(15&amp;$B4,'comm trip limit - FL_Keys'!$A$5:$I$64,COLUMN(D2),FALSE))*$C5</f>
        <v>25.475237990465708</v>
      </c>
      <c r="W5">
        <f>W4+(1-(HLOOKUP(daily!$B4,'commercial size limit'!$A$4:$M$13,5,FALSE)/100))*(VLOOKUP(15&amp;$B4,'comm trip limit - FL_Keys'!$A$5:$I$64,COLUMN(E2),FALSE))*$C5</f>
        <v>23.421169551294462</v>
      </c>
      <c r="X5">
        <f>X4+(1-(HLOOKUP(daily!$B4,'commercial size limit'!$A$4:$M$13,5,FALSE)/100))*(VLOOKUP(15&amp;$B4,'comm trip limit - FL_Keys'!$A$5:$I$64,COLUMN(F2),FALSE))*$C5</f>
        <v>25.475237990465708</v>
      </c>
      <c r="Y5">
        <f>Y4+(1-(HLOOKUP(daily!$B4,'commercial size limit'!$A$4:$M$13,5,FALSE)/100))*(VLOOKUP(15&amp;$B4,'comm trip limit - FL_Keys'!$A$5:$I$64,COLUMN(G2),FALSE))*$C5</f>
        <v>25.475237990465708</v>
      </c>
      <c r="Z5">
        <f>Z4+(1-(HLOOKUP(daily!$B4,'commercial size limit'!$A$4:$M$13,5,FALSE)/100))*(VLOOKUP(15&amp;$B4,'comm trip limit - FL_Keys'!$A$5:$I$64,COLUMN(H2),FALSE))*$C5</f>
        <v>25.475237990465708</v>
      </c>
      <c r="AA5">
        <f>AA4+(1-(HLOOKUP(daily!$B4,'commercial size limit'!$A$4:$M$13,5,FALSE)/100))*(VLOOKUP(15&amp;$B4,'comm trip limit - FL_Keys'!$A$5:$I$64,COLUMN(I2),FALSE))*$C5</f>
        <v>25.475237990465708</v>
      </c>
      <c r="AB5">
        <f>AB4+(1-(HLOOKUP(daily!$B4,'commercial size limit'!$A$4:$M$13,6,FALSE)/100))*(VLOOKUP(16&amp;$B4,'comm trip limit - FL_Keys'!$A$5:$I$64,COLUMN(D2),FALSE))*$C5</f>
        <v>21.013169050238371</v>
      </c>
      <c r="AC5">
        <f>AC4+(1-(HLOOKUP(daily!$B4,'commercial size limit'!$A$4:$M$13,6,FALSE)/100))*(VLOOKUP(16&amp;$B4,'comm trip limit - FL_Keys'!$A$5:$I$64,COLUMN(E2),FALSE))*$C5</f>
        <v>19.79314445518153</v>
      </c>
      <c r="AD5">
        <f>AD4+(1-(HLOOKUP(daily!$B4,'commercial size limit'!$A$4:$M$13,6,FALSE)/100))*(VLOOKUP(16&amp;$B4,'comm trip limit - FL_Keys'!$A$5:$I$64,COLUMN(F2),FALSE))*$C5</f>
        <v>21.013169050238371</v>
      </c>
      <c r="AE5">
        <f>AE4+(1-(HLOOKUP(daily!$B4,'commercial size limit'!$A$4:$M$13,6,FALSE)/100))*(VLOOKUP(16&amp;$B4,'comm trip limit - FL_Keys'!$A$5:$I$64,COLUMN(G2),FALSE))*$C5</f>
        <v>21.013169050238371</v>
      </c>
      <c r="AF5">
        <f>AF4+(1-(HLOOKUP(daily!$B4,'commercial size limit'!$A$4:$M$13,6,FALSE)/100))*(VLOOKUP(16&amp;$B4,'comm trip limit - FL_Keys'!$A$5:$I$64,COLUMN(H2),FALSE))*$C5</f>
        <v>21.013169050238371</v>
      </c>
      <c r="AG5">
        <f>AG4+(1-(HLOOKUP(daily!$B4,'commercial size limit'!$A$4:$M$13,6,FALSE)/100))*(VLOOKUP(16&amp;$B4,'comm trip limit - FL_Keys'!$A$5:$I$64,COLUMN(I2),FALSE))*$C5</f>
        <v>21.013169050238371</v>
      </c>
      <c r="AH5">
        <f>AH4+(1-(HLOOKUP(daily!$B4,'commercial size limit'!$A$4:$M$13,7,FALSE)/100))*(VLOOKUP(17&amp;$B4,'comm trip limit - FL_Keys'!$A$5:$I$64,COLUMN(D2),FALSE))*$C5</f>
        <v>17.038213788045486</v>
      </c>
      <c r="AI5">
        <f>AI4+(1-(HLOOKUP(daily!$B4,'commercial size limit'!$A$4:$M$13,7,FALSE)/100))*(VLOOKUP(17&amp;$B4,'comm trip limit - FL_Keys'!$A$5:$I$64,COLUMN(E2),FALSE))*$C5</f>
        <v>16.528260049369287</v>
      </c>
      <c r="AJ5">
        <f>AJ4+(1-(HLOOKUP(daily!$B4,'commercial size limit'!$A$4:$M$13,7,FALSE)/100))*(VLOOKUP(17&amp;$B4,'comm trip limit - FL_Keys'!$A$5:$I$64,COLUMN(F2),FALSE))*$C5</f>
        <v>17.038213788045486</v>
      </c>
      <c r="AK5">
        <f>AK4+(1-(HLOOKUP(daily!$B4,'commercial size limit'!$A$4:$M$13,7,FALSE)/100))*(VLOOKUP(17&amp;$B4,'comm trip limit - FL_Keys'!$A$5:$I$64,COLUMN(G2),FALSE))*$C5</f>
        <v>17.038213788045486</v>
      </c>
      <c r="AL5">
        <f>AL4+(1-(HLOOKUP(daily!$B4,'commercial size limit'!$A$4:$M$13,7,FALSE)/100))*(VLOOKUP(17&amp;$B4,'comm trip limit - FL_Keys'!$A$5:$I$64,COLUMN(H2),FALSE))*$C5</f>
        <v>17.038213788045486</v>
      </c>
      <c r="AM5">
        <f>AM4+(1-(HLOOKUP(daily!$B4,'commercial size limit'!$A$4:$M$13,7,FALSE)/100))*(VLOOKUP(17&amp;$B4,'comm trip limit - FL_Keys'!$A$5:$I$64,COLUMN(I2),FALSE))*$C5</f>
        <v>17.038213788045486</v>
      </c>
    </row>
    <row r="6" spans="1:39" x14ac:dyDescent="0.25">
      <c r="A6" s="7">
        <v>42373</v>
      </c>
      <c r="B6" s="22">
        <f t="shared" si="1"/>
        <v>1</v>
      </c>
      <c r="C6" s="21">
        <f t="shared" si="0"/>
        <v>29.356000000000002</v>
      </c>
      <c r="D6">
        <f t="shared" si="2"/>
        <v>117.42400000000001</v>
      </c>
      <c r="E6">
        <v>4</v>
      </c>
      <c r="G6" s="20">
        <v>4</v>
      </c>
      <c r="H6" s="19">
        <v>27.268999999999998</v>
      </c>
      <c r="J6">
        <f>J5+(1-(HLOOKUP(daily!$B5,'commercial size limit'!$A$4:$M$13,2,FALSE)/100))*(VLOOKUP(12&amp;$B5,'comm trip limit - FL_Keys'!$A$5:$I$64,COLUMN(D3),FALSE))*$C6</f>
        <v>117.42400000000001</v>
      </c>
      <c r="K6">
        <f>K5+(1-(HLOOKUP(daily!$B5,'commercial size limit'!$A$4:$M$13,2,FALSE)/100))*(VLOOKUP(12&amp;$B5,'comm trip limit - FL_Keys'!$A$5:$I$64,COLUMN(E3),FALSE))*$C6</f>
        <v>68.976031840000005</v>
      </c>
      <c r="L6">
        <f>L5+(1-(HLOOKUP(daily!$B5,'commercial size limit'!$A$4:$M$13,2,FALSE)/100))*(VLOOKUP(12&amp;$B5,'comm trip limit - FL_Keys'!$A$5:$I$64,COLUMN(F3),FALSE))*$C6</f>
        <v>96.969913440000013</v>
      </c>
      <c r="M6">
        <f>M5+(1-(HLOOKUP(daily!$B5,'commercial size limit'!$A$4:$M$13,2,FALSE)/100))*(VLOOKUP(12&amp;$B5,'comm trip limit - FL_Keys'!$A$5:$I$64,COLUMN(G3),FALSE))*$C6</f>
        <v>109.91590944000001</v>
      </c>
      <c r="N6">
        <f>N5+(1-(HLOOKUP(daily!$B5,'commercial size limit'!$A$4:$M$13,2,FALSE)/100))*(VLOOKUP(12&amp;$B5,'comm trip limit - FL_Keys'!$A$5:$I$64,COLUMN(H3),FALSE))*$C6</f>
        <v>115.67907936</v>
      </c>
      <c r="O6">
        <f>O5+(1-(HLOOKUP(daily!$B5,'commercial size limit'!$A$4:$M$13,2,FALSE)/100))*(VLOOKUP(12&amp;$B5,'comm trip limit - FL_Keys'!$A$5:$I$64,COLUMN(I3),FALSE))*$C6</f>
        <v>117.42400000000001</v>
      </c>
      <c r="P6">
        <f>P5+(1-(HLOOKUP(daily!$B5,'commercial size limit'!$A$4:$M$13,4,FALSE)/100))*(VLOOKUP(14&amp;$B5,'comm trip limit - FL_Keys'!$A$5:$I$64,COLUMN(D3),FALSE))*$C6</f>
        <v>49.210143503239209</v>
      </c>
      <c r="Q6">
        <f>Q5+(1-(HLOOKUP(daily!$B5,'commercial size limit'!$A$4:$M$13,4,FALSE)/100))*(VLOOKUP(14&amp;$B5,'comm trip limit - FL_Keys'!$A$5:$I$64,COLUMN(E3),FALSE))*$C6</f>
        <v>42.534787537024812</v>
      </c>
      <c r="R6">
        <f>R5+(1-(HLOOKUP(daily!$B5,'commercial size limit'!$A$4:$M$13,4,FALSE)/100))*(VLOOKUP(14&amp;$B5,'comm trip limit - FL_Keys'!$A$5:$I$64,COLUMN(F3),FALSE))*$C6</f>
        <v>47.23238783584403</v>
      </c>
      <c r="S6">
        <f>S5+(1-(HLOOKUP(daily!$B5,'commercial size limit'!$A$4:$M$13,4,FALSE)/100))*(VLOOKUP(14&amp;$B5,'comm trip limit - FL_Keys'!$A$5:$I$64,COLUMN(G3),FALSE))*$C6</f>
        <v>49.210143503239209</v>
      </c>
      <c r="T6">
        <f>T5+(1-(HLOOKUP(daily!$B5,'commercial size limit'!$A$4:$M$13,4,FALSE)/100))*(VLOOKUP(14&amp;$B5,'comm trip limit - FL_Keys'!$A$5:$I$64,COLUMN(H3),FALSE))*$C6</f>
        <v>49.210143503239209</v>
      </c>
      <c r="U6">
        <f>U5+(1-(HLOOKUP(daily!$B5,'commercial size limit'!$A$4:$M$13,4,FALSE)/100))*(VLOOKUP(14&amp;$B5,'comm trip limit - FL_Keys'!$A$5:$I$64,COLUMN(I3),FALSE))*$C6</f>
        <v>49.210143503239209</v>
      </c>
      <c r="V6">
        <f>V5+(1-(HLOOKUP(daily!$B5,'commercial size limit'!$A$4:$M$13,5,FALSE)/100))*(VLOOKUP(15&amp;$B5,'comm trip limit - FL_Keys'!$A$5:$I$64,COLUMN(D3),FALSE))*$C6</f>
        <v>33.966983987287612</v>
      </c>
      <c r="W6">
        <f>W5+(1-(HLOOKUP(daily!$B5,'commercial size limit'!$A$4:$M$13,5,FALSE)/100))*(VLOOKUP(15&amp;$B5,'comm trip limit - FL_Keys'!$A$5:$I$64,COLUMN(E3),FALSE))*$C6</f>
        <v>31.228226068392615</v>
      </c>
      <c r="X6">
        <f>X5+(1-(HLOOKUP(daily!$B5,'commercial size limit'!$A$4:$M$13,5,FALSE)/100))*(VLOOKUP(15&amp;$B5,'comm trip limit - FL_Keys'!$A$5:$I$64,COLUMN(F3),FALSE))*$C6</f>
        <v>33.966983987287612</v>
      </c>
      <c r="Y6">
        <f>Y5+(1-(HLOOKUP(daily!$B5,'commercial size limit'!$A$4:$M$13,5,FALSE)/100))*(VLOOKUP(15&amp;$B5,'comm trip limit - FL_Keys'!$A$5:$I$64,COLUMN(G3),FALSE))*$C6</f>
        <v>33.966983987287612</v>
      </c>
      <c r="Z6">
        <f>Z5+(1-(HLOOKUP(daily!$B5,'commercial size limit'!$A$4:$M$13,5,FALSE)/100))*(VLOOKUP(15&amp;$B5,'comm trip limit - FL_Keys'!$A$5:$I$64,COLUMN(H3),FALSE))*$C6</f>
        <v>33.966983987287612</v>
      </c>
      <c r="AA6">
        <f>AA5+(1-(HLOOKUP(daily!$B5,'commercial size limit'!$A$4:$M$13,5,FALSE)/100))*(VLOOKUP(15&amp;$B5,'comm trip limit - FL_Keys'!$A$5:$I$64,COLUMN(I3),FALSE))*$C6</f>
        <v>33.966983987287612</v>
      </c>
      <c r="AB6">
        <f>AB5+(1-(HLOOKUP(daily!$B5,'commercial size limit'!$A$4:$M$13,6,FALSE)/100))*(VLOOKUP(16&amp;$B5,'comm trip limit - FL_Keys'!$A$5:$I$64,COLUMN(D3),FALSE))*$C6</f>
        <v>28.01755873365116</v>
      </c>
      <c r="AC6">
        <f>AC5+(1-(HLOOKUP(daily!$B5,'commercial size limit'!$A$4:$M$13,6,FALSE)/100))*(VLOOKUP(16&amp;$B5,'comm trip limit - FL_Keys'!$A$5:$I$64,COLUMN(E3),FALSE))*$C6</f>
        <v>26.390859273575373</v>
      </c>
      <c r="AD6">
        <f>AD5+(1-(HLOOKUP(daily!$B5,'commercial size limit'!$A$4:$M$13,6,FALSE)/100))*(VLOOKUP(16&amp;$B5,'comm trip limit - FL_Keys'!$A$5:$I$64,COLUMN(F3),FALSE))*$C6</f>
        <v>28.01755873365116</v>
      </c>
      <c r="AE6">
        <f>AE5+(1-(HLOOKUP(daily!$B5,'commercial size limit'!$A$4:$M$13,6,FALSE)/100))*(VLOOKUP(16&amp;$B5,'comm trip limit - FL_Keys'!$A$5:$I$64,COLUMN(G3),FALSE))*$C6</f>
        <v>28.01755873365116</v>
      </c>
      <c r="AF6">
        <f>AF5+(1-(HLOOKUP(daily!$B5,'commercial size limit'!$A$4:$M$13,6,FALSE)/100))*(VLOOKUP(16&amp;$B5,'comm trip limit - FL_Keys'!$A$5:$I$64,COLUMN(H3),FALSE))*$C6</f>
        <v>28.01755873365116</v>
      </c>
      <c r="AG6">
        <f>AG5+(1-(HLOOKUP(daily!$B5,'commercial size limit'!$A$4:$M$13,6,FALSE)/100))*(VLOOKUP(16&amp;$B5,'comm trip limit - FL_Keys'!$A$5:$I$64,COLUMN(I3),FALSE))*$C6</f>
        <v>28.01755873365116</v>
      </c>
      <c r="AH6">
        <f>AH5+(1-(HLOOKUP(daily!$B5,'commercial size limit'!$A$4:$M$13,7,FALSE)/100))*(VLOOKUP(17&amp;$B5,'comm trip limit - FL_Keys'!$A$5:$I$64,COLUMN(D3),FALSE))*$C6</f>
        <v>22.717618384060646</v>
      </c>
      <c r="AI6">
        <f>AI5+(1-(HLOOKUP(daily!$B5,'commercial size limit'!$A$4:$M$13,7,FALSE)/100))*(VLOOKUP(17&amp;$B5,'comm trip limit - FL_Keys'!$A$5:$I$64,COLUMN(E3),FALSE))*$C6</f>
        <v>22.037680065825715</v>
      </c>
      <c r="AJ6">
        <f>AJ5+(1-(HLOOKUP(daily!$B5,'commercial size limit'!$A$4:$M$13,7,FALSE)/100))*(VLOOKUP(17&amp;$B5,'comm trip limit - FL_Keys'!$A$5:$I$64,COLUMN(F3),FALSE))*$C6</f>
        <v>22.717618384060646</v>
      </c>
      <c r="AK6">
        <f>AK5+(1-(HLOOKUP(daily!$B5,'commercial size limit'!$A$4:$M$13,7,FALSE)/100))*(VLOOKUP(17&amp;$B5,'comm trip limit - FL_Keys'!$A$5:$I$64,COLUMN(G3),FALSE))*$C6</f>
        <v>22.717618384060646</v>
      </c>
      <c r="AL6">
        <f>AL5+(1-(HLOOKUP(daily!$B5,'commercial size limit'!$A$4:$M$13,7,FALSE)/100))*(VLOOKUP(17&amp;$B5,'comm trip limit - FL_Keys'!$A$5:$I$64,COLUMN(H3),FALSE))*$C6</f>
        <v>22.717618384060646</v>
      </c>
      <c r="AM6">
        <f>AM5+(1-(HLOOKUP(daily!$B5,'commercial size limit'!$A$4:$M$13,7,FALSE)/100))*(VLOOKUP(17&amp;$B5,'comm trip limit - FL_Keys'!$A$5:$I$64,COLUMN(I3),FALSE))*$C6</f>
        <v>22.717618384060646</v>
      </c>
    </row>
    <row r="7" spans="1:39" x14ac:dyDescent="0.25">
      <c r="A7" s="7">
        <v>42374</v>
      </c>
      <c r="B7" s="22">
        <f t="shared" si="1"/>
        <v>1</v>
      </c>
      <c r="C7" s="21">
        <f t="shared" si="0"/>
        <v>29.356000000000002</v>
      </c>
      <c r="D7">
        <f t="shared" si="2"/>
        <v>146.78</v>
      </c>
      <c r="E7">
        <v>5</v>
      </c>
      <c r="G7" s="20">
        <v>5</v>
      </c>
      <c r="H7" s="19">
        <v>81.271000000000001</v>
      </c>
      <c r="J7">
        <f>J6+(1-(HLOOKUP(daily!$B6,'commercial size limit'!$A$4:$M$13,2,FALSE)/100))*(VLOOKUP(12&amp;$B6,'comm trip limit - FL_Keys'!$A$5:$I$64,COLUMN(D4),FALSE))*$C7</f>
        <v>146.78</v>
      </c>
      <c r="K7">
        <f>K6+(1-(HLOOKUP(daily!$B6,'commercial size limit'!$A$4:$M$13,2,FALSE)/100))*(VLOOKUP(12&amp;$B6,'comm trip limit - FL_Keys'!$A$5:$I$64,COLUMN(E4),FALSE))*$C7</f>
        <v>86.220039800000009</v>
      </c>
      <c r="L7">
        <f>L6+(1-(HLOOKUP(daily!$B6,'commercial size limit'!$A$4:$M$13,2,FALSE)/100))*(VLOOKUP(12&amp;$B6,'comm trip limit - FL_Keys'!$A$5:$I$64,COLUMN(F4),FALSE))*$C7</f>
        <v>121.21239180000002</v>
      </c>
      <c r="M7">
        <f>M6+(1-(HLOOKUP(daily!$B6,'commercial size limit'!$A$4:$M$13,2,FALSE)/100))*(VLOOKUP(12&amp;$B6,'comm trip limit - FL_Keys'!$A$5:$I$64,COLUMN(G4),FALSE))*$C7</f>
        <v>137.39488679999999</v>
      </c>
      <c r="N7">
        <f>N6+(1-(HLOOKUP(daily!$B6,'commercial size limit'!$A$4:$M$13,2,FALSE)/100))*(VLOOKUP(12&amp;$B6,'comm trip limit - FL_Keys'!$A$5:$I$64,COLUMN(H4),FALSE))*$C7</f>
        <v>144.59884920000002</v>
      </c>
      <c r="O7">
        <f>O6+(1-(HLOOKUP(daily!$B6,'commercial size limit'!$A$4:$M$13,2,FALSE)/100))*(VLOOKUP(12&amp;$B6,'comm trip limit - FL_Keys'!$A$5:$I$64,COLUMN(I4),FALSE))*$C7</f>
        <v>146.78</v>
      </c>
      <c r="P7">
        <f>P6+(1-(HLOOKUP(daily!$B6,'commercial size limit'!$A$4:$M$13,4,FALSE)/100))*(VLOOKUP(14&amp;$B6,'comm trip limit - FL_Keys'!$A$5:$I$64,COLUMN(D4),FALSE))*$C7</f>
        <v>61.512679379049011</v>
      </c>
      <c r="Q7">
        <f>Q6+(1-(HLOOKUP(daily!$B6,'commercial size limit'!$A$4:$M$13,4,FALSE)/100))*(VLOOKUP(14&amp;$B6,'comm trip limit - FL_Keys'!$A$5:$I$64,COLUMN(E4),FALSE))*$C7</f>
        <v>53.168484421281015</v>
      </c>
      <c r="R7">
        <f>R6+(1-(HLOOKUP(daily!$B6,'commercial size limit'!$A$4:$M$13,4,FALSE)/100))*(VLOOKUP(14&amp;$B6,'comm trip limit - FL_Keys'!$A$5:$I$64,COLUMN(F4),FALSE))*$C7</f>
        <v>59.040484794805039</v>
      </c>
      <c r="S7">
        <f>S6+(1-(HLOOKUP(daily!$B6,'commercial size limit'!$A$4:$M$13,4,FALSE)/100))*(VLOOKUP(14&amp;$B6,'comm trip limit - FL_Keys'!$A$5:$I$64,COLUMN(G4),FALSE))*$C7</f>
        <v>61.512679379049011</v>
      </c>
      <c r="T7">
        <f>T6+(1-(HLOOKUP(daily!$B6,'commercial size limit'!$A$4:$M$13,4,FALSE)/100))*(VLOOKUP(14&amp;$B6,'comm trip limit - FL_Keys'!$A$5:$I$64,COLUMN(H4),FALSE))*$C7</f>
        <v>61.512679379049011</v>
      </c>
      <c r="U7">
        <f>U6+(1-(HLOOKUP(daily!$B6,'commercial size limit'!$A$4:$M$13,4,FALSE)/100))*(VLOOKUP(14&amp;$B6,'comm trip limit - FL_Keys'!$A$5:$I$64,COLUMN(I4),FALSE))*$C7</f>
        <v>61.512679379049011</v>
      </c>
      <c r="V7">
        <f>V6+(1-(HLOOKUP(daily!$B6,'commercial size limit'!$A$4:$M$13,5,FALSE)/100))*(VLOOKUP(15&amp;$B6,'comm trip limit - FL_Keys'!$A$5:$I$64,COLUMN(D4),FALSE))*$C7</f>
        <v>42.458729984109517</v>
      </c>
      <c r="W7">
        <f>W6+(1-(HLOOKUP(daily!$B6,'commercial size limit'!$A$4:$M$13,5,FALSE)/100))*(VLOOKUP(15&amp;$B6,'comm trip limit - FL_Keys'!$A$5:$I$64,COLUMN(E4),FALSE))*$C7</f>
        <v>39.035282585490769</v>
      </c>
      <c r="X7">
        <f>X6+(1-(HLOOKUP(daily!$B6,'commercial size limit'!$A$4:$M$13,5,FALSE)/100))*(VLOOKUP(15&amp;$B6,'comm trip limit - FL_Keys'!$A$5:$I$64,COLUMN(F4),FALSE))*$C7</f>
        <v>42.458729984109517</v>
      </c>
      <c r="Y7">
        <f>Y6+(1-(HLOOKUP(daily!$B6,'commercial size limit'!$A$4:$M$13,5,FALSE)/100))*(VLOOKUP(15&amp;$B6,'comm trip limit - FL_Keys'!$A$5:$I$64,COLUMN(G4),FALSE))*$C7</f>
        <v>42.458729984109517</v>
      </c>
      <c r="Z7">
        <f>Z6+(1-(HLOOKUP(daily!$B6,'commercial size limit'!$A$4:$M$13,5,FALSE)/100))*(VLOOKUP(15&amp;$B6,'comm trip limit - FL_Keys'!$A$5:$I$64,COLUMN(H4),FALSE))*$C7</f>
        <v>42.458729984109517</v>
      </c>
      <c r="AA7">
        <f>AA6+(1-(HLOOKUP(daily!$B6,'commercial size limit'!$A$4:$M$13,5,FALSE)/100))*(VLOOKUP(15&amp;$B6,'comm trip limit - FL_Keys'!$A$5:$I$64,COLUMN(I4),FALSE))*$C7</f>
        <v>42.458729984109517</v>
      </c>
      <c r="AB7">
        <f>AB6+(1-(HLOOKUP(daily!$B6,'commercial size limit'!$A$4:$M$13,6,FALSE)/100))*(VLOOKUP(16&amp;$B6,'comm trip limit - FL_Keys'!$A$5:$I$64,COLUMN(D4),FALSE))*$C7</f>
        <v>35.021948417063953</v>
      </c>
      <c r="AC7">
        <f>AC6+(1-(HLOOKUP(daily!$B6,'commercial size limit'!$A$4:$M$13,6,FALSE)/100))*(VLOOKUP(16&amp;$B6,'comm trip limit - FL_Keys'!$A$5:$I$64,COLUMN(E4),FALSE))*$C7</f>
        <v>32.988574091969213</v>
      </c>
      <c r="AD7">
        <f>AD6+(1-(HLOOKUP(daily!$B6,'commercial size limit'!$A$4:$M$13,6,FALSE)/100))*(VLOOKUP(16&amp;$B6,'comm trip limit - FL_Keys'!$A$5:$I$64,COLUMN(F4),FALSE))*$C7</f>
        <v>35.021948417063953</v>
      </c>
      <c r="AE7">
        <f>AE6+(1-(HLOOKUP(daily!$B6,'commercial size limit'!$A$4:$M$13,6,FALSE)/100))*(VLOOKUP(16&amp;$B6,'comm trip limit - FL_Keys'!$A$5:$I$64,COLUMN(G4),FALSE))*$C7</f>
        <v>35.021948417063953</v>
      </c>
      <c r="AF7">
        <f>AF6+(1-(HLOOKUP(daily!$B6,'commercial size limit'!$A$4:$M$13,6,FALSE)/100))*(VLOOKUP(16&amp;$B6,'comm trip limit - FL_Keys'!$A$5:$I$64,COLUMN(H4),FALSE))*$C7</f>
        <v>35.021948417063953</v>
      </c>
      <c r="AG7">
        <f>AG6+(1-(HLOOKUP(daily!$B6,'commercial size limit'!$A$4:$M$13,6,FALSE)/100))*(VLOOKUP(16&amp;$B6,'comm trip limit - FL_Keys'!$A$5:$I$64,COLUMN(I4),FALSE))*$C7</f>
        <v>35.021948417063953</v>
      </c>
      <c r="AH7">
        <f>AH6+(1-(HLOOKUP(daily!$B6,'commercial size limit'!$A$4:$M$13,7,FALSE)/100))*(VLOOKUP(17&amp;$B6,'comm trip limit - FL_Keys'!$A$5:$I$64,COLUMN(D4),FALSE))*$C7</f>
        <v>28.397022980075807</v>
      </c>
      <c r="AI7">
        <f>AI6+(1-(HLOOKUP(daily!$B6,'commercial size limit'!$A$4:$M$13,7,FALSE)/100))*(VLOOKUP(17&amp;$B6,'comm trip limit - FL_Keys'!$A$5:$I$64,COLUMN(E4),FALSE))*$C7</f>
        <v>27.547100082282142</v>
      </c>
      <c r="AJ7">
        <f>AJ6+(1-(HLOOKUP(daily!$B6,'commercial size limit'!$A$4:$M$13,7,FALSE)/100))*(VLOOKUP(17&amp;$B6,'comm trip limit - FL_Keys'!$A$5:$I$64,COLUMN(F4),FALSE))*$C7</f>
        <v>28.397022980075807</v>
      </c>
      <c r="AK7">
        <f>AK6+(1-(HLOOKUP(daily!$B6,'commercial size limit'!$A$4:$M$13,7,FALSE)/100))*(VLOOKUP(17&amp;$B6,'comm trip limit - FL_Keys'!$A$5:$I$64,COLUMN(G4),FALSE))*$C7</f>
        <v>28.397022980075807</v>
      </c>
      <c r="AL7">
        <f>AL6+(1-(HLOOKUP(daily!$B6,'commercial size limit'!$A$4:$M$13,7,FALSE)/100))*(VLOOKUP(17&amp;$B6,'comm trip limit - FL_Keys'!$A$5:$I$64,COLUMN(H4),FALSE))*$C7</f>
        <v>28.397022980075807</v>
      </c>
      <c r="AM7">
        <f>AM6+(1-(HLOOKUP(daily!$B6,'commercial size limit'!$A$4:$M$13,7,FALSE)/100))*(VLOOKUP(17&amp;$B6,'comm trip limit - FL_Keys'!$A$5:$I$64,COLUMN(I4),FALSE))*$C7</f>
        <v>28.397022980075807</v>
      </c>
    </row>
    <row r="8" spans="1:39" x14ac:dyDescent="0.25">
      <c r="A8" s="7">
        <v>42375</v>
      </c>
      <c r="B8" s="22">
        <f t="shared" si="1"/>
        <v>1</v>
      </c>
      <c r="C8" s="21">
        <f t="shared" si="0"/>
        <v>29.356000000000002</v>
      </c>
      <c r="D8">
        <f t="shared" si="2"/>
        <v>176.136</v>
      </c>
      <c r="E8">
        <v>6</v>
      </c>
      <c r="G8" s="20">
        <v>6</v>
      </c>
      <c r="H8" s="19">
        <v>60.832999999999998</v>
      </c>
      <c r="J8">
        <f>J7+(1-(HLOOKUP(daily!$B7,'commercial size limit'!$A$4:$M$13,2,FALSE)/100))*(VLOOKUP(12&amp;$B7,'comm trip limit - FL_Keys'!$A$5:$I$64,COLUMN(D5),FALSE))*$C8</f>
        <v>176.136</v>
      </c>
      <c r="K8">
        <f>K7+(1-(HLOOKUP(daily!$B7,'commercial size limit'!$A$4:$M$13,2,FALSE)/100))*(VLOOKUP(12&amp;$B7,'comm trip limit - FL_Keys'!$A$5:$I$64,COLUMN(E5),FALSE))*$C8</f>
        <v>103.46404776000001</v>
      </c>
      <c r="L8">
        <f>L7+(1-(HLOOKUP(daily!$B7,'commercial size limit'!$A$4:$M$13,2,FALSE)/100))*(VLOOKUP(12&amp;$B7,'comm trip limit - FL_Keys'!$A$5:$I$64,COLUMN(F5),FALSE))*$C8</f>
        <v>145.45487016000001</v>
      </c>
      <c r="M8">
        <f>M7+(1-(HLOOKUP(daily!$B7,'commercial size limit'!$A$4:$M$13,2,FALSE)/100))*(VLOOKUP(12&amp;$B7,'comm trip limit - FL_Keys'!$A$5:$I$64,COLUMN(G5),FALSE))*$C8</f>
        <v>164.87386415999998</v>
      </c>
      <c r="N8">
        <f>N7+(1-(HLOOKUP(daily!$B7,'commercial size limit'!$A$4:$M$13,2,FALSE)/100))*(VLOOKUP(12&amp;$B7,'comm trip limit - FL_Keys'!$A$5:$I$64,COLUMN(H5),FALSE))*$C8</f>
        <v>173.51861904000003</v>
      </c>
      <c r="O8">
        <f>O7+(1-(HLOOKUP(daily!$B7,'commercial size limit'!$A$4:$M$13,2,FALSE)/100))*(VLOOKUP(12&amp;$B7,'comm trip limit - FL_Keys'!$A$5:$I$64,COLUMN(I5),FALSE))*$C8</f>
        <v>176.136</v>
      </c>
      <c r="P8">
        <f>P7+(1-(HLOOKUP(daily!$B7,'commercial size limit'!$A$4:$M$13,4,FALSE)/100))*(VLOOKUP(14&amp;$B7,'comm trip limit - FL_Keys'!$A$5:$I$64,COLUMN(D5),FALSE))*$C8</f>
        <v>73.815215254858813</v>
      </c>
      <c r="Q8">
        <f>Q7+(1-(HLOOKUP(daily!$B7,'commercial size limit'!$A$4:$M$13,4,FALSE)/100))*(VLOOKUP(14&amp;$B7,'comm trip limit - FL_Keys'!$A$5:$I$64,COLUMN(E5),FALSE))*$C8</f>
        <v>63.802181305537218</v>
      </c>
      <c r="R8">
        <f>R7+(1-(HLOOKUP(daily!$B7,'commercial size limit'!$A$4:$M$13,4,FALSE)/100))*(VLOOKUP(14&amp;$B7,'comm trip limit - FL_Keys'!$A$5:$I$64,COLUMN(F5),FALSE))*$C8</f>
        <v>70.848581753766041</v>
      </c>
      <c r="S8">
        <f>S7+(1-(HLOOKUP(daily!$B7,'commercial size limit'!$A$4:$M$13,4,FALSE)/100))*(VLOOKUP(14&amp;$B7,'comm trip limit - FL_Keys'!$A$5:$I$64,COLUMN(G5),FALSE))*$C8</f>
        <v>73.815215254858813</v>
      </c>
      <c r="T8">
        <f>T7+(1-(HLOOKUP(daily!$B7,'commercial size limit'!$A$4:$M$13,4,FALSE)/100))*(VLOOKUP(14&amp;$B7,'comm trip limit - FL_Keys'!$A$5:$I$64,COLUMN(H5),FALSE))*$C8</f>
        <v>73.815215254858813</v>
      </c>
      <c r="U8">
        <f>U7+(1-(HLOOKUP(daily!$B7,'commercial size limit'!$A$4:$M$13,4,FALSE)/100))*(VLOOKUP(14&amp;$B7,'comm trip limit - FL_Keys'!$A$5:$I$64,COLUMN(I5),FALSE))*$C8</f>
        <v>73.815215254858813</v>
      </c>
      <c r="V8">
        <f>V7+(1-(HLOOKUP(daily!$B7,'commercial size limit'!$A$4:$M$13,5,FALSE)/100))*(VLOOKUP(15&amp;$B7,'comm trip limit - FL_Keys'!$A$5:$I$64,COLUMN(D5),FALSE))*$C8</f>
        <v>50.950475980931422</v>
      </c>
      <c r="W8">
        <f>W7+(1-(HLOOKUP(daily!$B7,'commercial size limit'!$A$4:$M$13,5,FALSE)/100))*(VLOOKUP(15&amp;$B7,'comm trip limit - FL_Keys'!$A$5:$I$64,COLUMN(E5),FALSE))*$C8</f>
        <v>46.842339102588923</v>
      </c>
      <c r="X8">
        <f>X7+(1-(HLOOKUP(daily!$B7,'commercial size limit'!$A$4:$M$13,5,FALSE)/100))*(VLOOKUP(15&amp;$B7,'comm trip limit - FL_Keys'!$A$5:$I$64,COLUMN(F5),FALSE))*$C8</f>
        <v>50.950475980931422</v>
      </c>
      <c r="Y8">
        <f>Y7+(1-(HLOOKUP(daily!$B7,'commercial size limit'!$A$4:$M$13,5,FALSE)/100))*(VLOOKUP(15&amp;$B7,'comm trip limit - FL_Keys'!$A$5:$I$64,COLUMN(G5),FALSE))*$C8</f>
        <v>50.950475980931422</v>
      </c>
      <c r="Z8">
        <f>Z7+(1-(HLOOKUP(daily!$B7,'commercial size limit'!$A$4:$M$13,5,FALSE)/100))*(VLOOKUP(15&amp;$B7,'comm trip limit - FL_Keys'!$A$5:$I$64,COLUMN(H5),FALSE))*$C8</f>
        <v>50.950475980931422</v>
      </c>
      <c r="AA8">
        <f>AA7+(1-(HLOOKUP(daily!$B7,'commercial size limit'!$A$4:$M$13,5,FALSE)/100))*(VLOOKUP(15&amp;$B7,'comm trip limit - FL_Keys'!$A$5:$I$64,COLUMN(I5),FALSE))*$C8</f>
        <v>50.950475980931422</v>
      </c>
      <c r="AB8">
        <f>AB7+(1-(HLOOKUP(daily!$B7,'commercial size limit'!$A$4:$M$13,6,FALSE)/100))*(VLOOKUP(16&amp;$B7,'comm trip limit - FL_Keys'!$A$5:$I$64,COLUMN(D5),FALSE))*$C8</f>
        <v>42.026338100476742</v>
      </c>
      <c r="AC8">
        <f>AC7+(1-(HLOOKUP(daily!$B7,'commercial size limit'!$A$4:$M$13,6,FALSE)/100))*(VLOOKUP(16&amp;$B7,'comm trip limit - FL_Keys'!$A$5:$I$64,COLUMN(E5),FALSE))*$C8</f>
        <v>39.586288910363052</v>
      </c>
      <c r="AD8">
        <f>AD7+(1-(HLOOKUP(daily!$B7,'commercial size limit'!$A$4:$M$13,6,FALSE)/100))*(VLOOKUP(16&amp;$B7,'comm trip limit - FL_Keys'!$A$5:$I$64,COLUMN(F5),FALSE))*$C8</f>
        <v>42.026338100476742</v>
      </c>
      <c r="AE8">
        <f>AE7+(1-(HLOOKUP(daily!$B7,'commercial size limit'!$A$4:$M$13,6,FALSE)/100))*(VLOOKUP(16&amp;$B7,'comm trip limit - FL_Keys'!$A$5:$I$64,COLUMN(G5),FALSE))*$C8</f>
        <v>42.026338100476742</v>
      </c>
      <c r="AF8">
        <f>AF7+(1-(HLOOKUP(daily!$B7,'commercial size limit'!$A$4:$M$13,6,FALSE)/100))*(VLOOKUP(16&amp;$B7,'comm trip limit - FL_Keys'!$A$5:$I$64,COLUMN(H5),FALSE))*$C8</f>
        <v>42.026338100476742</v>
      </c>
      <c r="AG8">
        <f>AG7+(1-(HLOOKUP(daily!$B7,'commercial size limit'!$A$4:$M$13,6,FALSE)/100))*(VLOOKUP(16&amp;$B7,'comm trip limit - FL_Keys'!$A$5:$I$64,COLUMN(I5),FALSE))*$C8</f>
        <v>42.026338100476742</v>
      </c>
      <c r="AH8">
        <f>AH7+(1-(HLOOKUP(daily!$B7,'commercial size limit'!$A$4:$M$13,7,FALSE)/100))*(VLOOKUP(17&amp;$B7,'comm trip limit - FL_Keys'!$A$5:$I$64,COLUMN(D5),FALSE))*$C8</f>
        <v>34.076427576090971</v>
      </c>
      <c r="AI8">
        <f>AI7+(1-(HLOOKUP(daily!$B7,'commercial size limit'!$A$4:$M$13,7,FALSE)/100))*(VLOOKUP(17&amp;$B7,'comm trip limit - FL_Keys'!$A$5:$I$64,COLUMN(E5),FALSE))*$C8</f>
        <v>33.056520098738574</v>
      </c>
      <c r="AJ8">
        <f>AJ7+(1-(HLOOKUP(daily!$B7,'commercial size limit'!$A$4:$M$13,7,FALSE)/100))*(VLOOKUP(17&amp;$B7,'comm trip limit - FL_Keys'!$A$5:$I$64,COLUMN(F5),FALSE))*$C8</f>
        <v>34.076427576090971</v>
      </c>
      <c r="AK8">
        <f>AK7+(1-(HLOOKUP(daily!$B7,'commercial size limit'!$A$4:$M$13,7,FALSE)/100))*(VLOOKUP(17&amp;$B7,'comm trip limit - FL_Keys'!$A$5:$I$64,COLUMN(G5),FALSE))*$C8</f>
        <v>34.076427576090971</v>
      </c>
      <c r="AL8">
        <f>AL7+(1-(HLOOKUP(daily!$B7,'commercial size limit'!$A$4:$M$13,7,FALSE)/100))*(VLOOKUP(17&amp;$B7,'comm trip limit - FL_Keys'!$A$5:$I$64,COLUMN(H5),FALSE))*$C8</f>
        <v>34.076427576090971</v>
      </c>
      <c r="AM8">
        <f>AM7+(1-(HLOOKUP(daily!$B7,'commercial size limit'!$A$4:$M$13,7,FALSE)/100))*(VLOOKUP(17&amp;$B7,'comm trip limit - FL_Keys'!$A$5:$I$64,COLUMN(I5),FALSE))*$C8</f>
        <v>34.076427576090971</v>
      </c>
    </row>
    <row r="9" spans="1:39" x14ac:dyDescent="0.25">
      <c r="A9" s="7">
        <v>42376</v>
      </c>
      <c r="B9" s="22">
        <f t="shared" si="1"/>
        <v>1</v>
      </c>
      <c r="C9" s="21">
        <f t="shared" si="0"/>
        <v>29.356000000000002</v>
      </c>
      <c r="D9">
        <f t="shared" si="2"/>
        <v>205.49199999999999</v>
      </c>
      <c r="E9">
        <v>7</v>
      </c>
      <c r="G9" s="20">
        <v>7</v>
      </c>
      <c r="H9" s="19">
        <v>67.861000000000004</v>
      </c>
      <c r="J9">
        <f>J8+(1-(HLOOKUP(daily!$B8,'commercial size limit'!$A$4:$M$13,2,FALSE)/100))*(VLOOKUP(12&amp;$B8,'comm trip limit - FL_Keys'!$A$5:$I$64,COLUMN(D6),FALSE))*$C9</f>
        <v>205.49199999999999</v>
      </c>
      <c r="K9">
        <f>K8+(1-(HLOOKUP(daily!$B8,'commercial size limit'!$A$4:$M$13,2,FALSE)/100))*(VLOOKUP(12&amp;$B8,'comm trip limit - FL_Keys'!$A$5:$I$64,COLUMN(E6),FALSE))*$C9</f>
        <v>120.70805572000002</v>
      </c>
      <c r="L9">
        <f>L8+(1-(HLOOKUP(daily!$B8,'commercial size limit'!$A$4:$M$13,2,FALSE)/100))*(VLOOKUP(12&amp;$B8,'comm trip limit - FL_Keys'!$A$5:$I$64,COLUMN(F6),FALSE))*$C9</f>
        <v>169.69734852000002</v>
      </c>
      <c r="M9">
        <f>M8+(1-(HLOOKUP(daily!$B8,'commercial size limit'!$A$4:$M$13,2,FALSE)/100))*(VLOOKUP(12&amp;$B8,'comm trip limit - FL_Keys'!$A$5:$I$64,COLUMN(G6),FALSE))*$C9</f>
        <v>192.35284151999997</v>
      </c>
      <c r="N9">
        <f>N8+(1-(HLOOKUP(daily!$B8,'commercial size limit'!$A$4:$M$13,2,FALSE)/100))*(VLOOKUP(12&amp;$B8,'comm trip limit - FL_Keys'!$A$5:$I$64,COLUMN(H6),FALSE))*$C9</f>
        <v>202.43838888000005</v>
      </c>
      <c r="O9">
        <f>O8+(1-(HLOOKUP(daily!$B8,'commercial size limit'!$A$4:$M$13,2,FALSE)/100))*(VLOOKUP(12&amp;$B8,'comm trip limit - FL_Keys'!$A$5:$I$64,COLUMN(I6),FALSE))*$C9</f>
        <v>205.49199999999999</v>
      </c>
      <c r="P9">
        <f>P8+(1-(HLOOKUP(daily!$B8,'commercial size limit'!$A$4:$M$13,4,FALSE)/100))*(VLOOKUP(14&amp;$B8,'comm trip limit - FL_Keys'!$A$5:$I$64,COLUMN(D6),FALSE))*$C9</f>
        <v>86.117751130668609</v>
      </c>
      <c r="Q9">
        <f>Q8+(1-(HLOOKUP(daily!$B8,'commercial size limit'!$A$4:$M$13,4,FALSE)/100))*(VLOOKUP(14&amp;$B8,'comm trip limit - FL_Keys'!$A$5:$I$64,COLUMN(E6),FALSE))*$C9</f>
        <v>74.435878189793414</v>
      </c>
      <c r="R9">
        <f>R8+(1-(HLOOKUP(daily!$B8,'commercial size limit'!$A$4:$M$13,4,FALSE)/100))*(VLOOKUP(14&amp;$B8,'comm trip limit - FL_Keys'!$A$5:$I$64,COLUMN(F6),FALSE))*$C9</f>
        <v>82.656678712727043</v>
      </c>
      <c r="S9">
        <f>S8+(1-(HLOOKUP(daily!$B8,'commercial size limit'!$A$4:$M$13,4,FALSE)/100))*(VLOOKUP(14&amp;$B8,'comm trip limit - FL_Keys'!$A$5:$I$64,COLUMN(G6),FALSE))*$C9</f>
        <v>86.117751130668609</v>
      </c>
      <c r="T9">
        <f>T8+(1-(HLOOKUP(daily!$B8,'commercial size limit'!$A$4:$M$13,4,FALSE)/100))*(VLOOKUP(14&amp;$B8,'comm trip limit - FL_Keys'!$A$5:$I$64,COLUMN(H6),FALSE))*$C9</f>
        <v>86.117751130668609</v>
      </c>
      <c r="U9">
        <f>U8+(1-(HLOOKUP(daily!$B8,'commercial size limit'!$A$4:$M$13,4,FALSE)/100))*(VLOOKUP(14&amp;$B8,'comm trip limit - FL_Keys'!$A$5:$I$64,COLUMN(I6),FALSE))*$C9</f>
        <v>86.117751130668609</v>
      </c>
      <c r="V9">
        <f>V8+(1-(HLOOKUP(daily!$B8,'commercial size limit'!$A$4:$M$13,5,FALSE)/100))*(VLOOKUP(15&amp;$B8,'comm trip limit - FL_Keys'!$A$5:$I$64,COLUMN(D6),FALSE))*$C9</f>
        <v>59.442221977753327</v>
      </c>
      <c r="W9">
        <f>W8+(1-(HLOOKUP(daily!$B8,'commercial size limit'!$A$4:$M$13,5,FALSE)/100))*(VLOOKUP(15&amp;$B8,'comm trip limit - FL_Keys'!$A$5:$I$64,COLUMN(E6),FALSE))*$C9</f>
        <v>54.649395619687077</v>
      </c>
      <c r="X9">
        <f>X8+(1-(HLOOKUP(daily!$B8,'commercial size limit'!$A$4:$M$13,5,FALSE)/100))*(VLOOKUP(15&amp;$B8,'comm trip limit - FL_Keys'!$A$5:$I$64,COLUMN(F6),FALSE))*$C9</f>
        <v>59.442221977753327</v>
      </c>
      <c r="Y9">
        <f>Y8+(1-(HLOOKUP(daily!$B8,'commercial size limit'!$A$4:$M$13,5,FALSE)/100))*(VLOOKUP(15&amp;$B8,'comm trip limit - FL_Keys'!$A$5:$I$64,COLUMN(G6),FALSE))*$C9</f>
        <v>59.442221977753327</v>
      </c>
      <c r="Z9">
        <f>Z8+(1-(HLOOKUP(daily!$B8,'commercial size limit'!$A$4:$M$13,5,FALSE)/100))*(VLOOKUP(15&amp;$B8,'comm trip limit - FL_Keys'!$A$5:$I$64,COLUMN(H6),FALSE))*$C9</f>
        <v>59.442221977753327</v>
      </c>
      <c r="AA9">
        <f>AA8+(1-(HLOOKUP(daily!$B8,'commercial size limit'!$A$4:$M$13,5,FALSE)/100))*(VLOOKUP(15&amp;$B8,'comm trip limit - FL_Keys'!$A$5:$I$64,COLUMN(I6),FALSE))*$C9</f>
        <v>59.442221977753327</v>
      </c>
      <c r="AB9">
        <f>AB8+(1-(HLOOKUP(daily!$B8,'commercial size limit'!$A$4:$M$13,6,FALSE)/100))*(VLOOKUP(16&amp;$B8,'comm trip limit - FL_Keys'!$A$5:$I$64,COLUMN(D6),FALSE))*$C9</f>
        <v>49.030727783889532</v>
      </c>
      <c r="AC9">
        <f>AC8+(1-(HLOOKUP(daily!$B8,'commercial size limit'!$A$4:$M$13,6,FALSE)/100))*(VLOOKUP(16&amp;$B8,'comm trip limit - FL_Keys'!$A$5:$I$64,COLUMN(E6),FALSE))*$C9</f>
        <v>46.184003728756892</v>
      </c>
      <c r="AD9">
        <f>AD8+(1-(HLOOKUP(daily!$B8,'commercial size limit'!$A$4:$M$13,6,FALSE)/100))*(VLOOKUP(16&amp;$B8,'comm trip limit - FL_Keys'!$A$5:$I$64,COLUMN(F6),FALSE))*$C9</f>
        <v>49.030727783889532</v>
      </c>
      <c r="AE9">
        <f>AE8+(1-(HLOOKUP(daily!$B8,'commercial size limit'!$A$4:$M$13,6,FALSE)/100))*(VLOOKUP(16&amp;$B8,'comm trip limit - FL_Keys'!$A$5:$I$64,COLUMN(G6),FALSE))*$C9</f>
        <v>49.030727783889532</v>
      </c>
      <c r="AF9">
        <f>AF8+(1-(HLOOKUP(daily!$B8,'commercial size limit'!$A$4:$M$13,6,FALSE)/100))*(VLOOKUP(16&amp;$B8,'comm trip limit - FL_Keys'!$A$5:$I$64,COLUMN(H6),FALSE))*$C9</f>
        <v>49.030727783889532</v>
      </c>
      <c r="AG9">
        <f>AG8+(1-(HLOOKUP(daily!$B8,'commercial size limit'!$A$4:$M$13,6,FALSE)/100))*(VLOOKUP(16&amp;$B8,'comm trip limit - FL_Keys'!$A$5:$I$64,COLUMN(I6),FALSE))*$C9</f>
        <v>49.030727783889532</v>
      </c>
      <c r="AH9">
        <f>AH8+(1-(HLOOKUP(daily!$B8,'commercial size limit'!$A$4:$M$13,7,FALSE)/100))*(VLOOKUP(17&amp;$B8,'comm trip limit - FL_Keys'!$A$5:$I$64,COLUMN(D6),FALSE))*$C9</f>
        <v>39.755832172106132</v>
      </c>
      <c r="AI9">
        <f>AI8+(1-(HLOOKUP(daily!$B8,'commercial size limit'!$A$4:$M$13,7,FALSE)/100))*(VLOOKUP(17&amp;$B8,'comm trip limit - FL_Keys'!$A$5:$I$64,COLUMN(E6),FALSE))*$C9</f>
        <v>38.565940115195005</v>
      </c>
      <c r="AJ9">
        <f>AJ8+(1-(HLOOKUP(daily!$B8,'commercial size limit'!$A$4:$M$13,7,FALSE)/100))*(VLOOKUP(17&amp;$B8,'comm trip limit - FL_Keys'!$A$5:$I$64,COLUMN(F6),FALSE))*$C9</f>
        <v>39.755832172106132</v>
      </c>
      <c r="AK9">
        <f>AK8+(1-(HLOOKUP(daily!$B8,'commercial size limit'!$A$4:$M$13,7,FALSE)/100))*(VLOOKUP(17&amp;$B8,'comm trip limit - FL_Keys'!$A$5:$I$64,COLUMN(G6),FALSE))*$C9</f>
        <v>39.755832172106132</v>
      </c>
      <c r="AL9">
        <f>AL8+(1-(HLOOKUP(daily!$B8,'commercial size limit'!$A$4:$M$13,7,FALSE)/100))*(VLOOKUP(17&amp;$B8,'comm trip limit - FL_Keys'!$A$5:$I$64,COLUMN(H6),FALSE))*$C9</f>
        <v>39.755832172106132</v>
      </c>
      <c r="AM9">
        <f>AM8+(1-(HLOOKUP(daily!$B8,'commercial size limit'!$A$4:$M$13,7,FALSE)/100))*(VLOOKUP(17&amp;$B8,'comm trip limit - FL_Keys'!$A$5:$I$64,COLUMN(I6),FALSE))*$C9</f>
        <v>39.755832172106132</v>
      </c>
    </row>
    <row r="10" spans="1:39" x14ac:dyDescent="0.25">
      <c r="A10" s="7">
        <v>42377</v>
      </c>
      <c r="B10" s="22">
        <f t="shared" si="1"/>
        <v>1</v>
      </c>
      <c r="C10" s="21">
        <f t="shared" si="0"/>
        <v>29.356000000000002</v>
      </c>
      <c r="D10">
        <f t="shared" si="2"/>
        <v>234.84799999999998</v>
      </c>
      <c r="E10">
        <v>8</v>
      </c>
      <c r="G10" s="20">
        <v>8</v>
      </c>
      <c r="H10" s="19">
        <v>87.007999999999996</v>
      </c>
      <c r="J10">
        <f>J9+(1-(HLOOKUP(daily!$B9,'commercial size limit'!$A$4:$M$13,2,FALSE)/100))*(VLOOKUP(12&amp;$B9,'comm trip limit - FL_Keys'!$A$5:$I$64,COLUMN(D7),FALSE))*$C10</f>
        <v>234.84799999999998</v>
      </c>
      <c r="K10">
        <f>K9+(1-(HLOOKUP(daily!$B9,'commercial size limit'!$A$4:$M$13,2,FALSE)/100))*(VLOOKUP(12&amp;$B9,'comm trip limit - FL_Keys'!$A$5:$I$64,COLUMN(E7),FALSE))*$C10</f>
        <v>137.95206368000001</v>
      </c>
      <c r="L10">
        <f>L9+(1-(HLOOKUP(daily!$B9,'commercial size limit'!$A$4:$M$13,2,FALSE)/100))*(VLOOKUP(12&amp;$B9,'comm trip limit - FL_Keys'!$A$5:$I$64,COLUMN(F7),FALSE))*$C10</f>
        <v>193.93982688000003</v>
      </c>
      <c r="M10">
        <f>M9+(1-(HLOOKUP(daily!$B9,'commercial size limit'!$A$4:$M$13,2,FALSE)/100))*(VLOOKUP(12&amp;$B9,'comm trip limit - FL_Keys'!$A$5:$I$64,COLUMN(G7),FALSE))*$C10</f>
        <v>219.83181887999996</v>
      </c>
      <c r="N10">
        <f>N9+(1-(HLOOKUP(daily!$B9,'commercial size limit'!$A$4:$M$13,2,FALSE)/100))*(VLOOKUP(12&amp;$B9,'comm trip limit - FL_Keys'!$A$5:$I$64,COLUMN(H7),FALSE))*$C10</f>
        <v>231.35815872000006</v>
      </c>
      <c r="O10">
        <f>O9+(1-(HLOOKUP(daily!$B9,'commercial size limit'!$A$4:$M$13,2,FALSE)/100))*(VLOOKUP(12&amp;$B9,'comm trip limit - FL_Keys'!$A$5:$I$64,COLUMN(I7),FALSE))*$C10</f>
        <v>234.84799999999998</v>
      </c>
      <c r="P10">
        <f>P9+(1-(HLOOKUP(daily!$B9,'commercial size limit'!$A$4:$M$13,4,FALSE)/100))*(VLOOKUP(14&amp;$B9,'comm trip limit - FL_Keys'!$A$5:$I$64,COLUMN(D7),FALSE))*$C10</f>
        <v>98.420287006478418</v>
      </c>
      <c r="Q10">
        <f>Q9+(1-(HLOOKUP(daily!$B9,'commercial size limit'!$A$4:$M$13,4,FALSE)/100))*(VLOOKUP(14&amp;$B9,'comm trip limit - FL_Keys'!$A$5:$I$64,COLUMN(E7),FALSE))*$C10</f>
        <v>85.069575074049624</v>
      </c>
      <c r="R10">
        <f>R9+(1-(HLOOKUP(daily!$B9,'commercial size limit'!$A$4:$M$13,4,FALSE)/100))*(VLOOKUP(14&amp;$B9,'comm trip limit - FL_Keys'!$A$5:$I$64,COLUMN(F7),FALSE))*$C10</f>
        <v>94.464775671688045</v>
      </c>
      <c r="S10">
        <f>S9+(1-(HLOOKUP(daily!$B9,'commercial size limit'!$A$4:$M$13,4,FALSE)/100))*(VLOOKUP(14&amp;$B9,'comm trip limit - FL_Keys'!$A$5:$I$64,COLUMN(G7),FALSE))*$C10</f>
        <v>98.420287006478418</v>
      </c>
      <c r="T10">
        <f>T9+(1-(HLOOKUP(daily!$B9,'commercial size limit'!$A$4:$M$13,4,FALSE)/100))*(VLOOKUP(14&amp;$B9,'comm trip limit - FL_Keys'!$A$5:$I$64,COLUMN(H7),FALSE))*$C10</f>
        <v>98.420287006478418</v>
      </c>
      <c r="U10">
        <f>U9+(1-(HLOOKUP(daily!$B9,'commercial size limit'!$A$4:$M$13,4,FALSE)/100))*(VLOOKUP(14&amp;$B9,'comm trip limit - FL_Keys'!$A$5:$I$64,COLUMN(I7),FALSE))*$C10</f>
        <v>98.420287006478418</v>
      </c>
      <c r="V10">
        <f>V9+(1-(HLOOKUP(daily!$B9,'commercial size limit'!$A$4:$M$13,5,FALSE)/100))*(VLOOKUP(15&amp;$B9,'comm trip limit - FL_Keys'!$A$5:$I$64,COLUMN(D7),FALSE))*$C10</f>
        <v>67.933967974575225</v>
      </c>
      <c r="W10">
        <f>W9+(1-(HLOOKUP(daily!$B9,'commercial size limit'!$A$4:$M$13,5,FALSE)/100))*(VLOOKUP(15&amp;$B9,'comm trip limit - FL_Keys'!$A$5:$I$64,COLUMN(E7),FALSE))*$C10</f>
        <v>62.456452136785231</v>
      </c>
      <c r="X10">
        <f>X9+(1-(HLOOKUP(daily!$B9,'commercial size limit'!$A$4:$M$13,5,FALSE)/100))*(VLOOKUP(15&amp;$B9,'comm trip limit - FL_Keys'!$A$5:$I$64,COLUMN(F7),FALSE))*$C10</f>
        <v>67.933967974575225</v>
      </c>
      <c r="Y10">
        <f>Y9+(1-(HLOOKUP(daily!$B9,'commercial size limit'!$A$4:$M$13,5,FALSE)/100))*(VLOOKUP(15&amp;$B9,'comm trip limit - FL_Keys'!$A$5:$I$64,COLUMN(G7),FALSE))*$C10</f>
        <v>67.933967974575225</v>
      </c>
      <c r="Z10">
        <f>Z9+(1-(HLOOKUP(daily!$B9,'commercial size limit'!$A$4:$M$13,5,FALSE)/100))*(VLOOKUP(15&amp;$B9,'comm trip limit - FL_Keys'!$A$5:$I$64,COLUMN(H7),FALSE))*$C10</f>
        <v>67.933967974575225</v>
      </c>
      <c r="AA10">
        <f>AA9+(1-(HLOOKUP(daily!$B9,'commercial size limit'!$A$4:$M$13,5,FALSE)/100))*(VLOOKUP(15&amp;$B9,'comm trip limit - FL_Keys'!$A$5:$I$64,COLUMN(I7),FALSE))*$C10</f>
        <v>67.933967974575225</v>
      </c>
      <c r="AB10">
        <f>AB9+(1-(HLOOKUP(daily!$B9,'commercial size limit'!$A$4:$M$13,6,FALSE)/100))*(VLOOKUP(16&amp;$B9,'comm trip limit - FL_Keys'!$A$5:$I$64,COLUMN(D7),FALSE))*$C10</f>
        <v>56.035117467302321</v>
      </c>
      <c r="AC10">
        <f>AC9+(1-(HLOOKUP(daily!$B9,'commercial size limit'!$A$4:$M$13,6,FALSE)/100))*(VLOOKUP(16&amp;$B9,'comm trip limit - FL_Keys'!$A$5:$I$64,COLUMN(E7),FALSE))*$C10</f>
        <v>52.781718547150732</v>
      </c>
      <c r="AD10">
        <f>AD9+(1-(HLOOKUP(daily!$B9,'commercial size limit'!$A$4:$M$13,6,FALSE)/100))*(VLOOKUP(16&amp;$B9,'comm trip limit - FL_Keys'!$A$5:$I$64,COLUMN(F7),FALSE))*$C10</f>
        <v>56.035117467302321</v>
      </c>
      <c r="AE10">
        <f>AE9+(1-(HLOOKUP(daily!$B9,'commercial size limit'!$A$4:$M$13,6,FALSE)/100))*(VLOOKUP(16&amp;$B9,'comm trip limit - FL_Keys'!$A$5:$I$64,COLUMN(G7),FALSE))*$C10</f>
        <v>56.035117467302321</v>
      </c>
      <c r="AF10">
        <f>AF9+(1-(HLOOKUP(daily!$B9,'commercial size limit'!$A$4:$M$13,6,FALSE)/100))*(VLOOKUP(16&amp;$B9,'comm trip limit - FL_Keys'!$A$5:$I$64,COLUMN(H7),FALSE))*$C10</f>
        <v>56.035117467302321</v>
      </c>
      <c r="AG10">
        <f>AG9+(1-(HLOOKUP(daily!$B9,'commercial size limit'!$A$4:$M$13,6,FALSE)/100))*(VLOOKUP(16&amp;$B9,'comm trip limit - FL_Keys'!$A$5:$I$64,COLUMN(I7),FALSE))*$C10</f>
        <v>56.035117467302321</v>
      </c>
      <c r="AH10">
        <f>AH9+(1-(HLOOKUP(daily!$B9,'commercial size limit'!$A$4:$M$13,7,FALSE)/100))*(VLOOKUP(17&amp;$B9,'comm trip limit - FL_Keys'!$A$5:$I$64,COLUMN(D7),FALSE))*$C10</f>
        <v>45.435236768121293</v>
      </c>
      <c r="AI10">
        <f>AI9+(1-(HLOOKUP(daily!$B9,'commercial size limit'!$A$4:$M$13,7,FALSE)/100))*(VLOOKUP(17&amp;$B9,'comm trip limit - FL_Keys'!$A$5:$I$64,COLUMN(E7),FALSE))*$C10</f>
        <v>44.075360131651436</v>
      </c>
      <c r="AJ10">
        <f>AJ9+(1-(HLOOKUP(daily!$B9,'commercial size limit'!$A$4:$M$13,7,FALSE)/100))*(VLOOKUP(17&amp;$B9,'comm trip limit - FL_Keys'!$A$5:$I$64,COLUMN(F7),FALSE))*$C10</f>
        <v>45.435236768121293</v>
      </c>
      <c r="AK10">
        <f>AK9+(1-(HLOOKUP(daily!$B9,'commercial size limit'!$A$4:$M$13,7,FALSE)/100))*(VLOOKUP(17&amp;$B9,'comm trip limit - FL_Keys'!$A$5:$I$64,COLUMN(G7),FALSE))*$C10</f>
        <v>45.435236768121293</v>
      </c>
      <c r="AL10">
        <f>AL9+(1-(HLOOKUP(daily!$B9,'commercial size limit'!$A$4:$M$13,7,FALSE)/100))*(VLOOKUP(17&amp;$B9,'comm trip limit - FL_Keys'!$A$5:$I$64,COLUMN(H7),FALSE))*$C10</f>
        <v>45.435236768121293</v>
      </c>
      <c r="AM10">
        <f>AM9+(1-(HLOOKUP(daily!$B9,'commercial size limit'!$A$4:$M$13,7,FALSE)/100))*(VLOOKUP(17&amp;$B9,'comm trip limit - FL_Keys'!$A$5:$I$64,COLUMN(I7),FALSE))*$C10</f>
        <v>45.435236768121293</v>
      </c>
    </row>
    <row r="11" spans="1:39" x14ac:dyDescent="0.25">
      <c r="A11" s="7">
        <v>42378</v>
      </c>
      <c r="B11" s="22">
        <f t="shared" si="1"/>
        <v>1</v>
      </c>
      <c r="C11" s="21">
        <f t="shared" si="0"/>
        <v>29.356000000000002</v>
      </c>
      <c r="D11">
        <f t="shared" si="2"/>
        <v>264.20400000000001</v>
      </c>
      <c r="E11">
        <v>9</v>
      </c>
      <c r="G11" s="20">
        <v>9</v>
      </c>
      <c r="H11" s="19">
        <v>58.838999999999999</v>
      </c>
      <c r="J11">
        <f>J10+(1-(HLOOKUP(daily!$B10,'commercial size limit'!$A$4:$M$13,2,FALSE)/100))*(VLOOKUP(12&amp;$B10,'comm trip limit - FL_Keys'!$A$5:$I$64,COLUMN(D8),FALSE))*$C11</f>
        <v>264.20400000000001</v>
      </c>
      <c r="K11">
        <f>K10+(1-(HLOOKUP(daily!$B10,'commercial size limit'!$A$4:$M$13,2,FALSE)/100))*(VLOOKUP(12&amp;$B10,'comm trip limit - FL_Keys'!$A$5:$I$64,COLUMN(E8),FALSE))*$C11</f>
        <v>155.19607164000001</v>
      </c>
      <c r="L11">
        <f>L10+(1-(HLOOKUP(daily!$B10,'commercial size limit'!$A$4:$M$13,2,FALSE)/100))*(VLOOKUP(12&amp;$B10,'comm trip limit - FL_Keys'!$A$5:$I$64,COLUMN(F8),FALSE))*$C11</f>
        <v>218.18230524000003</v>
      </c>
      <c r="M11">
        <f>M10+(1-(HLOOKUP(daily!$B10,'commercial size limit'!$A$4:$M$13,2,FALSE)/100))*(VLOOKUP(12&amp;$B10,'comm trip limit - FL_Keys'!$A$5:$I$64,COLUMN(G8),FALSE))*$C11</f>
        <v>247.31079623999995</v>
      </c>
      <c r="N11">
        <f>N10+(1-(HLOOKUP(daily!$B10,'commercial size limit'!$A$4:$M$13,2,FALSE)/100))*(VLOOKUP(12&amp;$B10,'comm trip limit - FL_Keys'!$A$5:$I$64,COLUMN(H8),FALSE))*$C11</f>
        <v>260.27792856000008</v>
      </c>
      <c r="O11">
        <f>O10+(1-(HLOOKUP(daily!$B10,'commercial size limit'!$A$4:$M$13,2,FALSE)/100))*(VLOOKUP(12&amp;$B10,'comm trip limit - FL_Keys'!$A$5:$I$64,COLUMN(I8),FALSE))*$C11</f>
        <v>264.20400000000001</v>
      </c>
      <c r="P11">
        <f>P10+(1-(HLOOKUP(daily!$B10,'commercial size limit'!$A$4:$M$13,4,FALSE)/100))*(VLOOKUP(14&amp;$B10,'comm trip limit - FL_Keys'!$A$5:$I$64,COLUMN(D8),FALSE))*$C11</f>
        <v>110.72282288228823</v>
      </c>
      <c r="Q11">
        <f>Q10+(1-(HLOOKUP(daily!$B10,'commercial size limit'!$A$4:$M$13,4,FALSE)/100))*(VLOOKUP(14&amp;$B10,'comm trip limit - FL_Keys'!$A$5:$I$64,COLUMN(E8),FALSE))*$C11</f>
        <v>95.703271958305834</v>
      </c>
      <c r="R11">
        <f>R10+(1-(HLOOKUP(daily!$B10,'commercial size limit'!$A$4:$M$13,4,FALSE)/100))*(VLOOKUP(14&amp;$B10,'comm trip limit - FL_Keys'!$A$5:$I$64,COLUMN(F8),FALSE))*$C11</f>
        <v>106.27287263064905</v>
      </c>
      <c r="S11">
        <f>S10+(1-(HLOOKUP(daily!$B10,'commercial size limit'!$A$4:$M$13,4,FALSE)/100))*(VLOOKUP(14&amp;$B10,'comm trip limit - FL_Keys'!$A$5:$I$64,COLUMN(G8),FALSE))*$C11</f>
        <v>110.72282288228823</v>
      </c>
      <c r="T11">
        <f>T10+(1-(HLOOKUP(daily!$B10,'commercial size limit'!$A$4:$M$13,4,FALSE)/100))*(VLOOKUP(14&amp;$B10,'comm trip limit - FL_Keys'!$A$5:$I$64,COLUMN(H8),FALSE))*$C11</f>
        <v>110.72282288228823</v>
      </c>
      <c r="U11">
        <f>U10+(1-(HLOOKUP(daily!$B10,'commercial size limit'!$A$4:$M$13,4,FALSE)/100))*(VLOOKUP(14&amp;$B10,'comm trip limit - FL_Keys'!$A$5:$I$64,COLUMN(I8),FALSE))*$C11</f>
        <v>110.72282288228823</v>
      </c>
      <c r="V11">
        <f>V10+(1-(HLOOKUP(daily!$B10,'commercial size limit'!$A$4:$M$13,5,FALSE)/100))*(VLOOKUP(15&amp;$B10,'comm trip limit - FL_Keys'!$A$5:$I$64,COLUMN(D8),FALSE))*$C11</f>
        <v>76.42571397139713</v>
      </c>
      <c r="W11">
        <f>W10+(1-(HLOOKUP(daily!$B10,'commercial size limit'!$A$4:$M$13,5,FALSE)/100))*(VLOOKUP(15&amp;$B10,'comm trip limit - FL_Keys'!$A$5:$I$64,COLUMN(E8),FALSE))*$C11</f>
        <v>70.263508653883378</v>
      </c>
      <c r="X11">
        <f>X10+(1-(HLOOKUP(daily!$B10,'commercial size limit'!$A$4:$M$13,5,FALSE)/100))*(VLOOKUP(15&amp;$B10,'comm trip limit - FL_Keys'!$A$5:$I$64,COLUMN(F8),FALSE))*$C11</f>
        <v>76.42571397139713</v>
      </c>
      <c r="Y11">
        <f>Y10+(1-(HLOOKUP(daily!$B10,'commercial size limit'!$A$4:$M$13,5,FALSE)/100))*(VLOOKUP(15&amp;$B10,'comm trip limit - FL_Keys'!$A$5:$I$64,COLUMN(G8),FALSE))*$C11</f>
        <v>76.42571397139713</v>
      </c>
      <c r="Z11">
        <f>Z10+(1-(HLOOKUP(daily!$B10,'commercial size limit'!$A$4:$M$13,5,FALSE)/100))*(VLOOKUP(15&amp;$B10,'comm trip limit - FL_Keys'!$A$5:$I$64,COLUMN(H8),FALSE))*$C11</f>
        <v>76.42571397139713</v>
      </c>
      <c r="AA11">
        <f>AA10+(1-(HLOOKUP(daily!$B10,'commercial size limit'!$A$4:$M$13,5,FALSE)/100))*(VLOOKUP(15&amp;$B10,'comm trip limit - FL_Keys'!$A$5:$I$64,COLUMN(I8),FALSE))*$C11</f>
        <v>76.42571397139713</v>
      </c>
      <c r="AB11">
        <f>AB10+(1-(HLOOKUP(daily!$B10,'commercial size limit'!$A$4:$M$13,6,FALSE)/100))*(VLOOKUP(16&amp;$B10,'comm trip limit - FL_Keys'!$A$5:$I$64,COLUMN(D8),FALSE))*$C11</f>
        <v>63.03950715071511</v>
      </c>
      <c r="AC11">
        <f>AC10+(1-(HLOOKUP(daily!$B10,'commercial size limit'!$A$4:$M$13,6,FALSE)/100))*(VLOOKUP(16&amp;$B10,'comm trip limit - FL_Keys'!$A$5:$I$64,COLUMN(E8),FALSE))*$C11</f>
        <v>59.379433365544571</v>
      </c>
      <c r="AD11">
        <f>AD10+(1-(HLOOKUP(daily!$B10,'commercial size limit'!$A$4:$M$13,6,FALSE)/100))*(VLOOKUP(16&amp;$B10,'comm trip limit - FL_Keys'!$A$5:$I$64,COLUMN(F8),FALSE))*$C11</f>
        <v>63.03950715071511</v>
      </c>
      <c r="AE11">
        <f>AE10+(1-(HLOOKUP(daily!$B10,'commercial size limit'!$A$4:$M$13,6,FALSE)/100))*(VLOOKUP(16&amp;$B10,'comm trip limit - FL_Keys'!$A$5:$I$64,COLUMN(G8),FALSE))*$C11</f>
        <v>63.03950715071511</v>
      </c>
      <c r="AF11">
        <f>AF10+(1-(HLOOKUP(daily!$B10,'commercial size limit'!$A$4:$M$13,6,FALSE)/100))*(VLOOKUP(16&amp;$B10,'comm trip limit - FL_Keys'!$A$5:$I$64,COLUMN(H8),FALSE))*$C11</f>
        <v>63.03950715071511</v>
      </c>
      <c r="AG11">
        <f>AG10+(1-(HLOOKUP(daily!$B10,'commercial size limit'!$A$4:$M$13,6,FALSE)/100))*(VLOOKUP(16&amp;$B10,'comm trip limit - FL_Keys'!$A$5:$I$64,COLUMN(I8),FALSE))*$C11</f>
        <v>63.03950715071511</v>
      </c>
      <c r="AH11">
        <f>AH10+(1-(HLOOKUP(daily!$B10,'commercial size limit'!$A$4:$M$13,7,FALSE)/100))*(VLOOKUP(17&amp;$B10,'comm trip limit - FL_Keys'!$A$5:$I$64,COLUMN(D8),FALSE))*$C11</f>
        <v>51.114641364136453</v>
      </c>
      <c r="AI11">
        <f>AI10+(1-(HLOOKUP(daily!$B10,'commercial size limit'!$A$4:$M$13,7,FALSE)/100))*(VLOOKUP(17&amp;$B10,'comm trip limit - FL_Keys'!$A$5:$I$64,COLUMN(E8),FALSE))*$C11</f>
        <v>49.584780148107868</v>
      </c>
      <c r="AJ11">
        <f>AJ10+(1-(HLOOKUP(daily!$B10,'commercial size limit'!$A$4:$M$13,7,FALSE)/100))*(VLOOKUP(17&amp;$B10,'comm trip limit - FL_Keys'!$A$5:$I$64,COLUMN(F8),FALSE))*$C11</f>
        <v>51.114641364136453</v>
      </c>
      <c r="AK11">
        <f>AK10+(1-(HLOOKUP(daily!$B10,'commercial size limit'!$A$4:$M$13,7,FALSE)/100))*(VLOOKUP(17&amp;$B10,'comm trip limit - FL_Keys'!$A$5:$I$64,COLUMN(G8),FALSE))*$C11</f>
        <v>51.114641364136453</v>
      </c>
      <c r="AL11">
        <f>AL10+(1-(HLOOKUP(daily!$B10,'commercial size limit'!$A$4:$M$13,7,FALSE)/100))*(VLOOKUP(17&amp;$B10,'comm trip limit - FL_Keys'!$A$5:$I$64,COLUMN(H8),FALSE))*$C11</f>
        <v>51.114641364136453</v>
      </c>
      <c r="AM11">
        <f>AM10+(1-(HLOOKUP(daily!$B10,'commercial size limit'!$A$4:$M$13,7,FALSE)/100))*(VLOOKUP(17&amp;$B10,'comm trip limit - FL_Keys'!$A$5:$I$64,COLUMN(I8),FALSE))*$C11</f>
        <v>51.114641364136453</v>
      </c>
    </row>
    <row r="12" spans="1:39" x14ac:dyDescent="0.25">
      <c r="A12" s="7">
        <v>42379</v>
      </c>
      <c r="B12" s="22">
        <f t="shared" si="1"/>
        <v>1</v>
      </c>
      <c r="C12" s="21">
        <f t="shared" si="0"/>
        <v>29.356000000000002</v>
      </c>
      <c r="D12">
        <f t="shared" si="2"/>
        <v>293.56</v>
      </c>
      <c r="E12">
        <v>10</v>
      </c>
      <c r="G12" s="20">
        <v>10</v>
      </c>
      <c r="H12" s="19">
        <v>83.444999999999993</v>
      </c>
      <c r="J12">
        <f>J11+(1-(HLOOKUP(daily!$B11,'commercial size limit'!$A$4:$M$13,2,FALSE)/100))*(VLOOKUP(12&amp;$B11,'comm trip limit - FL_Keys'!$A$5:$I$64,COLUMN(D9),FALSE))*$C12</f>
        <v>293.56</v>
      </c>
      <c r="K12">
        <f>K11+(1-(HLOOKUP(daily!$B11,'commercial size limit'!$A$4:$M$13,2,FALSE)/100))*(VLOOKUP(12&amp;$B11,'comm trip limit - FL_Keys'!$A$5:$I$64,COLUMN(E9),FALSE))*$C12</f>
        <v>172.44007960000002</v>
      </c>
      <c r="L12">
        <f>L11+(1-(HLOOKUP(daily!$B11,'commercial size limit'!$A$4:$M$13,2,FALSE)/100))*(VLOOKUP(12&amp;$B11,'comm trip limit - FL_Keys'!$A$5:$I$64,COLUMN(F9),FALSE))*$C12</f>
        <v>242.42478360000004</v>
      </c>
      <c r="M12">
        <f>M11+(1-(HLOOKUP(daily!$B11,'commercial size limit'!$A$4:$M$13,2,FALSE)/100))*(VLOOKUP(12&amp;$B11,'comm trip limit - FL_Keys'!$A$5:$I$64,COLUMN(G9),FALSE))*$C12</f>
        <v>274.78977359999993</v>
      </c>
      <c r="N12">
        <f>N11+(1-(HLOOKUP(daily!$B11,'commercial size limit'!$A$4:$M$13,2,FALSE)/100))*(VLOOKUP(12&amp;$B11,'comm trip limit - FL_Keys'!$A$5:$I$64,COLUMN(H9),FALSE))*$C12</f>
        <v>289.19769840000009</v>
      </c>
      <c r="O12">
        <f>O11+(1-(HLOOKUP(daily!$B11,'commercial size limit'!$A$4:$M$13,2,FALSE)/100))*(VLOOKUP(12&amp;$B11,'comm trip limit - FL_Keys'!$A$5:$I$64,COLUMN(I9),FALSE))*$C12</f>
        <v>293.56</v>
      </c>
      <c r="P12">
        <f>P11+(1-(HLOOKUP(daily!$B11,'commercial size limit'!$A$4:$M$13,4,FALSE)/100))*(VLOOKUP(14&amp;$B11,'comm trip limit - FL_Keys'!$A$5:$I$64,COLUMN(D9),FALSE))*$C12</f>
        <v>123.02535875809804</v>
      </c>
      <c r="Q12">
        <f>Q11+(1-(HLOOKUP(daily!$B11,'commercial size limit'!$A$4:$M$13,4,FALSE)/100))*(VLOOKUP(14&amp;$B11,'comm trip limit - FL_Keys'!$A$5:$I$64,COLUMN(E9),FALSE))*$C12</f>
        <v>106.33696884256204</v>
      </c>
      <c r="R12">
        <f>R11+(1-(HLOOKUP(daily!$B11,'commercial size limit'!$A$4:$M$13,4,FALSE)/100))*(VLOOKUP(14&amp;$B11,'comm trip limit - FL_Keys'!$A$5:$I$64,COLUMN(F9),FALSE))*$C12</f>
        <v>118.08096958961005</v>
      </c>
      <c r="S12">
        <f>S11+(1-(HLOOKUP(daily!$B11,'commercial size limit'!$A$4:$M$13,4,FALSE)/100))*(VLOOKUP(14&amp;$B11,'comm trip limit - FL_Keys'!$A$5:$I$64,COLUMN(G9),FALSE))*$C12</f>
        <v>123.02535875809804</v>
      </c>
      <c r="T12">
        <f>T11+(1-(HLOOKUP(daily!$B11,'commercial size limit'!$A$4:$M$13,4,FALSE)/100))*(VLOOKUP(14&amp;$B11,'comm trip limit - FL_Keys'!$A$5:$I$64,COLUMN(H9),FALSE))*$C12</f>
        <v>123.02535875809804</v>
      </c>
      <c r="U12">
        <f>U11+(1-(HLOOKUP(daily!$B11,'commercial size limit'!$A$4:$M$13,4,FALSE)/100))*(VLOOKUP(14&amp;$B11,'comm trip limit - FL_Keys'!$A$5:$I$64,COLUMN(I9),FALSE))*$C12</f>
        <v>123.02535875809804</v>
      </c>
      <c r="V12">
        <f>V11+(1-(HLOOKUP(daily!$B11,'commercial size limit'!$A$4:$M$13,5,FALSE)/100))*(VLOOKUP(15&amp;$B11,'comm trip limit - FL_Keys'!$A$5:$I$64,COLUMN(D9),FALSE))*$C12</f>
        <v>84.917459968219035</v>
      </c>
      <c r="W12">
        <f>W11+(1-(HLOOKUP(daily!$B11,'commercial size limit'!$A$4:$M$13,5,FALSE)/100))*(VLOOKUP(15&amp;$B11,'comm trip limit - FL_Keys'!$A$5:$I$64,COLUMN(E9),FALSE))*$C12</f>
        <v>78.070565170981524</v>
      </c>
      <c r="X12">
        <f>X11+(1-(HLOOKUP(daily!$B11,'commercial size limit'!$A$4:$M$13,5,FALSE)/100))*(VLOOKUP(15&amp;$B11,'comm trip limit - FL_Keys'!$A$5:$I$64,COLUMN(F9),FALSE))*$C12</f>
        <v>84.917459968219035</v>
      </c>
      <c r="Y12">
        <f>Y11+(1-(HLOOKUP(daily!$B11,'commercial size limit'!$A$4:$M$13,5,FALSE)/100))*(VLOOKUP(15&amp;$B11,'comm trip limit - FL_Keys'!$A$5:$I$64,COLUMN(G9),FALSE))*$C12</f>
        <v>84.917459968219035</v>
      </c>
      <c r="Z12">
        <f>Z11+(1-(HLOOKUP(daily!$B11,'commercial size limit'!$A$4:$M$13,5,FALSE)/100))*(VLOOKUP(15&amp;$B11,'comm trip limit - FL_Keys'!$A$5:$I$64,COLUMN(H9),FALSE))*$C12</f>
        <v>84.917459968219035</v>
      </c>
      <c r="AA12">
        <f>AA11+(1-(HLOOKUP(daily!$B11,'commercial size limit'!$A$4:$M$13,5,FALSE)/100))*(VLOOKUP(15&amp;$B11,'comm trip limit - FL_Keys'!$A$5:$I$64,COLUMN(I9),FALSE))*$C12</f>
        <v>84.917459968219035</v>
      </c>
      <c r="AB12">
        <f>AB11+(1-(HLOOKUP(daily!$B11,'commercial size limit'!$A$4:$M$13,6,FALSE)/100))*(VLOOKUP(16&amp;$B11,'comm trip limit - FL_Keys'!$A$5:$I$64,COLUMN(D9),FALSE))*$C12</f>
        <v>70.043896834127906</v>
      </c>
      <c r="AC12">
        <f>AC11+(1-(HLOOKUP(daily!$B11,'commercial size limit'!$A$4:$M$13,6,FALSE)/100))*(VLOOKUP(16&amp;$B11,'comm trip limit - FL_Keys'!$A$5:$I$64,COLUMN(E9),FALSE))*$C12</f>
        <v>65.977148183938411</v>
      </c>
      <c r="AD12">
        <f>AD11+(1-(HLOOKUP(daily!$B11,'commercial size limit'!$A$4:$M$13,6,FALSE)/100))*(VLOOKUP(16&amp;$B11,'comm trip limit - FL_Keys'!$A$5:$I$64,COLUMN(F9),FALSE))*$C12</f>
        <v>70.043896834127906</v>
      </c>
      <c r="AE12">
        <f>AE11+(1-(HLOOKUP(daily!$B11,'commercial size limit'!$A$4:$M$13,6,FALSE)/100))*(VLOOKUP(16&amp;$B11,'comm trip limit - FL_Keys'!$A$5:$I$64,COLUMN(G9),FALSE))*$C12</f>
        <v>70.043896834127906</v>
      </c>
      <c r="AF12">
        <f>AF11+(1-(HLOOKUP(daily!$B11,'commercial size limit'!$A$4:$M$13,6,FALSE)/100))*(VLOOKUP(16&amp;$B11,'comm trip limit - FL_Keys'!$A$5:$I$64,COLUMN(H9),FALSE))*$C12</f>
        <v>70.043896834127906</v>
      </c>
      <c r="AG12">
        <f>AG11+(1-(HLOOKUP(daily!$B11,'commercial size limit'!$A$4:$M$13,6,FALSE)/100))*(VLOOKUP(16&amp;$B11,'comm trip limit - FL_Keys'!$A$5:$I$64,COLUMN(I9),FALSE))*$C12</f>
        <v>70.043896834127906</v>
      </c>
      <c r="AH12">
        <f>AH11+(1-(HLOOKUP(daily!$B11,'commercial size limit'!$A$4:$M$13,7,FALSE)/100))*(VLOOKUP(17&amp;$B11,'comm trip limit - FL_Keys'!$A$5:$I$64,COLUMN(D9),FALSE))*$C12</f>
        <v>56.794045960151614</v>
      </c>
      <c r="AI12">
        <f>AI11+(1-(HLOOKUP(daily!$B11,'commercial size limit'!$A$4:$M$13,7,FALSE)/100))*(VLOOKUP(17&amp;$B11,'comm trip limit - FL_Keys'!$A$5:$I$64,COLUMN(E9),FALSE))*$C12</f>
        <v>55.094200164564299</v>
      </c>
      <c r="AJ12">
        <f>AJ11+(1-(HLOOKUP(daily!$B11,'commercial size limit'!$A$4:$M$13,7,FALSE)/100))*(VLOOKUP(17&amp;$B11,'comm trip limit - FL_Keys'!$A$5:$I$64,COLUMN(F9),FALSE))*$C12</f>
        <v>56.794045960151614</v>
      </c>
      <c r="AK12">
        <f>AK11+(1-(HLOOKUP(daily!$B11,'commercial size limit'!$A$4:$M$13,7,FALSE)/100))*(VLOOKUP(17&amp;$B11,'comm trip limit - FL_Keys'!$A$5:$I$64,COLUMN(G9),FALSE))*$C12</f>
        <v>56.794045960151614</v>
      </c>
      <c r="AL12">
        <f>AL11+(1-(HLOOKUP(daily!$B11,'commercial size limit'!$A$4:$M$13,7,FALSE)/100))*(VLOOKUP(17&amp;$B11,'comm trip limit - FL_Keys'!$A$5:$I$64,COLUMN(H9),FALSE))*$C12</f>
        <v>56.794045960151614</v>
      </c>
      <c r="AM12">
        <f>AM11+(1-(HLOOKUP(daily!$B11,'commercial size limit'!$A$4:$M$13,7,FALSE)/100))*(VLOOKUP(17&amp;$B11,'comm trip limit - FL_Keys'!$A$5:$I$64,COLUMN(I9),FALSE))*$C12</f>
        <v>56.794045960151614</v>
      </c>
    </row>
    <row r="13" spans="1:39" x14ac:dyDescent="0.25">
      <c r="A13" s="7">
        <v>42380</v>
      </c>
      <c r="B13" s="22">
        <f t="shared" si="1"/>
        <v>1</v>
      </c>
      <c r="C13" s="21">
        <f t="shared" si="0"/>
        <v>29.356000000000002</v>
      </c>
      <c r="D13">
        <f t="shared" si="2"/>
        <v>322.916</v>
      </c>
      <c r="E13">
        <v>11</v>
      </c>
      <c r="G13" s="20">
        <v>11</v>
      </c>
      <c r="H13" s="19">
        <v>56.552999999999997</v>
      </c>
      <c r="J13">
        <f>J12+(1-(HLOOKUP(daily!$B12,'commercial size limit'!$A$4:$M$13,2,FALSE)/100))*(VLOOKUP(12&amp;$B12,'comm trip limit - FL_Keys'!$A$5:$I$64,COLUMN(D10),FALSE))*$C13</f>
        <v>322.916</v>
      </c>
      <c r="K13">
        <f>K12+(1-(HLOOKUP(daily!$B12,'commercial size limit'!$A$4:$M$13,2,FALSE)/100))*(VLOOKUP(12&amp;$B12,'comm trip limit - FL_Keys'!$A$5:$I$64,COLUMN(E10),FALSE))*$C13</f>
        <v>189.68408756000002</v>
      </c>
      <c r="L13">
        <f>L12+(1-(HLOOKUP(daily!$B12,'commercial size limit'!$A$4:$M$13,2,FALSE)/100))*(VLOOKUP(12&amp;$B12,'comm trip limit - FL_Keys'!$A$5:$I$64,COLUMN(F10),FALSE))*$C13</f>
        <v>266.66726196000002</v>
      </c>
      <c r="M13">
        <f>M12+(1-(HLOOKUP(daily!$B12,'commercial size limit'!$A$4:$M$13,2,FALSE)/100))*(VLOOKUP(12&amp;$B12,'comm trip limit - FL_Keys'!$A$5:$I$64,COLUMN(G10),FALSE))*$C13</f>
        <v>302.26875095999992</v>
      </c>
      <c r="N13">
        <f>N12+(1-(HLOOKUP(daily!$B12,'commercial size limit'!$A$4:$M$13,2,FALSE)/100))*(VLOOKUP(12&amp;$B12,'comm trip limit - FL_Keys'!$A$5:$I$64,COLUMN(H10),FALSE))*$C13</f>
        <v>318.11746824000011</v>
      </c>
      <c r="O13">
        <f>O12+(1-(HLOOKUP(daily!$B12,'commercial size limit'!$A$4:$M$13,2,FALSE)/100))*(VLOOKUP(12&amp;$B12,'comm trip limit - FL_Keys'!$A$5:$I$64,COLUMN(I10),FALSE))*$C13</f>
        <v>322.916</v>
      </c>
      <c r="P13">
        <f>P12+(1-(HLOOKUP(daily!$B12,'commercial size limit'!$A$4:$M$13,4,FALSE)/100))*(VLOOKUP(14&amp;$B12,'comm trip limit - FL_Keys'!$A$5:$I$64,COLUMN(D10),FALSE))*$C13</f>
        <v>135.32789463390785</v>
      </c>
      <c r="Q13">
        <f>Q12+(1-(HLOOKUP(daily!$B12,'commercial size limit'!$A$4:$M$13,4,FALSE)/100))*(VLOOKUP(14&amp;$B12,'comm trip limit - FL_Keys'!$A$5:$I$64,COLUMN(E10),FALSE))*$C13</f>
        <v>116.97066572681825</v>
      </c>
      <c r="R13">
        <f>R12+(1-(HLOOKUP(daily!$B12,'commercial size limit'!$A$4:$M$13,4,FALSE)/100))*(VLOOKUP(14&amp;$B12,'comm trip limit - FL_Keys'!$A$5:$I$64,COLUMN(F10),FALSE))*$C13</f>
        <v>129.88906654857107</v>
      </c>
      <c r="S13">
        <f>S12+(1-(HLOOKUP(daily!$B12,'commercial size limit'!$A$4:$M$13,4,FALSE)/100))*(VLOOKUP(14&amp;$B12,'comm trip limit - FL_Keys'!$A$5:$I$64,COLUMN(G10),FALSE))*$C13</f>
        <v>135.32789463390785</v>
      </c>
      <c r="T13">
        <f>T12+(1-(HLOOKUP(daily!$B12,'commercial size limit'!$A$4:$M$13,4,FALSE)/100))*(VLOOKUP(14&amp;$B12,'comm trip limit - FL_Keys'!$A$5:$I$64,COLUMN(H10),FALSE))*$C13</f>
        <v>135.32789463390785</v>
      </c>
      <c r="U13">
        <f>U12+(1-(HLOOKUP(daily!$B12,'commercial size limit'!$A$4:$M$13,4,FALSE)/100))*(VLOOKUP(14&amp;$B12,'comm trip limit - FL_Keys'!$A$5:$I$64,COLUMN(I10),FALSE))*$C13</f>
        <v>135.32789463390785</v>
      </c>
      <c r="V13">
        <f>V12+(1-(HLOOKUP(daily!$B12,'commercial size limit'!$A$4:$M$13,5,FALSE)/100))*(VLOOKUP(15&amp;$B12,'comm trip limit - FL_Keys'!$A$5:$I$64,COLUMN(D10),FALSE))*$C13</f>
        <v>93.40920596504094</v>
      </c>
      <c r="W13">
        <f>W12+(1-(HLOOKUP(daily!$B12,'commercial size limit'!$A$4:$M$13,5,FALSE)/100))*(VLOOKUP(15&amp;$B12,'comm trip limit - FL_Keys'!$A$5:$I$64,COLUMN(E10),FALSE))*$C13</f>
        <v>85.877621688079671</v>
      </c>
      <c r="X13">
        <f>X12+(1-(HLOOKUP(daily!$B12,'commercial size limit'!$A$4:$M$13,5,FALSE)/100))*(VLOOKUP(15&amp;$B12,'comm trip limit - FL_Keys'!$A$5:$I$64,COLUMN(F10),FALSE))*$C13</f>
        <v>93.40920596504094</v>
      </c>
      <c r="Y13">
        <f>Y12+(1-(HLOOKUP(daily!$B12,'commercial size limit'!$A$4:$M$13,5,FALSE)/100))*(VLOOKUP(15&amp;$B12,'comm trip limit - FL_Keys'!$A$5:$I$64,COLUMN(G10),FALSE))*$C13</f>
        <v>93.40920596504094</v>
      </c>
      <c r="Z13">
        <f>Z12+(1-(HLOOKUP(daily!$B12,'commercial size limit'!$A$4:$M$13,5,FALSE)/100))*(VLOOKUP(15&amp;$B12,'comm trip limit - FL_Keys'!$A$5:$I$64,COLUMN(H10),FALSE))*$C13</f>
        <v>93.40920596504094</v>
      </c>
      <c r="AA13">
        <f>AA12+(1-(HLOOKUP(daily!$B12,'commercial size limit'!$A$4:$M$13,5,FALSE)/100))*(VLOOKUP(15&amp;$B12,'comm trip limit - FL_Keys'!$A$5:$I$64,COLUMN(I10),FALSE))*$C13</f>
        <v>93.40920596504094</v>
      </c>
      <c r="AB13">
        <f>AB12+(1-(HLOOKUP(daily!$B12,'commercial size limit'!$A$4:$M$13,6,FALSE)/100))*(VLOOKUP(16&amp;$B12,'comm trip limit - FL_Keys'!$A$5:$I$64,COLUMN(D10),FALSE))*$C13</f>
        <v>77.048286517540703</v>
      </c>
      <c r="AC13">
        <f>AC12+(1-(HLOOKUP(daily!$B12,'commercial size limit'!$A$4:$M$13,6,FALSE)/100))*(VLOOKUP(16&amp;$B12,'comm trip limit - FL_Keys'!$A$5:$I$64,COLUMN(E10),FALSE))*$C13</f>
        <v>72.574863002332251</v>
      </c>
      <c r="AD13">
        <f>AD12+(1-(HLOOKUP(daily!$B12,'commercial size limit'!$A$4:$M$13,6,FALSE)/100))*(VLOOKUP(16&amp;$B12,'comm trip limit - FL_Keys'!$A$5:$I$64,COLUMN(F10),FALSE))*$C13</f>
        <v>77.048286517540703</v>
      </c>
      <c r="AE13">
        <f>AE12+(1-(HLOOKUP(daily!$B12,'commercial size limit'!$A$4:$M$13,6,FALSE)/100))*(VLOOKUP(16&amp;$B12,'comm trip limit - FL_Keys'!$A$5:$I$64,COLUMN(G10),FALSE))*$C13</f>
        <v>77.048286517540703</v>
      </c>
      <c r="AF13">
        <f>AF12+(1-(HLOOKUP(daily!$B12,'commercial size limit'!$A$4:$M$13,6,FALSE)/100))*(VLOOKUP(16&amp;$B12,'comm trip limit - FL_Keys'!$A$5:$I$64,COLUMN(H10),FALSE))*$C13</f>
        <v>77.048286517540703</v>
      </c>
      <c r="AG13">
        <f>AG12+(1-(HLOOKUP(daily!$B12,'commercial size limit'!$A$4:$M$13,6,FALSE)/100))*(VLOOKUP(16&amp;$B12,'comm trip limit - FL_Keys'!$A$5:$I$64,COLUMN(I10),FALSE))*$C13</f>
        <v>77.048286517540703</v>
      </c>
      <c r="AH13">
        <f>AH12+(1-(HLOOKUP(daily!$B12,'commercial size limit'!$A$4:$M$13,7,FALSE)/100))*(VLOOKUP(17&amp;$B12,'comm trip limit - FL_Keys'!$A$5:$I$64,COLUMN(D10),FALSE))*$C13</f>
        <v>62.473450556166775</v>
      </c>
      <c r="AI13">
        <f>AI12+(1-(HLOOKUP(daily!$B12,'commercial size limit'!$A$4:$M$13,7,FALSE)/100))*(VLOOKUP(17&amp;$B12,'comm trip limit - FL_Keys'!$A$5:$I$64,COLUMN(E10),FALSE))*$C13</f>
        <v>60.60362018102073</v>
      </c>
      <c r="AJ13">
        <f>AJ12+(1-(HLOOKUP(daily!$B12,'commercial size limit'!$A$4:$M$13,7,FALSE)/100))*(VLOOKUP(17&amp;$B12,'comm trip limit - FL_Keys'!$A$5:$I$64,COLUMN(F10),FALSE))*$C13</f>
        <v>62.473450556166775</v>
      </c>
      <c r="AK13">
        <f>AK12+(1-(HLOOKUP(daily!$B12,'commercial size limit'!$A$4:$M$13,7,FALSE)/100))*(VLOOKUP(17&amp;$B12,'comm trip limit - FL_Keys'!$A$5:$I$64,COLUMN(G10),FALSE))*$C13</f>
        <v>62.473450556166775</v>
      </c>
      <c r="AL13">
        <f>AL12+(1-(HLOOKUP(daily!$B12,'commercial size limit'!$A$4:$M$13,7,FALSE)/100))*(VLOOKUP(17&amp;$B12,'comm trip limit - FL_Keys'!$A$5:$I$64,COLUMN(H10),FALSE))*$C13</f>
        <v>62.473450556166775</v>
      </c>
      <c r="AM13">
        <f>AM12+(1-(HLOOKUP(daily!$B12,'commercial size limit'!$A$4:$M$13,7,FALSE)/100))*(VLOOKUP(17&amp;$B12,'comm trip limit - FL_Keys'!$A$5:$I$64,COLUMN(I10),FALSE))*$C13</f>
        <v>62.473450556166775</v>
      </c>
    </row>
    <row r="14" spans="1:39" x14ac:dyDescent="0.25">
      <c r="A14" s="7">
        <v>42381</v>
      </c>
      <c r="B14" s="22">
        <f t="shared" si="1"/>
        <v>1</v>
      </c>
      <c r="C14" s="21">
        <f t="shared" si="0"/>
        <v>29.356000000000002</v>
      </c>
      <c r="D14">
        <f t="shared" si="2"/>
        <v>352.27199999999999</v>
      </c>
      <c r="E14">
        <v>12</v>
      </c>
      <c r="G14" s="20">
        <v>12</v>
      </c>
      <c r="H14" s="19">
        <v>48.908999999999999</v>
      </c>
      <c r="J14">
        <f>J13+(1-(HLOOKUP(daily!$B13,'commercial size limit'!$A$4:$M$13,2,FALSE)/100))*(VLOOKUP(12&amp;$B13,'comm trip limit - FL_Keys'!$A$5:$I$64,COLUMN(D11),FALSE))*$C14</f>
        <v>352.27199999999999</v>
      </c>
      <c r="K14">
        <f>K13+(1-(HLOOKUP(daily!$B13,'commercial size limit'!$A$4:$M$13,2,FALSE)/100))*(VLOOKUP(12&amp;$B13,'comm trip limit - FL_Keys'!$A$5:$I$64,COLUMN(E11),FALSE))*$C14</f>
        <v>206.92809552000003</v>
      </c>
      <c r="L14">
        <f>L13+(1-(HLOOKUP(daily!$B13,'commercial size limit'!$A$4:$M$13,2,FALSE)/100))*(VLOOKUP(12&amp;$B13,'comm trip limit - FL_Keys'!$A$5:$I$64,COLUMN(F11),FALSE))*$C14</f>
        <v>290.90974032000003</v>
      </c>
      <c r="M14">
        <f>M13+(1-(HLOOKUP(daily!$B13,'commercial size limit'!$A$4:$M$13,2,FALSE)/100))*(VLOOKUP(12&amp;$B13,'comm trip limit - FL_Keys'!$A$5:$I$64,COLUMN(G11),FALSE))*$C14</f>
        <v>329.74772831999991</v>
      </c>
      <c r="N14">
        <f>N13+(1-(HLOOKUP(daily!$B13,'commercial size limit'!$A$4:$M$13,2,FALSE)/100))*(VLOOKUP(12&amp;$B13,'comm trip limit - FL_Keys'!$A$5:$I$64,COLUMN(H11),FALSE))*$C14</f>
        <v>347.03723808000012</v>
      </c>
      <c r="O14">
        <f>O13+(1-(HLOOKUP(daily!$B13,'commercial size limit'!$A$4:$M$13,2,FALSE)/100))*(VLOOKUP(12&amp;$B13,'comm trip limit - FL_Keys'!$A$5:$I$64,COLUMN(I11),FALSE))*$C14</f>
        <v>352.27199999999999</v>
      </c>
      <c r="P14">
        <f>P13+(1-(HLOOKUP(daily!$B13,'commercial size limit'!$A$4:$M$13,4,FALSE)/100))*(VLOOKUP(14&amp;$B13,'comm trip limit - FL_Keys'!$A$5:$I$64,COLUMN(D11),FALSE))*$C14</f>
        <v>147.63043050971766</v>
      </c>
      <c r="Q14">
        <f>Q13+(1-(HLOOKUP(daily!$B13,'commercial size limit'!$A$4:$M$13,4,FALSE)/100))*(VLOOKUP(14&amp;$B13,'comm trip limit - FL_Keys'!$A$5:$I$64,COLUMN(E11),FALSE))*$C14</f>
        <v>127.60436261107446</v>
      </c>
      <c r="R14">
        <f>R13+(1-(HLOOKUP(daily!$B13,'commercial size limit'!$A$4:$M$13,4,FALSE)/100))*(VLOOKUP(14&amp;$B13,'comm trip limit - FL_Keys'!$A$5:$I$64,COLUMN(F11),FALSE))*$C14</f>
        <v>141.69716350753208</v>
      </c>
      <c r="S14">
        <f>S13+(1-(HLOOKUP(daily!$B13,'commercial size limit'!$A$4:$M$13,4,FALSE)/100))*(VLOOKUP(14&amp;$B13,'comm trip limit - FL_Keys'!$A$5:$I$64,COLUMN(G11),FALSE))*$C14</f>
        <v>147.63043050971766</v>
      </c>
      <c r="T14">
        <f>T13+(1-(HLOOKUP(daily!$B13,'commercial size limit'!$A$4:$M$13,4,FALSE)/100))*(VLOOKUP(14&amp;$B13,'comm trip limit - FL_Keys'!$A$5:$I$64,COLUMN(H11),FALSE))*$C14</f>
        <v>147.63043050971766</v>
      </c>
      <c r="U14">
        <f>U13+(1-(HLOOKUP(daily!$B13,'commercial size limit'!$A$4:$M$13,4,FALSE)/100))*(VLOOKUP(14&amp;$B13,'comm trip limit - FL_Keys'!$A$5:$I$64,COLUMN(I11),FALSE))*$C14</f>
        <v>147.63043050971766</v>
      </c>
      <c r="V14">
        <f>V13+(1-(HLOOKUP(daily!$B13,'commercial size limit'!$A$4:$M$13,5,FALSE)/100))*(VLOOKUP(15&amp;$B13,'comm trip limit - FL_Keys'!$A$5:$I$64,COLUMN(D11),FALSE))*$C14</f>
        <v>101.90095196186284</v>
      </c>
      <c r="W14">
        <f>W13+(1-(HLOOKUP(daily!$B13,'commercial size limit'!$A$4:$M$13,5,FALSE)/100))*(VLOOKUP(15&amp;$B13,'comm trip limit - FL_Keys'!$A$5:$I$64,COLUMN(E11),FALSE))*$C14</f>
        <v>93.684678205177818</v>
      </c>
      <c r="X14">
        <f>X13+(1-(HLOOKUP(daily!$B13,'commercial size limit'!$A$4:$M$13,5,FALSE)/100))*(VLOOKUP(15&amp;$B13,'comm trip limit - FL_Keys'!$A$5:$I$64,COLUMN(F11),FALSE))*$C14</f>
        <v>101.90095196186284</v>
      </c>
      <c r="Y14">
        <f>Y13+(1-(HLOOKUP(daily!$B13,'commercial size limit'!$A$4:$M$13,5,FALSE)/100))*(VLOOKUP(15&amp;$B13,'comm trip limit - FL_Keys'!$A$5:$I$64,COLUMN(G11),FALSE))*$C14</f>
        <v>101.90095196186284</v>
      </c>
      <c r="Z14">
        <f>Z13+(1-(HLOOKUP(daily!$B13,'commercial size limit'!$A$4:$M$13,5,FALSE)/100))*(VLOOKUP(15&amp;$B13,'comm trip limit - FL_Keys'!$A$5:$I$64,COLUMN(H11),FALSE))*$C14</f>
        <v>101.90095196186284</v>
      </c>
      <c r="AA14">
        <f>AA13+(1-(HLOOKUP(daily!$B13,'commercial size limit'!$A$4:$M$13,5,FALSE)/100))*(VLOOKUP(15&amp;$B13,'comm trip limit - FL_Keys'!$A$5:$I$64,COLUMN(I11),FALSE))*$C14</f>
        <v>101.90095196186284</v>
      </c>
      <c r="AB14">
        <f>AB13+(1-(HLOOKUP(daily!$B13,'commercial size limit'!$A$4:$M$13,6,FALSE)/100))*(VLOOKUP(16&amp;$B13,'comm trip limit - FL_Keys'!$A$5:$I$64,COLUMN(D11),FALSE))*$C14</f>
        <v>84.052676200953499</v>
      </c>
      <c r="AC14">
        <f>AC13+(1-(HLOOKUP(daily!$B13,'commercial size limit'!$A$4:$M$13,6,FALSE)/100))*(VLOOKUP(16&amp;$B13,'comm trip limit - FL_Keys'!$A$5:$I$64,COLUMN(E11),FALSE))*$C14</f>
        <v>79.17257782072609</v>
      </c>
      <c r="AD14">
        <f>AD13+(1-(HLOOKUP(daily!$B13,'commercial size limit'!$A$4:$M$13,6,FALSE)/100))*(VLOOKUP(16&amp;$B13,'comm trip limit - FL_Keys'!$A$5:$I$64,COLUMN(F11),FALSE))*$C14</f>
        <v>84.052676200953499</v>
      </c>
      <c r="AE14">
        <f>AE13+(1-(HLOOKUP(daily!$B13,'commercial size limit'!$A$4:$M$13,6,FALSE)/100))*(VLOOKUP(16&amp;$B13,'comm trip limit - FL_Keys'!$A$5:$I$64,COLUMN(G11),FALSE))*$C14</f>
        <v>84.052676200953499</v>
      </c>
      <c r="AF14">
        <f>AF13+(1-(HLOOKUP(daily!$B13,'commercial size limit'!$A$4:$M$13,6,FALSE)/100))*(VLOOKUP(16&amp;$B13,'comm trip limit - FL_Keys'!$A$5:$I$64,COLUMN(H11),FALSE))*$C14</f>
        <v>84.052676200953499</v>
      </c>
      <c r="AG14">
        <f>AG13+(1-(HLOOKUP(daily!$B13,'commercial size limit'!$A$4:$M$13,6,FALSE)/100))*(VLOOKUP(16&amp;$B13,'comm trip limit - FL_Keys'!$A$5:$I$64,COLUMN(I11),FALSE))*$C14</f>
        <v>84.052676200953499</v>
      </c>
      <c r="AH14">
        <f>AH13+(1-(HLOOKUP(daily!$B13,'commercial size limit'!$A$4:$M$13,7,FALSE)/100))*(VLOOKUP(17&amp;$B13,'comm trip limit - FL_Keys'!$A$5:$I$64,COLUMN(D11),FALSE))*$C14</f>
        <v>68.152855152181942</v>
      </c>
      <c r="AI14">
        <f>AI13+(1-(HLOOKUP(daily!$B13,'commercial size limit'!$A$4:$M$13,7,FALSE)/100))*(VLOOKUP(17&amp;$B13,'comm trip limit - FL_Keys'!$A$5:$I$64,COLUMN(E11),FALSE))*$C14</f>
        <v>66.113040197477162</v>
      </c>
      <c r="AJ14">
        <f>AJ13+(1-(HLOOKUP(daily!$B13,'commercial size limit'!$A$4:$M$13,7,FALSE)/100))*(VLOOKUP(17&amp;$B13,'comm trip limit - FL_Keys'!$A$5:$I$64,COLUMN(F11),FALSE))*$C14</f>
        <v>68.152855152181942</v>
      </c>
      <c r="AK14">
        <f>AK13+(1-(HLOOKUP(daily!$B13,'commercial size limit'!$A$4:$M$13,7,FALSE)/100))*(VLOOKUP(17&amp;$B13,'comm trip limit - FL_Keys'!$A$5:$I$64,COLUMN(G11),FALSE))*$C14</f>
        <v>68.152855152181942</v>
      </c>
      <c r="AL14">
        <f>AL13+(1-(HLOOKUP(daily!$B13,'commercial size limit'!$A$4:$M$13,7,FALSE)/100))*(VLOOKUP(17&amp;$B13,'comm trip limit - FL_Keys'!$A$5:$I$64,COLUMN(H11),FALSE))*$C14</f>
        <v>68.152855152181942</v>
      </c>
      <c r="AM14">
        <f>AM13+(1-(HLOOKUP(daily!$B13,'commercial size limit'!$A$4:$M$13,7,FALSE)/100))*(VLOOKUP(17&amp;$B13,'comm trip limit - FL_Keys'!$A$5:$I$64,COLUMN(I11),FALSE))*$C14</f>
        <v>68.152855152181942</v>
      </c>
    </row>
    <row r="15" spans="1:39" x14ac:dyDescent="0.25">
      <c r="A15" s="7">
        <v>42382</v>
      </c>
      <c r="B15" s="22">
        <f t="shared" si="1"/>
        <v>1</v>
      </c>
      <c r="C15" s="21">
        <f t="shared" si="0"/>
        <v>29.356000000000002</v>
      </c>
      <c r="D15">
        <f t="shared" si="2"/>
        <v>381.62799999999999</v>
      </c>
      <c r="E15">
        <v>13</v>
      </c>
      <c r="J15">
        <f>J14+(1-(HLOOKUP(daily!$B14,'commercial size limit'!$A$4:$M$13,2,FALSE)/100))*(VLOOKUP(12&amp;$B14,'comm trip limit - FL_Keys'!$A$5:$I$64,COLUMN(D12),FALSE))*$C15</f>
        <v>381.62799999999999</v>
      </c>
      <c r="K15">
        <f>K14+(1-(HLOOKUP(daily!$B14,'commercial size limit'!$A$4:$M$13,2,FALSE)/100))*(VLOOKUP(12&amp;$B14,'comm trip limit - FL_Keys'!$A$5:$I$64,COLUMN(E12),FALSE))*$C15</f>
        <v>224.17210348000003</v>
      </c>
      <c r="L15">
        <f>L14+(1-(HLOOKUP(daily!$B14,'commercial size limit'!$A$4:$M$13,2,FALSE)/100))*(VLOOKUP(12&amp;$B14,'comm trip limit - FL_Keys'!$A$5:$I$64,COLUMN(F12),FALSE))*$C15</f>
        <v>315.15221868000003</v>
      </c>
      <c r="M15">
        <f>M14+(1-(HLOOKUP(daily!$B14,'commercial size limit'!$A$4:$M$13,2,FALSE)/100))*(VLOOKUP(12&amp;$B14,'comm trip limit - FL_Keys'!$A$5:$I$64,COLUMN(G12),FALSE))*$C15</f>
        <v>357.2267056799999</v>
      </c>
      <c r="N15">
        <f>N14+(1-(HLOOKUP(daily!$B14,'commercial size limit'!$A$4:$M$13,2,FALSE)/100))*(VLOOKUP(12&amp;$B14,'comm trip limit - FL_Keys'!$A$5:$I$64,COLUMN(H12),FALSE))*$C15</f>
        <v>375.95700792000014</v>
      </c>
      <c r="O15">
        <f>O14+(1-(HLOOKUP(daily!$B14,'commercial size limit'!$A$4:$M$13,2,FALSE)/100))*(VLOOKUP(12&amp;$B14,'comm trip limit - FL_Keys'!$A$5:$I$64,COLUMN(I12),FALSE))*$C15</f>
        <v>381.62799999999999</v>
      </c>
      <c r="P15">
        <f>P14+(1-(HLOOKUP(daily!$B14,'commercial size limit'!$A$4:$M$13,4,FALSE)/100))*(VLOOKUP(14&amp;$B14,'comm trip limit - FL_Keys'!$A$5:$I$64,COLUMN(D12),FALSE))*$C15</f>
        <v>159.93296638552746</v>
      </c>
      <c r="Q15">
        <f>Q14+(1-(HLOOKUP(daily!$B14,'commercial size limit'!$A$4:$M$13,4,FALSE)/100))*(VLOOKUP(14&amp;$B14,'comm trip limit - FL_Keys'!$A$5:$I$64,COLUMN(E12),FALSE))*$C15</f>
        <v>138.23805949533067</v>
      </c>
      <c r="R15">
        <f>R14+(1-(HLOOKUP(daily!$B14,'commercial size limit'!$A$4:$M$13,4,FALSE)/100))*(VLOOKUP(14&amp;$B14,'comm trip limit - FL_Keys'!$A$5:$I$64,COLUMN(F12),FALSE))*$C15</f>
        <v>153.5052604664931</v>
      </c>
      <c r="S15">
        <f>S14+(1-(HLOOKUP(daily!$B14,'commercial size limit'!$A$4:$M$13,4,FALSE)/100))*(VLOOKUP(14&amp;$B14,'comm trip limit - FL_Keys'!$A$5:$I$64,COLUMN(G12),FALSE))*$C15</f>
        <v>159.93296638552746</v>
      </c>
      <c r="T15">
        <f>T14+(1-(HLOOKUP(daily!$B14,'commercial size limit'!$A$4:$M$13,4,FALSE)/100))*(VLOOKUP(14&amp;$B14,'comm trip limit - FL_Keys'!$A$5:$I$64,COLUMN(H12),FALSE))*$C15</f>
        <v>159.93296638552746</v>
      </c>
      <c r="U15">
        <f>U14+(1-(HLOOKUP(daily!$B14,'commercial size limit'!$A$4:$M$13,4,FALSE)/100))*(VLOOKUP(14&amp;$B14,'comm trip limit - FL_Keys'!$A$5:$I$64,COLUMN(I12),FALSE))*$C15</f>
        <v>159.93296638552746</v>
      </c>
      <c r="V15">
        <f>V14+(1-(HLOOKUP(daily!$B14,'commercial size limit'!$A$4:$M$13,5,FALSE)/100))*(VLOOKUP(15&amp;$B14,'comm trip limit - FL_Keys'!$A$5:$I$64,COLUMN(D12),FALSE))*$C15</f>
        <v>110.39269795868475</v>
      </c>
      <c r="W15">
        <f>W14+(1-(HLOOKUP(daily!$B14,'commercial size limit'!$A$4:$M$13,5,FALSE)/100))*(VLOOKUP(15&amp;$B14,'comm trip limit - FL_Keys'!$A$5:$I$64,COLUMN(E12),FALSE))*$C15</f>
        <v>101.49173472227596</v>
      </c>
      <c r="X15">
        <f>X14+(1-(HLOOKUP(daily!$B14,'commercial size limit'!$A$4:$M$13,5,FALSE)/100))*(VLOOKUP(15&amp;$B14,'comm trip limit - FL_Keys'!$A$5:$I$64,COLUMN(F12),FALSE))*$C15</f>
        <v>110.39269795868475</v>
      </c>
      <c r="Y15">
        <f>Y14+(1-(HLOOKUP(daily!$B14,'commercial size limit'!$A$4:$M$13,5,FALSE)/100))*(VLOOKUP(15&amp;$B14,'comm trip limit - FL_Keys'!$A$5:$I$64,COLUMN(G12),FALSE))*$C15</f>
        <v>110.39269795868475</v>
      </c>
      <c r="Z15">
        <f>Z14+(1-(HLOOKUP(daily!$B14,'commercial size limit'!$A$4:$M$13,5,FALSE)/100))*(VLOOKUP(15&amp;$B14,'comm trip limit - FL_Keys'!$A$5:$I$64,COLUMN(H12),FALSE))*$C15</f>
        <v>110.39269795868475</v>
      </c>
      <c r="AA15">
        <f>AA14+(1-(HLOOKUP(daily!$B14,'commercial size limit'!$A$4:$M$13,5,FALSE)/100))*(VLOOKUP(15&amp;$B14,'comm trip limit - FL_Keys'!$A$5:$I$64,COLUMN(I12),FALSE))*$C15</f>
        <v>110.39269795868475</v>
      </c>
      <c r="AB15">
        <f>AB14+(1-(HLOOKUP(daily!$B14,'commercial size limit'!$A$4:$M$13,6,FALSE)/100))*(VLOOKUP(16&amp;$B14,'comm trip limit - FL_Keys'!$A$5:$I$64,COLUMN(D12),FALSE))*$C15</f>
        <v>91.057065884366295</v>
      </c>
      <c r="AC15">
        <f>AC14+(1-(HLOOKUP(daily!$B14,'commercial size limit'!$A$4:$M$13,6,FALSE)/100))*(VLOOKUP(16&amp;$B14,'comm trip limit - FL_Keys'!$A$5:$I$64,COLUMN(E12),FALSE))*$C15</f>
        <v>85.77029263911993</v>
      </c>
      <c r="AD15">
        <f>AD14+(1-(HLOOKUP(daily!$B14,'commercial size limit'!$A$4:$M$13,6,FALSE)/100))*(VLOOKUP(16&amp;$B14,'comm trip limit - FL_Keys'!$A$5:$I$64,COLUMN(F12),FALSE))*$C15</f>
        <v>91.057065884366295</v>
      </c>
      <c r="AE15">
        <f>AE14+(1-(HLOOKUP(daily!$B14,'commercial size limit'!$A$4:$M$13,6,FALSE)/100))*(VLOOKUP(16&amp;$B14,'comm trip limit - FL_Keys'!$A$5:$I$64,COLUMN(G12),FALSE))*$C15</f>
        <v>91.057065884366295</v>
      </c>
      <c r="AF15">
        <f>AF14+(1-(HLOOKUP(daily!$B14,'commercial size limit'!$A$4:$M$13,6,FALSE)/100))*(VLOOKUP(16&amp;$B14,'comm trip limit - FL_Keys'!$A$5:$I$64,COLUMN(H12),FALSE))*$C15</f>
        <v>91.057065884366295</v>
      </c>
      <c r="AG15">
        <f>AG14+(1-(HLOOKUP(daily!$B14,'commercial size limit'!$A$4:$M$13,6,FALSE)/100))*(VLOOKUP(16&amp;$B14,'comm trip limit - FL_Keys'!$A$5:$I$64,COLUMN(I12),FALSE))*$C15</f>
        <v>91.057065884366295</v>
      </c>
      <c r="AH15">
        <f>AH14+(1-(HLOOKUP(daily!$B14,'commercial size limit'!$A$4:$M$13,7,FALSE)/100))*(VLOOKUP(17&amp;$B14,'comm trip limit - FL_Keys'!$A$5:$I$64,COLUMN(D12),FALSE))*$C15</f>
        <v>73.832259748197103</v>
      </c>
      <c r="AI15">
        <f>AI14+(1-(HLOOKUP(daily!$B14,'commercial size limit'!$A$4:$M$13,7,FALSE)/100))*(VLOOKUP(17&amp;$B14,'comm trip limit - FL_Keys'!$A$5:$I$64,COLUMN(E12),FALSE))*$C15</f>
        <v>71.622460213933593</v>
      </c>
      <c r="AJ15">
        <f>AJ14+(1-(HLOOKUP(daily!$B14,'commercial size limit'!$A$4:$M$13,7,FALSE)/100))*(VLOOKUP(17&amp;$B14,'comm trip limit - FL_Keys'!$A$5:$I$64,COLUMN(F12),FALSE))*$C15</f>
        <v>73.832259748197103</v>
      </c>
      <c r="AK15">
        <f>AK14+(1-(HLOOKUP(daily!$B14,'commercial size limit'!$A$4:$M$13,7,FALSE)/100))*(VLOOKUP(17&amp;$B14,'comm trip limit - FL_Keys'!$A$5:$I$64,COLUMN(G12),FALSE))*$C15</f>
        <v>73.832259748197103</v>
      </c>
      <c r="AL15">
        <f>AL14+(1-(HLOOKUP(daily!$B14,'commercial size limit'!$A$4:$M$13,7,FALSE)/100))*(VLOOKUP(17&amp;$B14,'comm trip limit - FL_Keys'!$A$5:$I$64,COLUMN(H12),FALSE))*$C15</f>
        <v>73.832259748197103</v>
      </c>
      <c r="AM15">
        <f>AM14+(1-(HLOOKUP(daily!$B14,'commercial size limit'!$A$4:$M$13,7,FALSE)/100))*(VLOOKUP(17&amp;$B14,'comm trip limit - FL_Keys'!$A$5:$I$64,COLUMN(I12),FALSE))*$C15</f>
        <v>73.832259748197103</v>
      </c>
    </row>
    <row r="16" spans="1:39" x14ac:dyDescent="0.25">
      <c r="A16" s="7">
        <v>42383</v>
      </c>
      <c r="B16" s="22">
        <f t="shared" si="1"/>
        <v>1</v>
      </c>
      <c r="C16" s="21">
        <f t="shared" si="0"/>
        <v>29.356000000000002</v>
      </c>
      <c r="D16">
        <f t="shared" si="2"/>
        <v>410.98399999999998</v>
      </c>
      <c r="E16">
        <v>14</v>
      </c>
      <c r="J16">
        <f>J15+(1-(HLOOKUP(daily!$B15,'commercial size limit'!$A$4:$M$13,2,FALSE)/100))*(VLOOKUP(12&amp;$B15,'comm trip limit - FL_Keys'!$A$5:$I$64,COLUMN(D13),FALSE))*$C16</f>
        <v>410.98399999999998</v>
      </c>
      <c r="K16">
        <f>K15+(1-(HLOOKUP(daily!$B15,'commercial size limit'!$A$4:$M$13,2,FALSE)/100))*(VLOOKUP(12&amp;$B15,'comm trip limit - FL_Keys'!$A$5:$I$64,COLUMN(E13),FALSE))*$C16</f>
        <v>241.41611144000004</v>
      </c>
      <c r="L16">
        <f>L15+(1-(HLOOKUP(daily!$B15,'commercial size limit'!$A$4:$M$13,2,FALSE)/100))*(VLOOKUP(12&amp;$B15,'comm trip limit - FL_Keys'!$A$5:$I$64,COLUMN(F13),FALSE))*$C16</f>
        <v>339.39469704000004</v>
      </c>
      <c r="M16">
        <f>M15+(1-(HLOOKUP(daily!$B15,'commercial size limit'!$A$4:$M$13,2,FALSE)/100))*(VLOOKUP(12&amp;$B15,'comm trip limit - FL_Keys'!$A$5:$I$64,COLUMN(G13),FALSE))*$C16</f>
        <v>384.70568303999988</v>
      </c>
      <c r="N16">
        <f>N15+(1-(HLOOKUP(daily!$B15,'commercial size limit'!$A$4:$M$13,2,FALSE)/100))*(VLOOKUP(12&amp;$B15,'comm trip limit - FL_Keys'!$A$5:$I$64,COLUMN(H13),FALSE))*$C16</f>
        <v>404.87677776000015</v>
      </c>
      <c r="O16">
        <f>O15+(1-(HLOOKUP(daily!$B15,'commercial size limit'!$A$4:$M$13,2,FALSE)/100))*(VLOOKUP(12&amp;$B15,'comm trip limit - FL_Keys'!$A$5:$I$64,COLUMN(I13),FALSE))*$C16</f>
        <v>410.98399999999998</v>
      </c>
      <c r="P16">
        <f>P15+(1-(HLOOKUP(daily!$B15,'commercial size limit'!$A$4:$M$13,4,FALSE)/100))*(VLOOKUP(14&amp;$B15,'comm trip limit - FL_Keys'!$A$5:$I$64,COLUMN(D13),FALSE))*$C16</f>
        <v>172.23550226133727</v>
      </c>
      <c r="Q16">
        <f>Q15+(1-(HLOOKUP(daily!$B15,'commercial size limit'!$A$4:$M$13,4,FALSE)/100))*(VLOOKUP(14&amp;$B15,'comm trip limit - FL_Keys'!$A$5:$I$64,COLUMN(E13),FALSE))*$C16</f>
        <v>148.87175637958688</v>
      </c>
      <c r="R16">
        <f>R15+(1-(HLOOKUP(daily!$B15,'commercial size limit'!$A$4:$M$13,4,FALSE)/100))*(VLOOKUP(14&amp;$B15,'comm trip limit - FL_Keys'!$A$5:$I$64,COLUMN(F13),FALSE))*$C16</f>
        <v>165.31335742545411</v>
      </c>
      <c r="S16">
        <f>S15+(1-(HLOOKUP(daily!$B15,'commercial size limit'!$A$4:$M$13,4,FALSE)/100))*(VLOOKUP(14&amp;$B15,'comm trip limit - FL_Keys'!$A$5:$I$64,COLUMN(G13),FALSE))*$C16</f>
        <v>172.23550226133727</v>
      </c>
      <c r="T16">
        <f>T15+(1-(HLOOKUP(daily!$B15,'commercial size limit'!$A$4:$M$13,4,FALSE)/100))*(VLOOKUP(14&amp;$B15,'comm trip limit - FL_Keys'!$A$5:$I$64,COLUMN(H13),FALSE))*$C16</f>
        <v>172.23550226133727</v>
      </c>
      <c r="U16">
        <f>U15+(1-(HLOOKUP(daily!$B15,'commercial size limit'!$A$4:$M$13,4,FALSE)/100))*(VLOOKUP(14&amp;$B15,'comm trip limit - FL_Keys'!$A$5:$I$64,COLUMN(I13),FALSE))*$C16</f>
        <v>172.23550226133727</v>
      </c>
      <c r="V16">
        <f>V15+(1-(HLOOKUP(daily!$B15,'commercial size limit'!$A$4:$M$13,5,FALSE)/100))*(VLOOKUP(15&amp;$B15,'comm trip limit - FL_Keys'!$A$5:$I$64,COLUMN(D13),FALSE))*$C16</f>
        <v>118.88444395550665</v>
      </c>
      <c r="W16">
        <f>W15+(1-(HLOOKUP(daily!$B15,'commercial size limit'!$A$4:$M$13,5,FALSE)/100))*(VLOOKUP(15&amp;$B15,'comm trip limit - FL_Keys'!$A$5:$I$64,COLUMN(E13),FALSE))*$C16</f>
        <v>109.29879123937411</v>
      </c>
      <c r="X16">
        <f>X15+(1-(HLOOKUP(daily!$B15,'commercial size limit'!$A$4:$M$13,5,FALSE)/100))*(VLOOKUP(15&amp;$B15,'comm trip limit - FL_Keys'!$A$5:$I$64,COLUMN(F13),FALSE))*$C16</f>
        <v>118.88444395550665</v>
      </c>
      <c r="Y16">
        <f>Y15+(1-(HLOOKUP(daily!$B15,'commercial size limit'!$A$4:$M$13,5,FALSE)/100))*(VLOOKUP(15&amp;$B15,'comm trip limit - FL_Keys'!$A$5:$I$64,COLUMN(G13),FALSE))*$C16</f>
        <v>118.88444395550665</v>
      </c>
      <c r="Z16">
        <f>Z15+(1-(HLOOKUP(daily!$B15,'commercial size limit'!$A$4:$M$13,5,FALSE)/100))*(VLOOKUP(15&amp;$B15,'comm trip limit - FL_Keys'!$A$5:$I$64,COLUMN(H13),FALSE))*$C16</f>
        <v>118.88444395550665</v>
      </c>
      <c r="AA16">
        <f>AA15+(1-(HLOOKUP(daily!$B15,'commercial size limit'!$A$4:$M$13,5,FALSE)/100))*(VLOOKUP(15&amp;$B15,'comm trip limit - FL_Keys'!$A$5:$I$64,COLUMN(I13),FALSE))*$C16</f>
        <v>118.88444395550665</v>
      </c>
      <c r="AB16">
        <f>AB15+(1-(HLOOKUP(daily!$B15,'commercial size limit'!$A$4:$M$13,6,FALSE)/100))*(VLOOKUP(16&amp;$B15,'comm trip limit - FL_Keys'!$A$5:$I$64,COLUMN(D13),FALSE))*$C16</f>
        <v>98.061455567779092</v>
      </c>
      <c r="AC16">
        <f>AC15+(1-(HLOOKUP(daily!$B15,'commercial size limit'!$A$4:$M$13,6,FALSE)/100))*(VLOOKUP(16&amp;$B15,'comm trip limit - FL_Keys'!$A$5:$I$64,COLUMN(E13),FALSE))*$C16</f>
        <v>92.36800745751377</v>
      </c>
      <c r="AD16">
        <f>AD15+(1-(HLOOKUP(daily!$B15,'commercial size limit'!$A$4:$M$13,6,FALSE)/100))*(VLOOKUP(16&amp;$B15,'comm trip limit - FL_Keys'!$A$5:$I$64,COLUMN(F13),FALSE))*$C16</f>
        <v>98.061455567779092</v>
      </c>
      <c r="AE16">
        <f>AE15+(1-(HLOOKUP(daily!$B15,'commercial size limit'!$A$4:$M$13,6,FALSE)/100))*(VLOOKUP(16&amp;$B15,'comm trip limit - FL_Keys'!$A$5:$I$64,COLUMN(G13),FALSE))*$C16</f>
        <v>98.061455567779092</v>
      </c>
      <c r="AF16">
        <f>AF15+(1-(HLOOKUP(daily!$B15,'commercial size limit'!$A$4:$M$13,6,FALSE)/100))*(VLOOKUP(16&amp;$B15,'comm trip limit - FL_Keys'!$A$5:$I$64,COLUMN(H13),FALSE))*$C16</f>
        <v>98.061455567779092</v>
      </c>
      <c r="AG16">
        <f>AG15+(1-(HLOOKUP(daily!$B15,'commercial size limit'!$A$4:$M$13,6,FALSE)/100))*(VLOOKUP(16&amp;$B15,'comm trip limit - FL_Keys'!$A$5:$I$64,COLUMN(I13),FALSE))*$C16</f>
        <v>98.061455567779092</v>
      </c>
      <c r="AH16">
        <f>AH15+(1-(HLOOKUP(daily!$B15,'commercial size limit'!$A$4:$M$13,7,FALSE)/100))*(VLOOKUP(17&amp;$B15,'comm trip limit - FL_Keys'!$A$5:$I$64,COLUMN(D13),FALSE))*$C16</f>
        <v>79.511664344212264</v>
      </c>
      <c r="AI16">
        <f>AI15+(1-(HLOOKUP(daily!$B15,'commercial size limit'!$A$4:$M$13,7,FALSE)/100))*(VLOOKUP(17&amp;$B15,'comm trip limit - FL_Keys'!$A$5:$I$64,COLUMN(E13),FALSE))*$C16</f>
        <v>77.131880230390024</v>
      </c>
      <c r="AJ16">
        <f>AJ15+(1-(HLOOKUP(daily!$B15,'commercial size limit'!$A$4:$M$13,7,FALSE)/100))*(VLOOKUP(17&amp;$B15,'comm trip limit - FL_Keys'!$A$5:$I$64,COLUMN(F13),FALSE))*$C16</f>
        <v>79.511664344212264</v>
      </c>
      <c r="AK16">
        <f>AK15+(1-(HLOOKUP(daily!$B15,'commercial size limit'!$A$4:$M$13,7,FALSE)/100))*(VLOOKUP(17&amp;$B15,'comm trip limit - FL_Keys'!$A$5:$I$64,COLUMN(G13),FALSE))*$C16</f>
        <v>79.511664344212264</v>
      </c>
      <c r="AL16">
        <f>AL15+(1-(HLOOKUP(daily!$B15,'commercial size limit'!$A$4:$M$13,7,FALSE)/100))*(VLOOKUP(17&amp;$B15,'comm trip limit - FL_Keys'!$A$5:$I$64,COLUMN(H13),FALSE))*$C16</f>
        <v>79.511664344212264</v>
      </c>
      <c r="AM16">
        <f>AM15+(1-(HLOOKUP(daily!$B15,'commercial size limit'!$A$4:$M$13,7,FALSE)/100))*(VLOOKUP(17&amp;$B15,'comm trip limit - FL_Keys'!$A$5:$I$64,COLUMN(I13),FALSE))*$C16</f>
        <v>79.511664344212264</v>
      </c>
    </row>
    <row r="17" spans="1:39" x14ac:dyDescent="0.25">
      <c r="A17" s="7">
        <v>42384</v>
      </c>
      <c r="B17" s="22">
        <f t="shared" si="1"/>
        <v>1</v>
      </c>
      <c r="C17" s="21">
        <f t="shared" si="0"/>
        <v>29.356000000000002</v>
      </c>
      <c r="D17">
        <f t="shared" si="2"/>
        <v>440.34</v>
      </c>
      <c r="E17">
        <v>15</v>
      </c>
      <c r="J17">
        <f>J16+(1-(HLOOKUP(daily!$B16,'commercial size limit'!$A$4:$M$13,2,FALSE)/100))*(VLOOKUP(12&amp;$B16,'comm trip limit - FL_Keys'!$A$5:$I$64,COLUMN(D14),FALSE))*$C17</f>
        <v>440.34</v>
      </c>
      <c r="K17">
        <f>K16+(1-(HLOOKUP(daily!$B16,'commercial size limit'!$A$4:$M$13,2,FALSE)/100))*(VLOOKUP(12&amp;$B16,'comm trip limit - FL_Keys'!$A$5:$I$64,COLUMN(E14),FALSE))*$C17</f>
        <v>258.66011940000004</v>
      </c>
      <c r="L17">
        <f>L16+(1-(HLOOKUP(daily!$B16,'commercial size limit'!$A$4:$M$13,2,FALSE)/100))*(VLOOKUP(12&amp;$B16,'comm trip limit - FL_Keys'!$A$5:$I$64,COLUMN(F14),FALSE))*$C17</f>
        <v>363.63717540000005</v>
      </c>
      <c r="M17">
        <f>M16+(1-(HLOOKUP(daily!$B16,'commercial size limit'!$A$4:$M$13,2,FALSE)/100))*(VLOOKUP(12&amp;$B16,'comm trip limit - FL_Keys'!$A$5:$I$64,COLUMN(G14),FALSE))*$C17</f>
        <v>412.18466039999987</v>
      </c>
      <c r="N17">
        <f>N16+(1-(HLOOKUP(daily!$B16,'commercial size limit'!$A$4:$M$13,2,FALSE)/100))*(VLOOKUP(12&amp;$B16,'comm trip limit - FL_Keys'!$A$5:$I$64,COLUMN(H14),FALSE))*$C17</f>
        <v>433.79654760000017</v>
      </c>
      <c r="O17">
        <f>O16+(1-(HLOOKUP(daily!$B16,'commercial size limit'!$A$4:$M$13,2,FALSE)/100))*(VLOOKUP(12&amp;$B16,'comm trip limit - FL_Keys'!$A$5:$I$64,COLUMN(I14),FALSE))*$C17</f>
        <v>440.34</v>
      </c>
      <c r="P17">
        <f>P16+(1-(HLOOKUP(daily!$B16,'commercial size limit'!$A$4:$M$13,4,FALSE)/100))*(VLOOKUP(14&amp;$B16,'comm trip limit - FL_Keys'!$A$5:$I$64,COLUMN(D14),FALSE))*$C17</f>
        <v>184.53803813714708</v>
      </c>
      <c r="Q17">
        <f>Q16+(1-(HLOOKUP(daily!$B16,'commercial size limit'!$A$4:$M$13,4,FALSE)/100))*(VLOOKUP(14&amp;$B16,'comm trip limit - FL_Keys'!$A$5:$I$64,COLUMN(E14),FALSE))*$C17</f>
        <v>159.50545326384309</v>
      </c>
      <c r="R17">
        <f>R16+(1-(HLOOKUP(daily!$B16,'commercial size limit'!$A$4:$M$13,4,FALSE)/100))*(VLOOKUP(14&amp;$B16,'comm trip limit - FL_Keys'!$A$5:$I$64,COLUMN(F14),FALSE))*$C17</f>
        <v>177.12145438441513</v>
      </c>
      <c r="S17">
        <f>S16+(1-(HLOOKUP(daily!$B16,'commercial size limit'!$A$4:$M$13,4,FALSE)/100))*(VLOOKUP(14&amp;$B16,'comm trip limit - FL_Keys'!$A$5:$I$64,COLUMN(G14),FALSE))*$C17</f>
        <v>184.53803813714708</v>
      </c>
      <c r="T17">
        <f>T16+(1-(HLOOKUP(daily!$B16,'commercial size limit'!$A$4:$M$13,4,FALSE)/100))*(VLOOKUP(14&amp;$B16,'comm trip limit - FL_Keys'!$A$5:$I$64,COLUMN(H14),FALSE))*$C17</f>
        <v>184.53803813714708</v>
      </c>
      <c r="U17">
        <f>U16+(1-(HLOOKUP(daily!$B16,'commercial size limit'!$A$4:$M$13,4,FALSE)/100))*(VLOOKUP(14&amp;$B16,'comm trip limit - FL_Keys'!$A$5:$I$64,COLUMN(I14),FALSE))*$C17</f>
        <v>184.53803813714708</v>
      </c>
      <c r="V17">
        <f>V16+(1-(HLOOKUP(daily!$B16,'commercial size limit'!$A$4:$M$13,5,FALSE)/100))*(VLOOKUP(15&amp;$B16,'comm trip limit - FL_Keys'!$A$5:$I$64,COLUMN(D14),FALSE))*$C17</f>
        <v>127.37618995232856</v>
      </c>
      <c r="W17">
        <f>W16+(1-(HLOOKUP(daily!$B16,'commercial size limit'!$A$4:$M$13,5,FALSE)/100))*(VLOOKUP(15&amp;$B16,'comm trip limit - FL_Keys'!$A$5:$I$64,COLUMN(E14),FALSE))*$C17</f>
        <v>117.10584775647226</v>
      </c>
      <c r="X17">
        <f>X16+(1-(HLOOKUP(daily!$B16,'commercial size limit'!$A$4:$M$13,5,FALSE)/100))*(VLOOKUP(15&amp;$B16,'comm trip limit - FL_Keys'!$A$5:$I$64,COLUMN(F14),FALSE))*$C17</f>
        <v>127.37618995232856</v>
      </c>
      <c r="Y17">
        <f>Y16+(1-(HLOOKUP(daily!$B16,'commercial size limit'!$A$4:$M$13,5,FALSE)/100))*(VLOOKUP(15&amp;$B16,'comm trip limit - FL_Keys'!$A$5:$I$64,COLUMN(G14),FALSE))*$C17</f>
        <v>127.37618995232856</v>
      </c>
      <c r="Z17">
        <f>Z16+(1-(HLOOKUP(daily!$B16,'commercial size limit'!$A$4:$M$13,5,FALSE)/100))*(VLOOKUP(15&amp;$B16,'comm trip limit - FL_Keys'!$A$5:$I$64,COLUMN(H14),FALSE))*$C17</f>
        <v>127.37618995232856</v>
      </c>
      <c r="AA17">
        <f>AA16+(1-(HLOOKUP(daily!$B16,'commercial size limit'!$A$4:$M$13,5,FALSE)/100))*(VLOOKUP(15&amp;$B16,'comm trip limit - FL_Keys'!$A$5:$I$64,COLUMN(I14),FALSE))*$C17</f>
        <v>127.37618995232856</v>
      </c>
      <c r="AB17">
        <f>AB16+(1-(HLOOKUP(daily!$B16,'commercial size limit'!$A$4:$M$13,6,FALSE)/100))*(VLOOKUP(16&amp;$B16,'comm trip limit - FL_Keys'!$A$5:$I$64,COLUMN(D14),FALSE))*$C17</f>
        <v>105.06584525119189</v>
      </c>
      <c r="AC17">
        <f>AC16+(1-(HLOOKUP(daily!$B16,'commercial size limit'!$A$4:$M$13,6,FALSE)/100))*(VLOOKUP(16&amp;$B16,'comm trip limit - FL_Keys'!$A$5:$I$64,COLUMN(E14),FALSE))*$C17</f>
        <v>98.965722275907609</v>
      </c>
      <c r="AD17">
        <f>AD16+(1-(HLOOKUP(daily!$B16,'commercial size limit'!$A$4:$M$13,6,FALSE)/100))*(VLOOKUP(16&amp;$B16,'comm trip limit - FL_Keys'!$A$5:$I$64,COLUMN(F14),FALSE))*$C17</f>
        <v>105.06584525119189</v>
      </c>
      <c r="AE17">
        <f>AE16+(1-(HLOOKUP(daily!$B16,'commercial size limit'!$A$4:$M$13,6,FALSE)/100))*(VLOOKUP(16&amp;$B16,'comm trip limit - FL_Keys'!$A$5:$I$64,COLUMN(G14),FALSE))*$C17</f>
        <v>105.06584525119189</v>
      </c>
      <c r="AF17">
        <f>AF16+(1-(HLOOKUP(daily!$B16,'commercial size limit'!$A$4:$M$13,6,FALSE)/100))*(VLOOKUP(16&amp;$B16,'comm trip limit - FL_Keys'!$A$5:$I$64,COLUMN(H14),FALSE))*$C17</f>
        <v>105.06584525119189</v>
      </c>
      <c r="AG17">
        <f>AG16+(1-(HLOOKUP(daily!$B16,'commercial size limit'!$A$4:$M$13,6,FALSE)/100))*(VLOOKUP(16&amp;$B16,'comm trip limit - FL_Keys'!$A$5:$I$64,COLUMN(I14),FALSE))*$C17</f>
        <v>105.06584525119189</v>
      </c>
      <c r="AH17">
        <f>AH16+(1-(HLOOKUP(daily!$B16,'commercial size limit'!$A$4:$M$13,7,FALSE)/100))*(VLOOKUP(17&amp;$B16,'comm trip limit - FL_Keys'!$A$5:$I$64,COLUMN(D14),FALSE))*$C17</f>
        <v>85.191068940227424</v>
      </c>
      <c r="AI17">
        <f>AI16+(1-(HLOOKUP(daily!$B16,'commercial size limit'!$A$4:$M$13,7,FALSE)/100))*(VLOOKUP(17&amp;$B16,'comm trip limit - FL_Keys'!$A$5:$I$64,COLUMN(E14),FALSE))*$C17</f>
        <v>82.641300246846455</v>
      </c>
      <c r="AJ17">
        <f>AJ16+(1-(HLOOKUP(daily!$B16,'commercial size limit'!$A$4:$M$13,7,FALSE)/100))*(VLOOKUP(17&amp;$B16,'comm trip limit - FL_Keys'!$A$5:$I$64,COLUMN(F14),FALSE))*$C17</f>
        <v>85.191068940227424</v>
      </c>
      <c r="AK17">
        <f>AK16+(1-(HLOOKUP(daily!$B16,'commercial size limit'!$A$4:$M$13,7,FALSE)/100))*(VLOOKUP(17&amp;$B16,'comm trip limit - FL_Keys'!$A$5:$I$64,COLUMN(G14),FALSE))*$C17</f>
        <v>85.191068940227424</v>
      </c>
      <c r="AL17">
        <f>AL16+(1-(HLOOKUP(daily!$B16,'commercial size limit'!$A$4:$M$13,7,FALSE)/100))*(VLOOKUP(17&amp;$B16,'comm trip limit - FL_Keys'!$A$5:$I$64,COLUMN(H14),FALSE))*$C17</f>
        <v>85.191068940227424</v>
      </c>
      <c r="AM17">
        <f>AM16+(1-(HLOOKUP(daily!$B16,'commercial size limit'!$A$4:$M$13,7,FALSE)/100))*(VLOOKUP(17&amp;$B16,'comm trip limit - FL_Keys'!$A$5:$I$64,COLUMN(I14),FALSE))*$C17</f>
        <v>85.191068940227424</v>
      </c>
    </row>
    <row r="18" spans="1:39" x14ac:dyDescent="0.25">
      <c r="A18" s="7">
        <v>42385</v>
      </c>
      <c r="B18" s="22">
        <f t="shared" si="1"/>
        <v>1</v>
      </c>
      <c r="C18" s="21">
        <f t="shared" si="0"/>
        <v>29.356000000000002</v>
      </c>
      <c r="D18">
        <f t="shared" si="2"/>
        <v>469.69599999999997</v>
      </c>
      <c r="E18">
        <v>16</v>
      </c>
      <c r="J18">
        <f>J17+(1-(HLOOKUP(daily!$B17,'commercial size limit'!$A$4:$M$13,2,FALSE)/100))*(VLOOKUP(12&amp;$B17,'comm trip limit - FL_Keys'!$A$5:$I$64,COLUMN(D15),FALSE))*$C18</f>
        <v>469.69599999999997</v>
      </c>
      <c r="K18">
        <f>K17+(1-(HLOOKUP(daily!$B17,'commercial size limit'!$A$4:$M$13,2,FALSE)/100))*(VLOOKUP(12&amp;$B17,'comm trip limit - FL_Keys'!$A$5:$I$64,COLUMN(E15),FALSE))*$C18</f>
        <v>275.90412736000002</v>
      </c>
      <c r="L18">
        <f>L17+(1-(HLOOKUP(daily!$B17,'commercial size limit'!$A$4:$M$13,2,FALSE)/100))*(VLOOKUP(12&amp;$B17,'comm trip limit - FL_Keys'!$A$5:$I$64,COLUMN(F15),FALSE))*$C18</f>
        <v>387.87965376000005</v>
      </c>
      <c r="M18">
        <f>M17+(1-(HLOOKUP(daily!$B17,'commercial size limit'!$A$4:$M$13,2,FALSE)/100))*(VLOOKUP(12&amp;$B17,'comm trip limit - FL_Keys'!$A$5:$I$64,COLUMN(G15),FALSE))*$C18</f>
        <v>439.66363775999986</v>
      </c>
      <c r="N18">
        <f>N17+(1-(HLOOKUP(daily!$B17,'commercial size limit'!$A$4:$M$13,2,FALSE)/100))*(VLOOKUP(12&amp;$B17,'comm trip limit - FL_Keys'!$A$5:$I$64,COLUMN(H15),FALSE))*$C18</f>
        <v>462.71631744000018</v>
      </c>
      <c r="O18">
        <f>O17+(1-(HLOOKUP(daily!$B17,'commercial size limit'!$A$4:$M$13,2,FALSE)/100))*(VLOOKUP(12&amp;$B17,'comm trip limit - FL_Keys'!$A$5:$I$64,COLUMN(I15),FALSE))*$C18</f>
        <v>469.69599999999997</v>
      </c>
      <c r="P18">
        <f>P17+(1-(HLOOKUP(daily!$B17,'commercial size limit'!$A$4:$M$13,4,FALSE)/100))*(VLOOKUP(14&amp;$B17,'comm trip limit - FL_Keys'!$A$5:$I$64,COLUMN(D15),FALSE))*$C18</f>
        <v>196.84057401295689</v>
      </c>
      <c r="Q18">
        <f>Q17+(1-(HLOOKUP(daily!$B17,'commercial size limit'!$A$4:$M$13,4,FALSE)/100))*(VLOOKUP(14&amp;$B17,'comm trip limit - FL_Keys'!$A$5:$I$64,COLUMN(E15),FALSE))*$C18</f>
        <v>170.1391501480993</v>
      </c>
      <c r="R18">
        <f>R17+(1-(HLOOKUP(daily!$B17,'commercial size limit'!$A$4:$M$13,4,FALSE)/100))*(VLOOKUP(14&amp;$B17,'comm trip limit - FL_Keys'!$A$5:$I$64,COLUMN(F15),FALSE))*$C18</f>
        <v>188.92955134337615</v>
      </c>
      <c r="S18">
        <f>S17+(1-(HLOOKUP(daily!$B17,'commercial size limit'!$A$4:$M$13,4,FALSE)/100))*(VLOOKUP(14&amp;$B17,'comm trip limit - FL_Keys'!$A$5:$I$64,COLUMN(G15),FALSE))*$C18</f>
        <v>196.84057401295689</v>
      </c>
      <c r="T18">
        <f>T17+(1-(HLOOKUP(daily!$B17,'commercial size limit'!$A$4:$M$13,4,FALSE)/100))*(VLOOKUP(14&amp;$B17,'comm trip limit - FL_Keys'!$A$5:$I$64,COLUMN(H15),FALSE))*$C18</f>
        <v>196.84057401295689</v>
      </c>
      <c r="U18">
        <f>U17+(1-(HLOOKUP(daily!$B17,'commercial size limit'!$A$4:$M$13,4,FALSE)/100))*(VLOOKUP(14&amp;$B17,'comm trip limit - FL_Keys'!$A$5:$I$64,COLUMN(I15),FALSE))*$C18</f>
        <v>196.84057401295689</v>
      </c>
      <c r="V18">
        <f>V17+(1-(HLOOKUP(daily!$B17,'commercial size limit'!$A$4:$M$13,5,FALSE)/100))*(VLOOKUP(15&amp;$B17,'comm trip limit - FL_Keys'!$A$5:$I$64,COLUMN(D15),FALSE))*$C18</f>
        <v>135.86793594915045</v>
      </c>
      <c r="W18">
        <f>W17+(1-(HLOOKUP(daily!$B17,'commercial size limit'!$A$4:$M$13,5,FALSE)/100))*(VLOOKUP(15&amp;$B17,'comm trip limit - FL_Keys'!$A$5:$I$64,COLUMN(E15),FALSE))*$C18</f>
        <v>124.9129042735704</v>
      </c>
      <c r="X18">
        <f>X17+(1-(HLOOKUP(daily!$B17,'commercial size limit'!$A$4:$M$13,5,FALSE)/100))*(VLOOKUP(15&amp;$B17,'comm trip limit - FL_Keys'!$A$5:$I$64,COLUMN(F15),FALSE))*$C18</f>
        <v>135.86793594915045</v>
      </c>
      <c r="Y18">
        <f>Y17+(1-(HLOOKUP(daily!$B17,'commercial size limit'!$A$4:$M$13,5,FALSE)/100))*(VLOOKUP(15&amp;$B17,'comm trip limit - FL_Keys'!$A$5:$I$64,COLUMN(G15),FALSE))*$C18</f>
        <v>135.86793594915045</v>
      </c>
      <c r="Z18">
        <f>Z17+(1-(HLOOKUP(daily!$B17,'commercial size limit'!$A$4:$M$13,5,FALSE)/100))*(VLOOKUP(15&amp;$B17,'comm trip limit - FL_Keys'!$A$5:$I$64,COLUMN(H15),FALSE))*$C18</f>
        <v>135.86793594915045</v>
      </c>
      <c r="AA18">
        <f>AA17+(1-(HLOOKUP(daily!$B17,'commercial size limit'!$A$4:$M$13,5,FALSE)/100))*(VLOOKUP(15&amp;$B17,'comm trip limit - FL_Keys'!$A$5:$I$64,COLUMN(I15),FALSE))*$C18</f>
        <v>135.86793594915045</v>
      </c>
      <c r="AB18">
        <f>AB17+(1-(HLOOKUP(daily!$B17,'commercial size limit'!$A$4:$M$13,6,FALSE)/100))*(VLOOKUP(16&amp;$B17,'comm trip limit - FL_Keys'!$A$5:$I$64,COLUMN(D15),FALSE))*$C18</f>
        <v>112.07023493460468</v>
      </c>
      <c r="AC18">
        <f>AC17+(1-(HLOOKUP(daily!$B17,'commercial size limit'!$A$4:$M$13,6,FALSE)/100))*(VLOOKUP(16&amp;$B17,'comm trip limit - FL_Keys'!$A$5:$I$64,COLUMN(E15),FALSE))*$C18</f>
        <v>105.56343709430145</v>
      </c>
      <c r="AD18">
        <f>AD17+(1-(HLOOKUP(daily!$B17,'commercial size limit'!$A$4:$M$13,6,FALSE)/100))*(VLOOKUP(16&amp;$B17,'comm trip limit - FL_Keys'!$A$5:$I$64,COLUMN(F15),FALSE))*$C18</f>
        <v>112.07023493460468</v>
      </c>
      <c r="AE18">
        <f>AE17+(1-(HLOOKUP(daily!$B17,'commercial size limit'!$A$4:$M$13,6,FALSE)/100))*(VLOOKUP(16&amp;$B17,'comm trip limit - FL_Keys'!$A$5:$I$64,COLUMN(G15),FALSE))*$C18</f>
        <v>112.07023493460468</v>
      </c>
      <c r="AF18">
        <f>AF17+(1-(HLOOKUP(daily!$B17,'commercial size limit'!$A$4:$M$13,6,FALSE)/100))*(VLOOKUP(16&amp;$B17,'comm trip limit - FL_Keys'!$A$5:$I$64,COLUMN(H15),FALSE))*$C18</f>
        <v>112.07023493460468</v>
      </c>
      <c r="AG18">
        <f>AG17+(1-(HLOOKUP(daily!$B17,'commercial size limit'!$A$4:$M$13,6,FALSE)/100))*(VLOOKUP(16&amp;$B17,'comm trip limit - FL_Keys'!$A$5:$I$64,COLUMN(I15),FALSE))*$C18</f>
        <v>112.07023493460468</v>
      </c>
      <c r="AH18">
        <f>AH17+(1-(HLOOKUP(daily!$B17,'commercial size limit'!$A$4:$M$13,7,FALSE)/100))*(VLOOKUP(17&amp;$B17,'comm trip limit - FL_Keys'!$A$5:$I$64,COLUMN(D15),FALSE))*$C18</f>
        <v>90.870473536242585</v>
      </c>
      <c r="AI18">
        <f>AI17+(1-(HLOOKUP(daily!$B17,'commercial size limit'!$A$4:$M$13,7,FALSE)/100))*(VLOOKUP(17&amp;$B17,'comm trip limit - FL_Keys'!$A$5:$I$64,COLUMN(E15),FALSE))*$C18</f>
        <v>88.150720263302887</v>
      </c>
      <c r="AJ18">
        <f>AJ17+(1-(HLOOKUP(daily!$B17,'commercial size limit'!$A$4:$M$13,7,FALSE)/100))*(VLOOKUP(17&amp;$B17,'comm trip limit - FL_Keys'!$A$5:$I$64,COLUMN(F15),FALSE))*$C18</f>
        <v>90.870473536242585</v>
      </c>
      <c r="AK18">
        <f>AK17+(1-(HLOOKUP(daily!$B17,'commercial size limit'!$A$4:$M$13,7,FALSE)/100))*(VLOOKUP(17&amp;$B17,'comm trip limit - FL_Keys'!$A$5:$I$64,COLUMN(G15),FALSE))*$C18</f>
        <v>90.870473536242585</v>
      </c>
      <c r="AL18">
        <f>AL17+(1-(HLOOKUP(daily!$B17,'commercial size limit'!$A$4:$M$13,7,FALSE)/100))*(VLOOKUP(17&amp;$B17,'comm trip limit - FL_Keys'!$A$5:$I$64,COLUMN(H15),FALSE))*$C18</f>
        <v>90.870473536242585</v>
      </c>
      <c r="AM18">
        <f>AM17+(1-(HLOOKUP(daily!$B17,'commercial size limit'!$A$4:$M$13,7,FALSE)/100))*(VLOOKUP(17&amp;$B17,'comm trip limit - FL_Keys'!$A$5:$I$64,COLUMN(I15),FALSE))*$C18</f>
        <v>90.870473536242585</v>
      </c>
    </row>
    <row r="19" spans="1:39" x14ac:dyDescent="0.25">
      <c r="A19" s="7">
        <v>42386</v>
      </c>
      <c r="B19" s="22">
        <f t="shared" si="1"/>
        <v>1</v>
      </c>
      <c r="C19" s="21">
        <f t="shared" si="0"/>
        <v>29.356000000000002</v>
      </c>
      <c r="D19">
        <f t="shared" si="2"/>
        <v>499.05199999999996</v>
      </c>
      <c r="E19">
        <v>17</v>
      </c>
      <c r="J19">
        <f>J18+(1-(HLOOKUP(daily!$B18,'commercial size limit'!$A$4:$M$13,2,FALSE)/100))*(VLOOKUP(12&amp;$B18,'comm trip limit - FL_Keys'!$A$5:$I$64,COLUMN(D16),FALSE))*$C19</f>
        <v>499.05199999999996</v>
      </c>
      <c r="K19">
        <f>K18+(1-(HLOOKUP(daily!$B18,'commercial size limit'!$A$4:$M$13,2,FALSE)/100))*(VLOOKUP(12&amp;$B18,'comm trip limit - FL_Keys'!$A$5:$I$64,COLUMN(E16),FALSE))*$C19</f>
        <v>293.14813531999999</v>
      </c>
      <c r="L19">
        <f>L18+(1-(HLOOKUP(daily!$B18,'commercial size limit'!$A$4:$M$13,2,FALSE)/100))*(VLOOKUP(12&amp;$B18,'comm trip limit - FL_Keys'!$A$5:$I$64,COLUMN(F16),FALSE))*$C19</f>
        <v>412.12213212000006</v>
      </c>
      <c r="M19">
        <f>M18+(1-(HLOOKUP(daily!$B18,'commercial size limit'!$A$4:$M$13,2,FALSE)/100))*(VLOOKUP(12&amp;$B18,'comm trip limit - FL_Keys'!$A$5:$I$64,COLUMN(G16),FALSE))*$C19</f>
        <v>467.14261511999985</v>
      </c>
      <c r="N19">
        <f>N18+(1-(HLOOKUP(daily!$B18,'commercial size limit'!$A$4:$M$13,2,FALSE)/100))*(VLOOKUP(12&amp;$B18,'comm trip limit - FL_Keys'!$A$5:$I$64,COLUMN(H16),FALSE))*$C19</f>
        <v>491.6360872800002</v>
      </c>
      <c r="O19">
        <f>O18+(1-(HLOOKUP(daily!$B18,'commercial size limit'!$A$4:$M$13,2,FALSE)/100))*(VLOOKUP(12&amp;$B18,'comm trip limit - FL_Keys'!$A$5:$I$64,COLUMN(I16),FALSE))*$C19</f>
        <v>499.05199999999996</v>
      </c>
      <c r="P19">
        <f>P18+(1-(HLOOKUP(daily!$B18,'commercial size limit'!$A$4:$M$13,4,FALSE)/100))*(VLOOKUP(14&amp;$B18,'comm trip limit - FL_Keys'!$A$5:$I$64,COLUMN(D16),FALSE))*$C19</f>
        <v>209.1431098887667</v>
      </c>
      <c r="Q19">
        <f>Q18+(1-(HLOOKUP(daily!$B18,'commercial size limit'!$A$4:$M$13,4,FALSE)/100))*(VLOOKUP(14&amp;$B18,'comm trip limit - FL_Keys'!$A$5:$I$64,COLUMN(E16),FALSE))*$C19</f>
        <v>180.77284703235551</v>
      </c>
      <c r="R19">
        <f>R18+(1-(HLOOKUP(daily!$B18,'commercial size limit'!$A$4:$M$13,4,FALSE)/100))*(VLOOKUP(14&amp;$B18,'comm trip limit - FL_Keys'!$A$5:$I$64,COLUMN(F16),FALSE))*$C19</f>
        <v>200.73764830233716</v>
      </c>
      <c r="S19">
        <f>S18+(1-(HLOOKUP(daily!$B18,'commercial size limit'!$A$4:$M$13,4,FALSE)/100))*(VLOOKUP(14&amp;$B18,'comm trip limit - FL_Keys'!$A$5:$I$64,COLUMN(G16),FALSE))*$C19</f>
        <v>209.1431098887667</v>
      </c>
      <c r="T19">
        <f>T18+(1-(HLOOKUP(daily!$B18,'commercial size limit'!$A$4:$M$13,4,FALSE)/100))*(VLOOKUP(14&amp;$B18,'comm trip limit - FL_Keys'!$A$5:$I$64,COLUMN(H16),FALSE))*$C19</f>
        <v>209.1431098887667</v>
      </c>
      <c r="U19">
        <f>U18+(1-(HLOOKUP(daily!$B18,'commercial size limit'!$A$4:$M$13,4,FALSE)/100))*(VLOOKUP(14&amp;$B18,'comm trip limit - FL_Keys'!$A$5:$I$64,COLUMN(I16),FALSE))*$C19</f>
        <v>209.1431098887667</v>
      </c>
      <c r="V19">
        <f>V18+(1-(HLOOKUP(daily!$B18,'commercial size limit'!$A$4:$M$13,5,FALSE)/100))*(VLOOKUP(15&amp;$B18,'comm trip limit - FL_Keys'!$A$5:$I$64,COLUMN(D16),FALSE))*$C19</f>
        <v>144.35968194597234</v>
      </c>
      <c r="W19">
        <f>W18+(1-(HLOOKUP(daily!$B18,'commercial size limit'!$A$4:$M$13,5,FALSE)/100))*(VLOOKUP(15&amp;$B18,'comm trip limit - FL_Keys'!$A$5:$I$64,COLUMN(E16),FALSE))*$C19</f>
        <v>132.71996079066855</v>
      </c>
      <c r="X19">
        <f>X18+(1-(HLOOKUP(daily!$B18,'commercial size limit'!$A$4:$M$13,5,FALSE)/100))*(VLOOKUP(15&amp;$B18,'comm trip limit - FL_Keys'!$A$5:$I$64,COLUMN(F16),FALSE))*$C19</f>
        <v>144.35968194597234</v>
      </c>
      <c r="Y19">
        <f>Y18+(1-(HLOOKUP(daily!$B18,'commercial size limit'!$A$4:$M$13,5,FALSE)/100))*(VLOOKUP(15&amp;$B18,'comm trip limit - FL_Keys'!$A$5:$I$64,COLUMN(G16),FALSE))*$C19</f>
        <v>144.35968194597234</v>
      </c>
      <c r="Z19">
        <f>Z18+(1-(HLOOKUP(daily!$B18,'commercial size limit'!$A$4:$M$13,5,FALSE)/100))*(VLOOKUP(15&amp;$B18,'comm trip limit - FL_Keys'!$A$5:$I$64,COLUMN(H16),FALSE))*$C19</f>
        <v>144.35968194597234</v>
      </c>
      <c r="AA19">
        <f>AA18+(1-(HLOOKUP(daily!$B18,'commercial size limit'!$A$4:$M$13,5,FALSE)/100))*(VLOOKUP(15&amp;$B18,'comm trip limit - FL_Keys'!$A$5:$I$64,COLUMN(I16),FALSE))*$C19</f>
        <v>144.35968194597234</v>
      </c>
      <c r="AB19">
        <f>AB18+(1-(HLOOKUP(daily!$B18,'commercial size limit'!$A$4:$M$13,6,FALSE)/100))*(VLOOKUP(16&amp;$B18,'comm trip limit - FL_Keys'!$A$5:$I$64,COLUMN(D16),FALSE))*$C19</f>
        <v>119.07462461801748</v>
      </c>
      <c r="AC19">
        <f>AC18+(1-(HLOOKUP(daily!$B18,'commercial size limit'!$A$4:$M$13,6,FALSE)/100))*(VLOOKUP(16&amp;$B18,'comm trip limit - FL_Keys'!$A$5:$I$64,COLUMN(E16),FALSE))*$C19</f>
        <v>112.16115191269529</v>
      </c>
      <c r="AD19">
        <f>AD18+(1-(HLOOKUP(daily!$B18,'commercial size limit'!$A$4:$M$13,6,FALSE)/100))*(VLOOKUP(16&amp;$B18,'comm trip limit - FL_Keys'!$A$5:$I$64,COLUMN(F16),FALSE))*$C19</f>
        <v>119.07462461801748</v>
      </c>
      <c r="AE19">
        <f>AE18+(1-(HLOOKUP(daily!$B18,'commercial size limit'!$A$4:$M$13,6,FALSE)/100))*(VLOOKUP(16&amp;$B18,'comm trip limit - FL_Keys'!$A$5:$I$64,COLUMN(G16),FALSE))*$C19</f>
        <v>119.07462461801748</v>
      </c>
      <c r="AF19">
        <f>AF18+(1-(HLOOKUP(daily!$B18,'commercial size limit'!$A$4:$M$13,6,FALSE)/100))*(VLOOKUP(16&amp;$B18,'comm trip limit - FL_Keys'!$A$5:$I$64,COLUMN(H16),FALSE))*$C19</f>
        <v>119.07462461801748</v>
      </c>
      <c r="AG19">
        <f>AG18+(1-(HLOOKUP(daily!$B18,'commercial size limit'!$A$4:$M$13,6,FALSE)/100))*(VLOOKUP(16&amp;$B18,'comm trip limit - FL_Keys'!$A$5:$I$64,COLUMN(I16),FALSE))*$C19</f>
        <v>119.07462461801748</v>
      </c>
      <c r="AH19">
        <f>AH18+(1-(HLOOKUP(daily!$B18,'commercial size limit'!$A$4:$M$13,7,FALSE)/100))*(VLOOKUP(17&amp;$B18,'comm trip limit - FL_Keys'!$A$5:$I$64,COLUMN(D16),FALSE))*$C19</f>
        <v>96.549878132257746</v>
      </c>
      <c r="AI19">
        <f>AI18+(1-(HLOOKUP(daily!$B18,'commercial size limit'!$A$4:$M$13,7,FALSE)/100))*(VLOOKUP(17&amp;$B18,'comm trip limit - FL_Keys'!$A$5:$I$64,COLUMN(E16),FALSE))*$C19</f>
        <v>93.660140279759318</v>
      </c>
      <c r="AJ19">
        <f>AJ18+(1-(HLOOKUP(daily!$B18,'commercial size limit'!$A$4:$M$13,7,FALSE)/100))*(VLOOKUP(17&amp;$B18,'comm trip limit - FL_Keys'!$A$5:$I$64,COLUMN(F16),FALSE))*$C19</f>
        <v>96.549878132257746</v>
      </c>
      <c r="AK19">
        <f>AK18+(1-(HLOOKUP(daily!$B18,'commercial size limit'!$A$4:$M$13,7,FALSE)/100))*(VLOOKUP(17&amp;$B18,'comm trip limit - FL_Keys'!$A$5:$I$64,COLUMN(G16),FALSE))*$C19</f>
        <v>96.549878132257746</v>
      </c>
      <c r="AL19">
        <f>AL18+(1-(HLOOKUP(daily!$B18,'commercial size limit'!$A$4:$M$13,7,FALSE)/100))*(VLOOKUP(17&amp;$B18,'comm trip limit - FL_Keys'!$A$5:$I$64,COLUMN(H16),FALSE))*$C19</f>
        <v>96.549878132257746</v>
      </c>
      <c r="AM19">
        <f>AM18+(1-(HLOOKUP(daily!$B18,'commercial size limit'!$A$4:$M$13,7,FALSE)/100))*(VLOOKUP(17&amp;$B18,'comm trip limit - FL_Keys'!$A$5:$I$64,COLUMN(I16),FALSE))*$C19</f>
        <v>96.549878132257746</v>
      </c>
    </row>
    <row r="20" spans="1:39" x14ac:dyDescent="0.25">
      <c r="A20" s="7">
        <v>42387</v>
      </c>
      <c r="B20" s="22">
        <f t="shared" si="1"/>
        <v>1</v>
      </c>
      <c r="C20" s="21">
        <f t="shared" si="0"/>
        <v>29.356000000000002</v>
      </c>
      <c r="D20">
        <f t="shared" si="2"/>
        <v>528.40800000000002</v>
      </c>
      <c r="E20">
        <v>18</v>
      </c>
      <c r="J20">
        <f>J19+(1-(HLOOKUP(daily!$B19,'commercial size limit'!$A$4:$M$13,2,FALSE)/100))*(VLOOKUP(12&amp;$B19,'comm trip limit - FL_Keys'!$A$5:$I$64,COLUMN(D17),FALSE))*$C20</f>
        <v>528.40800000000002</v>
      </c>
      <c r="K20">
        <f>K19+(1-(HLOOKUP(daily!$B19,'commercial size limit'!$A$4:$M$13,2,FALSE)/100))*(VLOOKUP(12&amp;$B19,'comm trip limit - FL_Keys'!$A$5:$I$64,COLUMN(E17),FALSE))*$C20</f>
        <v>310.39214327999997</v>
      </c>
      <c r="L20">
        <f>L19+(1-(HLOOKUP(daily!$B19,'commercial size limit'!$A$4:$M$13,2,FALSE)/100))*(VLOOKUP(12&amp;$B19,'comm trip limit - FL_Keys'!$A$5:$I$64,COLUMN(F17),FALSE))*$C20</f>
        <v>436.36461048000007</v>
      </c>
      <c r="M20">
        <f>M19+(1-(HLOOKUP(daily!$B19,'commercial size limit'!$A$4:$M$13,2,FALSE)/100))*(VLOOKUP(12&amp;$B19,'comm trip limit - FL_Keys'!$A$5:$I$64,COLUMN(G17),FALSE))*$C20</f>
        <v>494.62159247999983</v>
      </c>
      <c r="N20">
        <f>N19+(1-(HLOOKUP(daily!$B19,'commercial size limit'!$A$4:$M$13,2,FALSE)/100))*(VLOOKUP(12&amp;$B19,'comm trip limit - FL_Keys'!$A$5:$I$64,COLUMN(H17),FALSE))*$C20</f>
        <v>520.55585712000016</v>
      </c>
      <c r="O20">
        <f>O19+(1-(HLOOKUP(daily!$B19,'commercial size limit'!$A$4:$M$13,2,FALSE)/100))*(VLOOKUP(12&amp;$B19,'comm trip limit - FL_Keys'!$A$5:$I$64,COLUMN(I17),FALSE))*$C20</f>
        <v>528.40800000000002</v>
      </c>
      <c r="P20">
        <f>P19+(1-(HLOOKUP(daily!$B19,'commercial size limit'!$A$4:$M$13,4,FALSE)/100))*(VLOOKUP(14&amp;$B19,'comm trip limit - FL_Keys'!$A$5:$I$64,COLUMN(D17),FALSE))*$C20</f>
        <v>221.44564576457651</v>
      </c>
      <c r="Q20">
        <f>Q19+(1-(HLOOKUP(daily!$B19,'commercial size limit'!$A$4:$M$13,4,FALSE)/100))*(VLOOKUP(14&amp;$B19,'comm trip limit - FL_Keys'!$A$5:$I$64,COLUMN(E17),FALSE))*$C20</f>
        <v>191.40654391661172</v>
      </c>
      <c r="R20">
        <f>R19+(1-(HLOOKUP(daily!$B19,'commercial size limit'!$A$4:$M$13,4,FALSE)/100))*(VLOOKUP(14&amp;$B19,'comm trip limit - FL_Keys'!$A$5:$I$64,COLUMN(F17),FALSE))*$C20</f>
        <v>212.54574526129818</v>
      </c>
      <c r="S20">
        <f>S19+(1-(HLOOKUP(daily!$B19,'commercial size limit'!$A$4:$M$13,4,FALSE)/100))*(VLOOKUP(14&amp;$B19,'comm trip limit - FL_Keys'!$A$5:$I$64,COLUMN(G17),FALSE))*$C20</f>
        <v>221.44564576457651</v>
      </c>
      <c r="T20">
        <f>T19+(1-(HLOOKUP(daily!$B19,'commercial size limit'!$A$4:$M$13,4,FALSE)/100))*(VLOOKUP(14&amp;$B19,'comm trip limit - FL_Keys'!$A$5:$I$64,COLUMN(H17),FALSE))*$C20</f>
        <v>221.44564576457651</v>
      </c>
      <c r="U20">
        <f>U19+(1-(HLOOKUP(daily!$B19,'commercial size limit'!$A$4:$M$13,4,FALSE)/100))*(VLOOKUP(14&amp;$B19,'comm trip limit - FL_Keys'!$A$5:$I$64,COLUMN(I17),FALSE))*$C20</f>
        <v>221.44564576457651</v>
      </c>
      <c r="V20">
        <f>V19+(1-(HLOOKUP(daily!$B19,'commercial size limit'!$A$4:$M$13,5,FALSE)/100))*(VLOOKUP(15&amp;$B19,'comm trip limit - FL_Keys'!$A$5:$I$64,COLUMN(D17),FALSE))*$C20</f>
        <v>152.85142794279423</v>
      </c>
      <c r="W20">
        <f>W19+(1-(HLOOKUP(daily!$B19,'commercial size limit'!$A$4:$M$13,5,FALSE)/100))*(VLOOKUP(15&amp;$B19,'comm trip limit - FL_Keys'!$A$5:$I$64,COLUMN(E17),FALSE))*$C20</f>
        <v>140.5270173077667</v>
      </c>
      <c r="X20">
        <f>X19+(1-(HLOOKUP(daily!$B19,'commercial size limit'!$A$4:$M$13,5,FALSE)/100))*(VLOOKUP(15&amp;$B19,'comm trip limit - FL_Keys'!$A$5:$I$64,COLUMN(F17),FALSE))*$C20</f>
        <v>152.85142794279423</v>
      </c>
      <c r="Y20">
        <f>Y19+(1-(HLOOKUP(daily!$B19,'commercial size limit'!$A$4:$M$13,5,FALSE)/100))*(VLOOKUP(15&amp;$B19,'comm trip limit - FL_Keys'!$A$5:$I$64,COLUMN(G17),FALSE))*$C20</f>
        <v>152.85142794279423</v>
      </c>
      <c r="Z20">
        <f>Z19+(1-(HLOOKUP(daily!$B19,'commercial size limit'!$A$4:$M$13,5,FALSE)/100))*(VLOOKUP(15&amp;$B19,'comm trip limit - FL_Keys'!$A$5:$I$64,COLUMN(H17),FALSE))*$C20</f>
        <v>152.85142794279423</v>
      </c>
      <c r="AA20">
        <f>AA19+(1-(HLOOKUP(daily!$B19,'commercial size limit'!$A$4:$M$13,5,FALSE)/100))*(VLOOKUP(15&amp;$B19,'comm trip limit - FL_Keys'!$A$5:$I$64,COLUMN(I17),FALSE))*$C20</f>
        <v>152.85142794279423</v>
      </c>
      <c r="AB20">
        <f>AB19+(1-(HLOOKUP(daily!$B19,'commercial size limit'!$A$4:$M$13,6,FALSE)/100))*(VLOOKUP(16&amp;$B19,'comm trip limit - FL_Keys'!$A$5:$I$64,COLUMN(D17),FALSE))*$C20</f>
        <v>126.07901430143028</v>
      </c>
      <c r="AC20">
        <f>AC19+(1-(HLOOKUP(daily!$B19,'commercial size limit'!$A$4:$M$13,6,FALSE)/100))*(VLOOKUP(16&amp;$B19,'comm trip limit - FL_Keys'!$A$5:$I$64,COLUMN(E17),FALSE))*$C20</f>
        <v>118.75886673108913</v>
      </c>
      <c r="AD20">
        <f>AD19+(1-(HLOOKUP(daily!$B19,'commercial size limit'!$A$4:$M$13,6,FALSE)/100))*(VLOOKUP(16&amp;$B19,'comm trip limit - FL_Keys'!$A$5:$I$64,COLUMN(F17),FALSE))*$C20</f>
        <v>126.07901430143028</v>
      </c>
      <c r="AE20">
        <f>AE19+(1-(HLOOKUP(daily!$B19,'commercial size limit'!$A$4:$M$13,6,FALSE)/100))*(VLOOKUP(16&amp;$B19,'comm trip limit - FL_Keys'!$A$5:$I$64,COLUMN(G17),FALSE))*$C20</f>
        <v>126.07901430143028</v>
      </c>
      <c r="AF20">
        <f>AF19+(1-(HLOOKUP(daily!$B19,'commercial size limit'!$A$4:$M$13,6,FALSE)/100))*(VLOOKUP(16&amp;$B19,'comm trip limit - FL_Keys'!$A$5:$I$64,COLUMN(H17),FALSE))*$C20</f>
        <v>126.07901430143028</v>
      </c>
      <c r="AG20">
        <f>AG19+(1-(HLOOKUP(daily!$B19,'commercial size limit'!$A$4:$M$13,6,FALSE)/100))*(VLOOKUP(16&amp;$B19,'comm trip limit - FL_Keys'!$A$5:$I$64,COLUMN(I17),FALSE))*$C20</f>
        <v>126.07901430143028</v>
      </c>
      <c r="AH20">
        <f>AH19+(1-(HLOOKUP(daily!$B19,'commercial size limit'!$A$4:$M$13,7,FALSE)/100))*(VLOOKUP(17&amp;$B19,'comm trip limit - FL_Keys'!$A$5:$I$64,COLUMN(D17),FALSE))*$C20</f>
        <v>102.22928272827291</v>
      </c>
      <c r="AI20">
        <f>AI19+(1-(HLOOKUP(daily!$B19,'commercial size limit'!$A$4:$M$13,7,FALSE)/100))*(VLOOKUP(17&amp;$B19,'comm trip limit - FL_Keys'!$A$5:$I$64,COLUMN(E17),FALSE))*$C20</f>
        <v>99.169560296215749</v>
      </c>
      <c r="AJ20">
        <f>AJ19+(1-(HLOOKUP(daily!$B19,'commercial size limit'!$A$4:$M$13,7,FALSE)/100))*(VLOOKUP(17&amp;$B19,'comm trip limit - FL_Keys'!$A$5:$I$64,COLUMN(F17),FALSE))*$C20</f>
        <v>102.22928272827291</v>
      </c>
      <c r="AK20">
        <f>AK19+(1-(HLOOKUP(daily!$B19,'commercial size limit'!$A$4:$M$13,7,FALSE)/100))*(VLOOKUP(17&amp;$B19,'comm trip limit - FL_Keys'!$A$5:$I$64,COLUMN(G17),FALSE))*$C20</f>
        <v>102.22928272827291</v>
      </c>
      <c r="AL20">
        <f>AL19+(1-(HLOOKUP(daily!$B19,'commercial size limit'!$A$4:$M$13,7,FALSE)/100))*(VLOOKUP(17&amp;$B19,'comm trip limit - FL_Keys'!$A$5:$I$64,COLUMN(H17),FALSE))*$C20</f>
        <v>102.22928272827291</v>
      </c>
      <c r="AM20">
        <f>AM19+(1-(HLOOKUP(daily!$B19,'commercial size limit'!$A$4:$M$13,7,FALSE)/100))*(VLOOKUP(17&amp;$B19,'comm trip limit - FL_Keys'!$A$5:$I$64,COLUMN(I17),FALSE))*$C20</f>
        <v>102.22928272827291</v>
      </c>
    </row>
    <row r="21" spans="1:39" x14ac:dyDescent="0.25">
      <c r="A21" s="7">
        <v>42388</v>
      </c>
      <c r="B21" s="22">
        <f t="shared" si="1"/>
        <v>1</v>
      </c>
      <c r="C21" s="21">
        <f t="shared" si="0"/>
        <v>29.356000000000002</v>
      </c>
      <c r="D21">
        <f t="shared" si="2"/>
        <v>557.76400000000001</v>
      </c>
      <c r="E21">
        <v>19</v>
      </c>
      <c r="J21">
        <f>J20+(1-(HLOOKUP(daily!$B20,'commercial size limit'!$A$4:$M$13,2,FALSE)/100))*(VLOOKUP(12&amp;$B20,'comm trip limit - FL_Keys'!$A$5:$I$64,COLUMN(D18),FALSE))*$C21</f>
        <v>557.76400000000001</v>
      </c>
      <c r="K21">
        <f>K20+(1-(HLOOKUP(daily!$B20,'commercial size limit'!$A$4:$M$13,2,FALSE)/100))*(VLOOKUP(12&amp;$B20,'comm trip limit - FL_Keys'!$A$5:$I$64,COLUMN(E18),FALSE))*$C21</f>
        <v>327.63615123999995</v>
      </c>
      <c r="L21">
        <f>L20+(1-(HLOOKUP(daily!$B20,'commercial size limit'!$A$4:$M$13,2,FALSE)/100))*(VLOOKUP(12&amp;$B20,'comm trip limit - FL_Keys'!$A$5:$I$64,COLUMN(F18),FALSE))*$C21</f>
        <v>460.60708884000007</v>
      </c>
      <c r="M21">
        <f>M20+(1-(HLOOKUP(daily!$B20,'commercial size limit'!$A$4:$M$13,2,FALSE)/100))*(VLOOKUP(12&amp;$B20,'comm trip limit - FL_Keys'!$A$5:$I$64,COLUMN(G18),FALSE))*$C21</f>
        <v>522.10056983999982</v>
      </c>
      <c r="N21">
        <f>N20+(1-(HLOOKUP(daily!$B20,'commercial size limit'!$A$4:$M$13,2,FALSE)/100))*(VLOOKUP(12&amp;$B20,'comm trip limit - FL_Keys'!$A$5:$I$64,COLUMN(H18),FALSE))*$C21</f>
        <v>549.47562696000011</v>
      </c>
      <c r="O21">
        <f>O20+(1-(HLOOKUP(daily!$B20,'commercial size limit'!$A$4:$M$13,2,FALSE)/100))*(VLOOKUP(12&amp;$B20,'comm trip limit - FL_Keys'!$A$5:$I$64,COLUMN(I18),FALSE))*$C21</f>
        <v>557.76400000000001</v>
      </c>
      <c r="P21">
        <f>P20+(1-(HLOOKUP(daily!$B20,'commercial size limit'!$A$4:$M$13,4,FALSE)/100))*(VLOOKUP(14&amp;$B20,'comm trip limit - FL_Keys'!$A$5:$I$64,COLUMN(D18),FALSE))*$C21</f>
        <v>233.74818164038632</v>
      </c>
      <c r="Q21">
        <f>Q20+(1-(HLOOKUP(daily!$B20,'commercial size limit'!$A$4:$M$13,4,FALSE)/100))*(VLOOKUP(14&amp;$B20,'comm trip limit - FL_Keys'!$A$5:$I$64,COLUMN(E18),FALSE))*$C21</f>
        <v>202.04024080086793</v>
      </c>
      <c r="R21">
        <f>R20+(1-(HLOOKUP(daily!$B20,'commercial size limit'!$A$4:$M$13,4,FALSE)/100))*(VLOOKUP(14&amp;$B20,'comm trip limit - FL_Keys'!$A$5:$I$64,COLUMN(F18),FALSE))*$C21</f>
        <v>224.3538422202592</v>
      </c>
      <c r="S21">
        <f>S20+(1-(HLOOKUP(daily!$B20,'commercial size limit'!$A$4:$M$13,4,FALSE)/100))*(VLOOKUP(14&amp;$B20,'comm trip limit - FL_Keys'!$A$5:$I$64,COLUMN(G18),FALSE))*$C21</f>
        <v>233.74818164038632</v>
      </c>
      <c r="T21">
        <f>T20+(1-(HLOOKUP(daily!$B20,'commercial size limit'!$A$4:$M$13,4,FALSE)/100))*(VLOOKUP(14&amp;$B20,'comm trip limit - FL_Keys'!$A$5:$I$64,COLUMN(H18),FALSE))*$C21</f>
        <v>233.74818164038632</v>
      </c>
      <c r="U21">
        <f>U20+(1-(HLOOKUP(daily!$B20,'commercial size limit'!$A$4:$M$13,4,FALSE)/100))*(VLOOKUP(14&amp;$B20,'comm trip limit - FL_Keys'!$A$5:$I$64,COLUMN(I18),FALSE))*$C21</f>
        <v>233.74818164038632</v>
      </c>
      <c r="V21">
        <f>V20+(1-(HLOOKUP(daily!$B20,'commercial size limit'!$A$4:$M$13,5,FALSE)/100))*(VLOOKUP(15&amp;$B20,'comm trip limit - FL_Keys'!$A$5:$I$64,COLUMN(D18),FALSE))*$C21</f>
        <v>161.34317393961612</v>
      </c>
      <c r="W21">
        <f>W20+(1-(HLOOKUP(daily!$B20,'commercial size limit'!$A$4:$M$13,5,FALSE)/100))*(VLOOKUP(15&amp;$B20,'comm trip limit - FL_Keys'!$A$5:$I$64,COLUMN(E18),FALSE))*$C21</f>
        <v>148.33407382486484</v>
      </c>
      <c r="X21">
        <f>X20+(1-(HLOOKUP(daily!$B20,'commercial size limit'!$A$4:$M$13,5,FALSE)/100))*(VLOOKUP(15&amp;$B20,'comm trip limit - FL_Keys'!$A$5:$I$64,COLUMN(F18),FALSE))*$C21</f>
        <v>161.34317393961612</v>
      </c>
      <c r="Y21">
        <f>Y20+(1-(HLOOKUP(daily!$B20,'commercial size limit'!$A$4:$M$13,5,FALSE)/100))*(VLOOKUP(15&amp;$B20,'comm trip limit - FL_Keys'!$A$5:$I$64,COLUMN(G18),FALSE))*$C21</f>
        <v>161.34317393961612</v>
      </c>
      <c r="Z21">
        <f>Z20+(1-(HLOOKUP(daily!$B20,'commercial size limit'!$A$4:$M$13,5,FALSE)/100))*(VLOOKUP(15&amp;$B20,'comm trip limit - FL_Keys'!$A$5:$I$64,COLUMN(H18),FALSE))*$C21</f>
        <v>161.34317393961612</v>
      </c>
      <c r="AA21">
        <f>AA20+(1-(HLOOKUP(daily!$B20,'commercial size limit'!$A$4:$M$13,5,FALSE)/100))*(VLOOKUP(15&amp;$B20,'comm trip limit - FL_Keys'!$A$5:$I$64,COLUMN(I18),FALSE))*$C21</f>
        <v>161.34317393961612</v>
      </c>
      <c r="AB21">
        <f>AB20+(1-(HLOOKUP(daily!$B20,'commercial size limit'!$A$4:$M$13,6,FALSE)/100))*(VLOOKUP(16&amp;$B20,'comm trip limit - FL_Keys'!$A$5:$I$64,COLUMN(D18),FALSE))*$C21</f>
        <v>133.08340398484307</v>
      </c>
      <c r="AC21">
        <f>AC20+(1-(HLOOKUP(daily!$B20,'commercial size limit'!$A$4:$M$13,6,FALSE)/100))*(VLOOKUP(16&amp;$B20,'comm trip limit - FL_Keys'!$A$5:$I$64,COLUMN(E18),FALSE))*$C21</f>
        <v>125.35658154948297</v>
      </c>
      <c r="AD21">
        <f>AD20+(1-(HLOOKUP(daily!$B20,'commercial size limit'!$A$4:$M$13,6,FALSE)/100))*(VLOOKUP(16&amp;$B20,'comm trip limit - FL_Keys'!$A$5:$I$64,COLUMN(F18),FALSE))*$C21</f>
        <v>133.08340398484307</v>
      </c>
      <c r="AE21">
        <f>AE20+(1-(HLOOKUP(daily!$B20,'commercial size limit'!$A$4:$M$13,6,FALSE)/100))*(VLOOKUP(16&amp;$B20,'comm trip limit - FL_Keys'!$A$5:$I$64,COLUMN(G18),FALSE))*$C21</f>
        <v>133.08340398484307</v>
      </c>
      <c r="AF21">
        <f>AF20+(1-(HLOOKUP(daily!$B20,'commercial size limit'!$A$4:$M$13,6,FALSE)/100))*(VLOOKUP(16&amp;$B20,'comm trip limit - FL_Keys'!$A$5:$I$64,COLUMN(H18),FALSE))*$C21</f>
        <v>133.08340398484307</v>
      </c>
      <c r="AG21">
        <f>AG20+(1-(HLOOKUP(daily!$B20,'commercial size limit'!$A$4:$M$13,6,FALSE)/100))*(VLOOKUP(16&amp;$B20,'comm trip limit - FL_Keys'!$A$5:$I$64,COLUMN(I18),FALSE))*$C21</f>
        <v>133.08340398484307</v>
      </c>
      <c r="AH21">
        <f>AH20+(1-(HLOOKUP(daily!$B20,'commercial size limit'!$A$4:$M$13,7,FALSE)/100))*(VLOOKUP(17&amp;$B20,'comm trip limit - FL_Keys'!$A$5:$I$64,COLUMN(D18),FALSE))*$C21</f>
        <v>107.90868732428807</v>
      </c>
      <c r="AI21">
        <f>AI20+(1-(HLOOKUP(daily!$B20,'commercial size limit'!$A$4:$M$13,7,FALSE)/100))*(VLOOKUP(17&amp;$B20,'comm trip limit - FL_Keys'!$A$5:$I$64,COLUMN(E18),FALSE))*$C21</f>
        <v>104.67898031267218</v>
      </c>
      <c r="AJ21">
        <f>AJ20+(1-(HLOOKUP(daily!$B20,'commercial size limit'!$A$4:$M$13,7,FALSE)/100))*(VLOOKUP(17&amp;$B20,'comm trip limit - FL_Keys'!$A$5:$I$64,COLUMN(F18),FALSE))*$C21</f>
        <v>107.90868732428807</v>
      </c>
      <c r="AK21">
        <f>AK20+(1-(HLOOKUP(daily!$B20,'commercial size limit'!$A$4:$M$13,7,FALSE)/100))*(VLOOKUP(17&amp;$B20,'comm trip limit - FL_Keys'!$A$5:$I$64,COLUMN(G18),FALSE))*$C21</f>
        <v>107.90868732428807</v>
      </c>
      <c r="AL21">
        <f>AL20+(1-(HLOOKUP(daily!$B20,'commercial size limit'!$A$4:$M$13,7,FALSE)/100))*(VLOOKUP(17&amp;$B20,'comm trip limit - FL_Keys'!$A$5:$I$64,COLUMN(H18),FALSE))*$C21</f>
        <v>107.90868732428807</v>
      </c>
      <c r="AM21">
        <f>AM20+(1-(HLOOKUP(daily!$B20,'commercial size limit'!$A$4:$M$13,7,FALSE)/100))*(VLOOKUP(17&amp;$B20,'comm trip limit - FL_Keys'!$A$5:$I$64,COLUMN(I18),FALSE))*$C21</f>
        <v>107.90868732428807</v>
      </c>
    </row>
    <row r="22" spans="1:39" x14ac:dyDescent="0.25">
      <c r="A22" s="7">
        <v>42389</v>
      </c>
      <c r="B22" s="22">
        <f t="shared" si="1"/>
        <v>1</v>
      </c>
      <c r="C22" s="21">
        <f t="shared" si="0"/>
        <v>29.356000000000002</v>
      </c>
      <c r="D22">
        <f t="shared" si="2"/>
        <v>587.12</v>
      </c>
      <c r="E22">
        <v>20</v>
      </c>
      <c r="J22">
        <f>J21+(1-(HLOOKUP(daily!$B21,'commercial size limit'!$A$4:$M$13,2,FALSE)/100))*(VLOOKUP(12&amp;$B21,'comm trip limit - FL_Keys'!$A$5:$I$64,COLUMN(D19),FALSE))*$C22</f>
        <v>587.12</v>
      </c>
      <c r="K22">
        <f>K21+(1-(HLOOKUP(daily!$B21,'commercial size limit'!$A$4:$M$13,2,FALSE)/100))*(VLOOKUP(12&amp;$B21,'comm trip limit - FL_Keys'!$A$5:$I$64,COLUMN(E19),FALSE))*$C22</f>
        <v>344.88015919999992</v>
      </c>
      <c r="L22">
        <f>L21+(1-(HLOOKUP(daily!$B21,'commercial size limit'!$A$4:$M$13,2,FALSE)/100))*(VLOOKUP(12&amp;$B21,'comm trip limit - FL_Keys'!$A$5:$I$64,COLUMN(F19),FALSE))*$C22</f>
        <v>484.84956720000008</v>
      </c>
      <c r="M22">
        <f>M21+(1-(HLOOKUP(daily!$B21,'commercial size limit'!$A$4:$M$13,2,FALSE)/100))*(VLOOKUP(12&amp;$B21,'comm trip limit - FL_Keys'!$A$5:$I$64,COLUMN(G19),FALSE))*$C22</f>
        <v>549.57954719999987</v>
      </c>
      <c r="N22">
        <f>N21+(1-(HLOOKUP(daily!$B21,'commercial size limit'!$A$4:$M$13,2,FALSE)/100))*(VLOOKUP(12&amp;$B21,'comm trip limit - FL_Keys'!$A$5:$I$64,COLUMN(H19),FALSE))*$C22</f>
        <v>578.39539680000007</v>
      </c>
      <c r="O22">
        <f>O21+(1-(HLOOKUP(daily!$B21,'commercial size limit'!$A$4:$M$13,2,FALSE)/100))*(VLOOKUP(12&amp;$B21,'comm trip limit - FL_Keys'!$A$5:$I$64,COLUMN(I19),FALSE))*$C22</f>
        <v>587.12</v>
      </c>
      <c r="P22">
        <f>P21+(1-(HLOOKUP(daily!$B21,'commercial size limit'!$A$4:$M$13,4,FALSE)/100))*(VLOOKUP(14&amp;$B21,'comm trip limit - FL_Keys'!$A$5:$I$64,COLUMN(D19),FALSE))*$C22</f>
        <v>246.05071751619613</v>
      </c>
      <c r="Q22">
        <f>Q21+(1-(HLOOKUP(daily!$B21,'commercial size limit'!$A$4:$M$13,4,FALSE)/100))*(VLOOKUP(14&amp;$B21,'comm trip limit - FL_Keys'!$A$5:$I$64,COLUMN(E19),FALSE))*$C22</f>
        <v>212.67393768512414</v>
      </c>
      <c r="R22">
        <f>R21+(1-(HLOOKUP(daily!$B21,'commercial size limit'!$A$4:$M$13,4,FALSE)/100))*(VLOOKUP(14&amp;$B21,'comm trip limit - FL_Keys'!$A$5:$I$64,COLUMN(F19),FALSE))*$C22</f>
        <v>236.16193917922021</v>
      </c>
      <c r="S22">
        <f>S21+(1-(HLOOKUP(daily!$B21,'commercial size limit'!$A$4:$M$13,4,FALSE)/100))*(VLOOKUP(14&amp;$B21,'comm trip limit - FL_Keys'!$A$5:$I$64,COLUMN(G19),FALSE))*$C22</f>
        <v>246.05071751619613</v>
      </c>
      <c r="T22">
        <f>T21+(1-(HLOOKUP(daily!$B21,'commercial size limit'!$A$4:$M$13,4,FALSE)/100))*(VLOOKUP(14&amp;$B21,'comm trip limit - FL_Keys'!$A$5:$I$64,COLUMN(H19),FALSE))*$C22</f>
        <v>246.05071751619613</v>
      </c>
      <c r="U22">
        <f>U21+(1-(HLOOKUP(daily!$B21,'commercial size limit'!$A$4:$M$13,4,FALSE)/100))*(VLOOKUP(14&amp;$B21,'comm trip limit - FL_Keys'!$A$5:$I$64,COLUMN(I19),FALSE))*$C22</f>
        <v>246.05071751619613</v>
      </c>
      <c r="V22">
        <f>V21+(1-(HLOOKUP(daily!$B21,'commercial size limit'!$A$4:$M$13,5,FALSE)/100))*(VLOOKUP(15&amp;$B21,'comm trip limit - FL_Keys'!$A$5:$I$64,COLUMN(D19),FALSE))*$C22</f>
        <v>169.83491993643801</v>
      </c>
      <c r="W22">
        <f>W21+(1-(HLOOKUP(daily!$B21,'commercial size limit'!$A$4:$M$13,5,FALSE)/100))*(VLOOKUP(15&amp;$B21,'comm trip limit - FL_Keys'!$A$5:$I$64,COLUMN(E19),FALSE))*$C22</f>
        <v>156.14113034196299</v>
      </c>
      <c r="X22">
        <f>X21+(1-(HLOOKUP(daily!$B21,'commercial size limit'!$A$4:$M$13,5,FALSE)/100))*(VLOOKUP(15&amp;$B21,'comm trip limit - FL_Keys'!$A$5:$I$64,COLUMN(F19),FALSE))*$C22</f>
        <v>169.83491993643801</v>
      </c>
      <c r="Y22">
        <f>Y21+(1-(HLOOKUP(daily!$B21,'commercial size limit'!$A$4:$M$13,5,FALSE)/100))*(VLOOKUP(15&amp;$B21,'comm trip limit - FL_Keys'!$A$5:$I$64,COLUMN(G19),FALSE))*$C22</f>
        <v>169.83491993643801</v>
      </c>
      <c r="Z22">
        <f>Z21+(1-(HLOOKUP(daily!$B21,'commercial size limit'!$A$4:$M$13,5,FALSE)/100))*(VLOOKUP(15&amp;$B21,'comm trip limit - FL_Keys'!$A$5:$I$64,COLUMN(H19),FALSE))*$C22</f>
        <v>169.83491993643801</v>
      </c>
      <c r="AA22">
        <f>AA21+(1-(HLOOKUP(daily!$B21,'commercial size limit'!$A$4:$M$13,5,FALSE)/100))*(VLOOKUP(15&amp;$B21,'comm trip limit - FL_Keys'!$A$5:$I$64,COLUMN(I19),FALSE))*$C22</f>
        <v>169.83491993643801</v>
      </c>
      <c r="AB22">
        <f>AB21+(1-(HLOOKUP(daily!$B21,'commercial size limit'!$A$4:$M$13,6,FALSE)/100))*(VLOOKUP(16&amp;$B21,'comm trip limit - FL_Keys'!$A$5:$I$64,COLUMN(D19),FALSE))*$C22</f>
        <v>140.08779366825587</v>
      </c>
      <c r="AC22">
        <f>AC21+(1-(HLOOKUP(daily!$B21,'commercial size limit'!$A$4:$M$13,6,FALSE)/100))*(VLOOKUP(16&amp;$B21,'comm trip limit - FL_Keys'!$A$5:$I$64,COLUMN(E19),FALSE))*$C22</f>
        <v>131.95429636787682</v>
      </c>
      <c r="AD22">
        <f>AD21+(1-(HLOOKUP(daily!$B21,'commercial size limit'!$A$4:$M$13,6,FALSE)/100))*(VLOOKUP(16&amp;$B21,'comm trip limit - FL_Keys'!$A$5:$I$64,COLUMN(F19),FALSE))*$C22</f>
        <v>140.08779366825587</v>
      </c>
      <c r="AE22">
        <f>AE21+(1-(HLOOKUP(daily!$B21,'commercial size limit'!$A$4:$M$13,6,FALSE)/100))*(VLOOKUP(16&amp;$B21,'comm trip limit - FL_Keys'!$A$5:$I$64,COLUMN(G19),FALSE))*$C22</f>
        <v>140.08779366825587</v>
      </c>
      <c r="AF22">
        <f>AF21+(1-(HLOOKUP(daily!$B21,'commercial size limit'!$A$4:$M$13,6,FALSE)/100))*(VLOOKUP(16&amp;$B21,'comm trip limit - FL_Keys'!$A$5:$I$64,COLUMN(H19),FALSE))*$C22</f>
        <v>140.08779366825587</v>
      </c>
      <c r="AG22">
        <f>AG21+(1-(HLOOKUP(daily!$B21,'commercial size limit'!$A$4:$M$13,6,FALSE)/100))*(VLOOKUP(16&amp;$B21,'comm trip limit - FL_Keys'!$A$5:$I$64,COLUMN(I19),FALSE))*$C22</f>
        <v>140.08779366825587</v>
      </c>
      <c r="AH22">
        <f>AH21+(1-(HLOOKUP(daily!$B21,'commercial size limit'!$A$4:$M$13,7,FALSE)/100))*(VLOOKUP(17&amp;$B21,'comm trip limit - FL_Keys'!$A$5:$I$64,COLUMN(D19),FALSE))*$C22</f>
        <v>113.58809192030323</v>
      </c>
      <c r="AI22">
        <f>AI21+(1-(HLOOKUP(daily!$B21,'commercial size limit'!$A$4:$M$13,7,FALSE)/100))*(VLOOKUP(17&amp;$B21,'comm trip limit - FL_Keys'!$A$5:$I$64,COLUMN(E19),FALSE))*$C22</f>
        <v>110.18840032912861</v>
      </c>
      <c r="AJ22">
        <f>AJ21+(1-(HLOOKUP(daily!$B21,'commercial size limit'!$A$4:$M$13,7,FALSE)/100))*(VLOOKUP(17&amp;$B21,'comm trip limit - FL_Keys'!$A$5:$I$64,COLUMN(F19),FALSE))*$C22</f>
        <v>113.58809192030323</v>
      </c>
      <c r="AK22">
        <f>AK21+(1-(HLOOKUP(daily!$B21,'commercial size limit'!$A$4:$M$13,7,FALSE)/100))*(VLOOKUP(17&amp;$B21,'comm trip limit - FL_Keys'!$A$5:$I$64,COLUMN(G19),FALSE))*$C22</f>
        <v>113.58809192030323</v>
      </c>
      <c r="AL22">
        <f>AL21+(1-(HLOOKUP(daily!$B21,'commercial size limit'!$A$4:$M$13,7,FALSE)/100))*(VLOOKUP(17&amp;$B21,'comm trip limit - FL_Keys'!$A$5:$I$64,COLUMN(H19),FALSE))*$C22</f>
        <v>113.58809192030323</v>
      </c>
      <c r="AM22">
        <f>AM21+(1-(HLOOKUP(daily!$B21,'commercial size limit'!$A$4:$M$13,7,FALSE)/100))*(VLOOKUP(17&amp;$B21,'comm trip limit - FL_Keys'!$A$5:$I$64,COLUMN(I19),FALSE))*$C22</f>
        <v>113.58809192030323</v>
      </c>
    </row>
    <row r="23" spans="1:39" x14ac:dyDescent="0.25">
      <c r="A23" s="7">
        <v>42390</v>
      </c>
      <c r="B23" s="22">
        <f t="shared" si="1"/>
        <v>1</v>
      </c>
      <c r="C23" s="21">
        <f t="shared" si="0"/>
        <v>29.356000000000002</v>
      </c>
      <c r="D23">
        <f t="shared" si="2"/>
        <v>616.476</v>
      </c>
      <c r="E23">
        <v>21</v>
      </c>
      <c r="J23">
        <f>J22+(1-(HLOOKUP(daily!$B22,'commercial size limit'!$A$4:$M$13,2,FALSE)/100))*(VLOOKUP(12&amp;$B22,'comm trip limit - FL_Keys'!$A$5:$I$64,COLUMN(D20),FALSE))*$C23</f>
        <v>616.476</v>
      </c>
      <c r="K23">
        <f>K22+(1-(HLOOKUP(daily!$B22,'commercial size limit'!$A$4:$M$13,2,FALSE)/100))*(VLOOKUP(12&amp;$B22,'comm trip limit - FL_Keys'!$A$5:$I$64,COLUMN(E20),FALSE))*$C23</f>
        <v>362.1241671599999</v>
      </c>
      <c r="L23">
        <f>L22+(1-(HLOOKUP(daily!$B22,'commercial size limit'!$A$4:$M$13,2,FALSE)/100))*(VLOOKUP(12&amp;$B22,'comm trip limit - FL_Keys'!$A$5:$I$64,COLUMN(F20),FALSE))*$C23</f>
        <v>509.09204556000009</v>
      </c>
      <c r="M23">
        <f>M22+(1-(HLOOKUP(daily!$B22,'commercial size limit'!$A$4:$M$13,2,FALSE)/100))*(VLOOKUP(12&amp;$B22,'comm trip limit - FL_Keys'!$A$5:$I$64,COLUMN(G20),FALSE))*$C23</f>
        <v>577.05852455999991</v>
      </c>
      <c r="N23">
        <f>N22+(1-(HLOOKUP(daily!$B22,'commercial size limit'!$A$4:$M$13,2,FALSE)/100))*(VLOOKUP(12&amp;$B22,'comm trip limit - FL_Keys'!$A$5:$I$64,COLUMN(H20),FALSE))*$C23</f>
        <v>607.31516664000003</v>
      </c>
      <c r="O23">
        <f>O22+(1-(HLOOKUP(daily!$B22,'commercial size limit'!$A$4:$M$13,2,FALSE)/100))*(VLOOKUP(12&amp;$B22,'comm trip limit - FL_Keys'!$A$5:$I$64,COLUMN(I20),FALSE))*$C23</f>
        <v>616.476</v>
      </c>
      <c r="P23">
        <f>P22+(1-(HLOOKUP(daily!$B22,'commercial size limit'!$A$4:$M$13,4,FALSE)/100))*(VLOOKUP(14&amp;$B22,'comm trip limit - FL_Keys'!$A$5:$I$64,COLUMN(D20),FALSE))*$C23</f>
        <v>258.35325339200591</v>
      </c>
      <c r="Q23">
        <f>Q22+(1-(HLOOKUP(daily!$B22,'commercial size limit'!$A$4:$M$13,4,FALSE)/100))*(VLOOKUP(14&amp;$B22,'comm trip limit - FL_Keys'!$A$5:$I$64,COLUMN(E20),FALSE))*$C23</f>
        <v>223.30763456938035</v>
      </c>
      <c r="R23">
        <f>R22+(1-(HLOOKUP(daily!$B22,'commercial size limit'!$A$4:$M$13,4,FALSE)/100))*(VLOOKUP(14&amp;$B22,'comm trip limit - FL_Keys'!$A$5:$I$64,COLUMN(F20),FALSE))*$C23</f>
        <v>247.97003613818123</v>
      </c>
      <c r="S23">
        <f>S22+(1-(HLOOKUP(daily!$B22,'commercial size limit'!$A$4:$M$13,4,FALSE)/100))*(VLOOKUP(14&amp;$B22,'comm trip limit - FL_Keys'!$A$5:$I$64,COLUMN(G20),FALSE))*$C23</f>
        <v>258.35325339200591</v>
      </c>
      <c r="T23">
        <f>T22+(1-(HLOOKUP(daily!$B22,'commercial size limit'!$A$4:$M$13,4,FALSE)/100))*(VLOOKUP(14&amp;$B22,'comm trip limit - FL_Keys'!$A$5:$I$64,COLUMN(H20),FALSE))*$C23</f>
        <v>258.35325339200591</v>
      </c>
      <c r="U23">
        <f>U22+(1-(HLOOKUP(daily!$B22,'commercial size limit'!$A$4:$M$13,4,FALSE)/100))*(VLOOKUP(14&amp;$B22,'comm trip limit - FL_Keys'!$A$5:$I$64,COLUMN(I20),FALSE))*$C23</f>
        <v>258.35325339200591</v>
      </c>
      <c r="V23">
        <f>V22+(1-(HLOOKUP(daily!$B22,'commercial size limit'!$A$4:$M$13,5,FALSE)/100))*(VLOOKUP(15&amp;$B22,'comm trip limit - FL_Keys'!$A$5:$I$64,COLUMN(D20),FALSE))*$C23</f>
        <v>178.3266659332599</v>
      </c>
      <c r="W23">
        <f>W22+(1-(HLOOKUP(daily!$B22,'commercial size limit'!$A$4:$M$13,5,FALSE)/100))*(VLOOKUP(15&amp;$B22,'comm trip limit - FL_Keys'!$A$5:$I$64,COLUMN(E20),FALSE))*$C23</f>
        <v>163.94818685906114</v>
      </c>
      <c r="X23">
        <f>X22+(1-(HLOOKUP(daily!$B22,'commercial size limit'!$A$4:$M$13,5,FALSE)/100))*(VLOOKUP(15&amp;$B22,'comm trip limit - FL_Keys'!$A$5:$I$64,COLUMN(F20),FALSE))*$C23</f>
        <v>178.3266659332599</v>
      </c>
      <c r="Y23">
        <f>Y22+(1-(HLOOKUP(daily!$B22,'commercial size limit'!$A$4:$M$13,5,FALSE)/100))*(VLOOKUP(15&amp;$B22,'comm trip limit - FL_Keys'!$A$5:$I$64,COLUMN(G20),FALSE))*$C23</f>
        <v>178.3266659332599</v>
      </c>
      <c r="Z23">
        <f>Z22+(1-(HLOOKUP(daily!$B22,'commercial size limit'!$A$4:$M$13,5,FALSE)/100))*(VLOOKUP(15&amp;$B22,'comm trip limit - FL_Keys'!$A$5:$I$64,COLUMN(H20),FALSE))*$C23</f>
        <v>178.3266659332599</v>
      </c>
      <c r="AA23">
        <f>AA22+(1-(HLOOKUP(daily!$B22,'commercial size limit'!$A$4:$M$13,5,FALSE)/100))*(VLOOKUP(15&amp;$B22,'comm trip limit - FL_Keys'!$A$5:$I$64,COLUMN(I20),FALSE))*$C23</f>
        <v>178.3266659332599</v>
      </c>
      <c r="AB23">
        <f>AB22+(1-(HLOOKUP(daily!$B22,'commercial size limit'!$A$4:$M$13,6,FALSE)/100))*(VLOOKUP(16&amp;$B22,'comm trip limit - FL_Keys'!$A$5:$I$64,COLUMN(D20),FALSE))*$C23</f>
        <v>147.09218335166867</v>
      </c>
      <c r="AC23">
        <f>AC22+(1-(HLOOKUP(daily!$B22,'commercial size limit'!$A$4:$M$13,6,FALSE)/100))*(VLOOKUP(16&amp;$B22,'comm trip limit - FL_Keys'!$A$5:$I$64,COLUMN(E20),FALSE))*$C23</f>
        <v>138.55201118627068</v>
      </c>
      <c r="AD23">
        <f>AD22+(1-(HLOOKUP(daily!$B22,'commercial size limit'!$A$4:$M$13,6,FALSE)/100))*(VLOOKUP(16&amp;$B22,'comm trip limit - FL_Keys'!$A$5:$I$64,COLUMN(F20),FALSE))*$C23</f>
        <v>147.09218335166867</v>
      </c>
      <c r="AE23">
        <f>AE22+(1-(HLOOKUP(daily!$B22,'commercial size limit'!$A$4:$M$13,6,FALSE)/100))*(VLOOKUP(16&amp;$B22,'comm trip limit - FL_Keys'!$A$5:$I$64,COLUMN(G20),FALSE))*$C23</f>
        <v>147.09218335166867</v>
      </c>
      <c r="AF23">
        <f>AF22+(1-(HLOOKUP(daily!$B22,'commercial size limit'!$A$4:$M$13,6,FALSE)/100))*(VLOOKUP(16&amp;$B22,'comm trip limit - FL_Keys'!$A$5:$I$64,COLUMN(H20),FALSE))*$C23</f>
        <v>147.09218335166867</v>
      </c>
      <c r="AG23">
        <f>AG22+(1-(HLOOKUP(daily!$B22,'commercial size limit'!$A$4:$M$13,6,FALSE)/100))*(VLOOKUP(16&amp;$B22,'comm trip limit - FL_Keys'!$A$5:$I$64,COLUMN(I20),FALSE))*$C23</f>
        <v>147.09218335166867</v>
      </c>
      <c r="AH23">
        <f>AH22+(1-(HLOOKUP(daily!$B22,'commercial size limit'!$A$4:$M$13,7,FALSE)/100))*(VLOOKUP(17&amp;$B22,'comm trip limit - FL_Keys'!$A$5:$I$64,COLUMN(D20),FALSE))*$C23</f>
        <v>119.26749651631839</v>
      </c>
      <c r="AI23">
        <f>AI22+(1-(HLOOKUP(daily!$B22,'commercial size limit'!$A$4:$M$13,7,FALSE)/100))*(VLOOKUP(17&amp;$B22,'comm trip limit - FL_Keys'!$A$5:$I$64,COLUMN(E20),FALSE))*$C23</f>
        <v>115.69782034558504</v>
      </c>
      <c r="AJ23">
        <f>AJ22+(1-(HLOOKUP(daily!$B22,'commercial size limit'!$A$4:$M$13,7,FALSE)/100))*(VLOOKUP(17&amp;$B22,'comm trip limit - FL_Keys'!$A$5:$I$64,COLUMN(F20),FALSE))*$C23</f>
        <v>119.26749651631839</v>
      </c>
      <c r="AK23">
        <f>AK22+(1-(HLOOKUP(daily!$B22,'commercial size limit'!$A$4:$M$13,7,FALSE)/100))*(VLOOKUP(17&amp;$B22,'comm trip limit - FL_Keys'!$A$5:$I$64,COLUMN(G20),FALSE))*$C23</f>
        <v>119.26749651631839</v>
      </c>
      <c r="AL23">
        <f>AL22+(1-(HLOOKUP(daily!$B22,'commercial size limit'!$A$4:$M$13,7,FALSE)/100))*(VLOOKUP(17&amp;$B22,'comm trip limit - FL_Keys'!$A$5:$I$64,COLUMN(H20),FALSE))*$C23</f>
        <v>119.26749651631839</v>
      </c>
      <c r="AM23">
        <f>AM22+(1-(HLOOKUP(daily!$B22,'commercial size limit'!$A$4:$M$13,7,FALSE)/100))*(VLOOKUP(17&amp;$B22,'comm trip limit - FL_Keys'!$A$5:$I$64,COLUMN(I20),FALSE))*$C23</f>
        <v>119.26749651631839</v>
      </c>
    </row>
    <row r="24" spans="1:39" x14ac:dyDescent="0.25">
      <c r="A24" s="7">
        <v>42391</v>
      </c>
      <c r="B24" s="22">
        <f t="shared" si="1"/>
        <v>1</v>
      </c>
      <c r="C24" s="21">
        <f t="shared" si="0"/>
        <v>29.356000000000002</v>
      </c>
      <c r="D24">
        <f t="shared" si="2"/>
        <v>645.83199999999999</v>
      </c>
      <c r="E24">
        <v>22</v>
      </c>
      <c r="J24">
        <f>J23+(1-(HLOOKUP(daily!$B23,'commercial size limit'!$A$4:$M$13,2,FALSE)/100))*(VLOOKUP(12&amp;$B23,'comm trip limit - FL_Keys'!$A$5:$I$64,COLUMN(D21),FALSE))*$C24</f>
        <v>645.83199999999999</v>
      </c>
      <c r="K24">
        <f>K23+(1-(HLOOKUP(daily!$B23,'commercial size limit'!$A$4:$M$13,2,FALSE)/100))*(VLOOKUP(12&amp;$B23,'comm trip limit - FL_Keys'!$A$5:$I$64,COLUMN(E21),FALSE))*$C24</f>
        <v>379.36817511999988</v>
      </c>
      <c r="L24">
        <f>L23+(1-(HLOOKUP(daily!$B23,'commercial size limit'!$A$4:$M$13,2,FALSE)/100))*(VLOOKUP(12&amp;$B23,'comm trip limit - FL_Keys'!$A$5:$I$64,COLUMN(F21),FALSE))*$C24</f>
        <v>533.33452392000004</v>
      </c>
      <c r="M24">
        <f>M23+(1-(HLOOKUP(daily!$B23,'commercial size limit'!$A$4:$M$13,2,FALSE)/100))*(VLOOKUP(12&amp;$B23,'comm trip limit - FL_Keys'!$A$5:$I$64,COLUMN(G21),FALSE))*$C24</f>
        <v>604.53750191999995</v>
      </c>
      <c r="N24">
        <f>N23+(1-(HLOOKUP(daily!$B23,'commercial size limit'!$A$4:$M$13,2,FALSE)/100))*(VLOOKUP(12&amp;$B23,'comm trip limit - FL_Keys'!$A$5:$I$64,COLUMN(H21),FALSE))*$C24</f>
        <v>636.23493647999999</v>
      </c>
      <c r="O24">
        <f>O23+(1-(HLOOKUP(daily!$B23,'commercial size limit'!$A$4:$M$13,2,FALSE)/100))*(VLOOKUP(12&amp;$B23,'comm trip limit - FL_Keys'!$A$5:$I$64,COLUMN(I21),FALSE))*$C24</f>
        <v>645.83199999999999</v>
      </c>
      <c r="P24">
        <f>P23+(1-(HLOOKUP(daily!$B23,'commercial size limit'!$A$4:$M$13,4,FALSE)/100))*(VLOOKUP(14&amp;$B23,'comm trip limit - FL_Keys'!$A$5:$I$64,COLUMN(D21),FALSE))*$C24</f>
        <v>270.65578926781569</v>
      </c>
      <c r="Q24">
        <f>Q23+(1-(HLOOKUP(daily!$B23,'commercial size limit'!$A$4:$M$13,4,FALSE)/100))*(VLOOKUP(14&amp;$B23,'comm trip limit - FL_Keys'!$A$5:$I$64,COLUMN(E21),FALSE))*$C24</f>
        <v>233.94133145363656</v>
      </c>
      <c r="R24">
        <f>R23+(1-(HLOOKUP(daily!$B23,'commercial size limit'!$A$4:$M$13,4,FALSE)/100))*(VLOOKUP(14&amp;$B23,'comm trip limit - FL_Keys'!$A$5:$I$64,COLUMN(F21),FALSE))*$C24</f>
        <v>259.77813309714224</v>
      </c>
      <c r="S24">
        <f>S23+(1-(HLOOKUP(daily!$B23,'commercial size limit'!$A$4:$M$13,4,FALSE)/100))*(VLOOKUP(14&amp;$B23,'comm trip limit - FL_Keys'!$A$5:$I$64,COLUMN(G21),FALSE))*$C24</f>
        <v>270.65578926781569</v>
      </c>
      <c r="T24">
        <f>T23+(1-(HLOOKUP(daily!$B23,'commercial size limit'!$A$4:$M$13,4,FALSE)/100))*(VLOOKUP(14&amp;$B23,'comm trip limit - FL_Keys'!$A$5:$I$64,COLUMN(H21),FALSE))*$C24</f>
        <v>270.65578926781569</v>
      </c>
      <c r="U24">
        <f>U23+(1-(HLOOKUP(daily!$B23,'commercial size limit'!$A$4:$M$13,4,FALSE)/100))*(VLOOKUP(14&amp;$B23,'comm trip limit - FL_Keys'!$A$5:$I$64,COLUMN(I21),FALSE))*$C24</f>
        <v>270.65578926781569</v>
      </c>
      <c r="V24">
        <f>V23+(1-(HLOOKUP(daily!$B23,'commercial size limit'!$A$4:$M$13,5,FALSE)/100))*(VLOOKUP(15&amp;$B23,'comm trip limit - FL_Keys'!$A$5:$I$64,COLUMN(D21),FALSE))*$C24</f>
        <v>186.81841193008179</v>
      </c>
      <c r="W24">
        <f>W23+(1-(HLOOKUP(daily!$B23,'commercial size limit'!$A$4:$M$13,5,FALSE)/100))*(VLOOKUP(15&amp;$B23,'comm trip limit - FL_Keys'!$A$5:$I$64,COLUMN(E21),FALSE))*$C24</f>
        <v>171.75524337615929</v>
      </c>
      <c r="X24">
        <f>X23+(1-(HLOOKUP(daily!$B23,'commercial size limit'!$A$4:$M$13,5,FALSE)/100))*(VLOOKUP(15&amp;$B23,'comm trip limit - FL_Keys'!$A$5:$I$64,COLUMN(F21),FALSE))*$C24</f>
        <v>186.81841193008179</v>
      </c>
      <c r="Y24">
        <f>Y23+(1-(HLOOKUP(daily!$B23,'commercial size limit'!$A$4:$M$13,5,FALSE)/100))*(VLOOKUP(15&amp;$B23,'comm trip limit - FL_Keys'!$A$5:$I$64,COLUMN(G21),FALSE))*$C24</f>
        <v>186.81841193008179</v>
      </c>
      <c r="Z24">
        <f>Z23+(1-(HLOOKUP(daily!$B23,'commercial size limit'!$A$4:$M$13,5,FALSE)/100))*(VLOOKUP(15&amp;$B23,'comm trip limit - FL_Keys'!$A$5:$I$64,COLUMN(H21),FALSE))*$C24</f>
        <v>186.81841193008179</v>
      </c>
      <c r="AA24">
        <f>AA23+(1-(HLOOKUP(daily!$B23,'commercial size limit'!$A$4:$M$13,5,FALSE)/100))*(VLOOKUP(15&amp;$B23,'comm trip limit - FL_Keys'!$A$5:$I$64,COLUMN(I21),FALSE))*$C24</f>
        <v>186.81841193008179</v>
      </c>
      <c r="AB24">
        <f>AB23+(1-(HLOOKUP(daily!$B23,'commercial size limit'!$A$4:$M$13,6,FALSE)/100))*(VLOOKUP(16&amp;$B23,'comm trip limit - FL_Keys'!$A$5:$I$64,COLUMN(D21),FALSE))*$C24</f>
        <v>154.09657303508146</v>
      </c>
      <c r="AC24">
        <f>AC23+(1-(HLOOKUP(daily!$B23,'commercial size limit'!$A$4:$M$13,6,FALSE)/100))*(VLOOKUP(16&amp;$B23,'comm trip limit - FL_Keys'!$A$5:$I$64,COLUMN(E21),FALSE))*$C24</f>
        <v>145.14972600466453</v>
      </c>
      <c r="AD24">
        <f>AD23+(1-(HLOOKUP(daily!$B23,'commercial size limit'!$A$4:$M$13,6,FALSE)/100))*(VLOOKUP(16&amp;$B23,'comm trip limit - FL_Keys'!$A$5:$I$64,COLUMN(F21),FALSE))*$C24</f>
        <v>154.09657303508146</v>
      </c>
      <c r="AE24">
        <f>AE23+(1-(HLOOKUP(daily!$B23,'commercial size limit'!$A$4:$M$13,6,FALSE)/100))*(VLOOKUP(16&amp;$B23,'comm trip limit - FL_Keys'!$A$5:$I$64,COLUMN(G21),FALSE))*$C24</f>
        <v>154.09657303508146</v>
      </c>
      <c r="AF24">
        <f>AF23+(1-(HLOOKUP(daily!$B23,'commercial size limit'!$A$4:$M$13,6,FALSE)/100))*(VLOOKUP(16&amp;$B23,'comm trip limit - FL_Keys'!$A$5:$I$64,COLUMN(H21),FALSE))*$C24</f>
        <v>154.09657303508146</v>
      </c>
      <c r="AG24">
        <f>AG23+(1-(HLOOKUP(daily!$B23,'commercial size limit'!$A$4:$M$13,6,FALSE)/100))*(VLOOKUP(16&amp;$B23,'comm trip limit - FL_Keys'!$A$5:$I$64,COLUMN(I21),FALSE))*$C24</f>
        <v>154.09657303508146</v>
      </c>
      <c r="AH24">
        <f>AH23+(1-(HLOOKUP(daily!$B23,'commercial size limit'!$A$4:$M$13,7,FALSE)/100))*(VLOOKUP(17&amp;$B23,'comm trip limit - FL_Keys'!$A$5:$I$64,COLUMN(D21),FALSE))*$C24</f>
        <v>124.94690111233355</v>
      </c>
      <c r="AI24">
        <f>AI23+(1-(HLOOKUP(daily!$B23,'commercial size limit'!$A$4:$M$13,7,FALSE)/100))*(VLOOKUP(17&amp;$B23,'comm trip limit - FL_Keys'!$A$5:$I$64,COLUMN(E21),FALSE))*$C24</f>
        <v>121.20724036204147</v>
      </c>
      <c r="AJ24">
        <f>AJ23+(1-(HLOOKUP(daily!$B23,'commercial size limit'!$A$4:$M$13,7,FALSE)/100))*(VLOOKUP(17&amp;$B23,'comm trip limit - FL_Keys'!$A$5:$I$64,COLUMN(F21),FALSE))*$C24</f>
        <v>124.94690111233355</v>
      </c>
      <c r="AK24">
        <f>AK23+(1-(HLOOKUP(daily!$B23,'commercial size limit'!$A$4:$M$13,7,FALSE)/100))*(VLOOKUP(17&amp;$B23,'comm trip limit - FL_Keys'!$A$5:$I$64,COLUMN(G21),FALSE))*$C24</f>
        <v>124.94690111233355</v>
      </c>
      <c r="AL24">
        <f>AL23+(1-(HLOOKUP(daily!$B23,'commercial size limit'!$A$4:$M$13,7,FALSE)/100))*(VLOOKUP(17&amp;$B23,'comm trip limit - FL_Keys'!$A$5:$I$64,COLUMN(H21),FALSE))*$C24</f>
        <v>124.94690111233355</v>
      </c>
      <c r="AM24">
        <f>AM23+(1-(HLOOKUP(daily!$B23,'commercial size limit'!$A$4:$M$13,7,FALSE)/100))*(VLOOKUP(17&amp;$B23,'comm trip limit - FL_Keys'!$A$5:$I$64,COLUMN(I21),FALSE))*$C24</f>
        <v>124.94690111233355</v>
      </c>
    </row>
    <row r="25" spans="1:39" x14ac:dyDescent="0.25">
      <c r="A25" s="7">
        <v>42392</v>
      </c>
      <c r="B25" s="22">
        <f t="shared" si="1"/>
        <v>1</v>
      </c>
      <c r="C25" s="21">
        <f t="shared" si="0"/>
        <v>29.356000000000002</v>
      </c>
      <c r="D25">
        <f t="shared" si="2"/>
        <v>675.18799999999999</v>
      </c>
      <c r="E25">
        <v>23</v>
      </c>
      <c r="J25">
        <f>J24+(1-(HLOOKUP(daily!$B24,'commercial size limit'!$A$4:$M$13,2,FALSE)/100))*(VLOOKUP(12&amp;$B24,'comm trip limit - FL_Keys'!$A$5:$I$64,COLUMN(D22),FALSE))*$C25</f>
        <v>675.18799999999999</v>
      </c>
      <c r="K25">
        <f>K24+(1-(HLOOKUP(daily!$B24,'commercial size limit'!$A$4:$M$13,2,FALSE)/100))*(VLOOKUP(12&amp;$B24,'comm trip limit - FL_Keys'!$A$5:$I$64,COLUMN(E22),FALSE))*$C25</f>
        <v>396.61218307999985</v>
      </c>
      <c r="L25">
        <f>L24+(1-(HLOOKUP(daily!$B24,'commercial size limit'!$A$4:$M$13,2,FALSE)/100))*(VLOOKUP(12&amp;$B24,'comm trip limit - FL_Keys'!$A$5:$I$64,COLUMN(F22),FALSE))*$C25</f>
        <v>557.57700227999999</v>
      </c>
      <c r="M25">
        <f>M24+(1-(HLOOKUP(daily!$B24,'commercial size limit'!$A$4:$M$13,2,FALSE)/100))*(VLOOKUP(12&amp;$B24,'comm trip limit - FL_Keys'!$A$5:$I$64,COLUMN(G22),FALSE))*$C25</f>
        <v>632.01647928</v>
      </c>
      <c r="N25">
        <f>N24+(1-(HLOOKUP(daily!$B24,'commercial size limit'!$A$4:$M$13,2,FALSE)/100))*(VLOOKUP(12&amp;$B24,'comm trip limit - FL_Keys'!$A$5:$I$64,COLUMN(H22),FALSE))*$C25</f>
        <v>665.15470631999995</v>
      </c>
      <c r="O25">
        <f>O24+(1-(HLOOKUP(daily!$B24,'commercial size limit'!$A$4:$M$13,2,FALSE)/100))*(VLOOKUP(12&amp;$B24,'comm trip limit - FL_Keys'!$A$5:$I$64,COLUMN(I22),FALSE))*$C25</f>
        <v>675.18799999999999</v>
      </c>
      <c r="P25">
        <f>P24+(1-(HLOOKUP(daily!$B24,'commercial size limit'!$A$4:$M$13,4,FALSE)/100))*(VLOOKUP(14&amp;$B24,'comm trip limit - FL_Keys'!$A$5:$I$64,COLUMN(D22),FALSE))*$C25</f>
        <v>282.95832514362547</v>
      </c>
      <c r="Q25">
        <f>Q24+(1-(HLOOKUP(daily!$B24,'commercial size limit'!$A$4:$M$13,4,FALSE)/100))*(VLOOKUP(14&amp;$B24,'comm trip limit - FL_Keys'!$A$5:$I$64,COLUMN(E22),FALSE))*$C25</f>
        <v>244.57502833789277</v>
      </c>
      <c r="R25">
        <f>R24+(1-(HLOOKUP(daily!$B24,'commercial size limit'!$A$4:$M$13,4,FALSE)/100))*(VLOOKUP(14&amp;$B24,'comm trip limit - FL_Keys'!$A$5:$I$64,COLUMN(F22),FALSE))*$C25</f>
        <v>271.58623005610326</v>
      </c>
      <c r="S25">
        <f>S24+(1-(HLOOKUP(daily!$B24,'commercial size limit'!$A$4:$M$13,4,FALSE)/100))*(VLOOKUP(14&amp;$B24,'comm trip limit - FL_Keys'!$A$5:$I$64,COLUMN(G22),FALSE))*$C25</f>
        <v>282.95832514362547</v>
      </c>
      <c r="T25">
        <f>T24+(1-(HLOOKUP(daily!$B24,'commercial size limit'!$A$4:$M$13,4,FALSE)/100))*(VLOOKUP(14&amp;$B24,'comm trip limit - FL_Keys'!$A$5:$I$64,COLUMN(H22),FALSE))*$C25</f>
        <v>282.95832514362547</v>
      </c>
      <c r="U25">
        <f>U24+(1-(HLOOKUP(daily!$B24,'commercial size limit'!$A$4:$M$13,4,FALSE)/100))*(VLOOKUP(14&amp;$B24,'comm trip limit - FL_Keys'!$A$5:$I$64,COLUMN(I22),FALSE))*$C25</f>
        <v>282.95832514362547</v>
      </c>
      <c r="V25">
        <f>V24+(1-(HLOOKUP(daily!$B24,'commercial size limit'!$A$4:$M$13,5,FALSE)/100))*(VLOOKUP(15&amp;$B24,'comm trip limit - FL_Keys'!$A$5:$I$64,COLUMN(D22),FALSE))*$C25</f>
        <v>195.31015792690368</v>
      </c>
      <c r="W25">
        <f>W24+(1-(HLOOKUP(daily!$B24,'commercial size limit'!$A$4:$M$13,5,FALSE)/100))*(VLOOKUP(15&amp;$B24,'comm trip limit - FL_Keys'!$A$5:$I$64,COLUMN(E22),FALSE))*$C25</f>
        <v>179.56229989325743</v>
      </c>
      <c r="X25">
        <f>X24+(1-(HLOOKUP(daily!$B24,'commercial size limit'!$A$4:$M$13,5,FALSE)/100))*(VLOOKUP(15&amp;$B24,'comm trip limit - FL_Keys'!$A$5:$I$64,COLUMN(F22),FALSE))*$C25</f>
        <v>195.31015792690368</v>
      </c>
      <c r="Y25">
        <f>Y24+(1-(HLOOKUP(daily!$B24,'commercial size limit'!$A$4:$M$13,5,FALSE)/100))*(VLOOKUP(15&amp;$B24,'comm trip limit - FL_Keys'!$A$5:$I$64,COLUMN(G22),FALSE))*$C25</f>
        <v>195.31015792690368</v>
      </c>
      <c r="Z25">
        <f>Z24+(1-(HLOOKUP(daily!$B24,'commercial size limit'!$A$4:$M$13,5,FALSE)/100))*(VLOOKUP(15&amp;$B24,'comm trip limit - FL_Keys'!$A$5:$I$64,COLUMN(H22),FALSE))*$C25</f>
        <v>195.31015792690368</v>
      </c>
      <c r="AA25">
        <f>AA24+(1-(HLOOKUP(daily!$B24,'commercial size limit'!$A$4:$M$13,5,FALSE)/100))*(VLOOKUP(15&amp;$B24,'comm trip limit - FL_Keys'!$A$5:$I$64,COLUMN(I22),FALSE))*$C25</f>
        <v>195.31015792690368</v>
      </c>
      <c r="AB25">
        <f>AB24+(1-(HLOOKUP(daily!$B24,'commercial size limit'!$A$4:$M$13,6,FALSE)/100))*(VLOOKUP(16&amp;$B24,'comm trip limit - FL_Keys'!$A$5:$I$64,COLUMN(D22),FALSE))*$C25</f>
        <v>161.10096271849426</v>
      </c>
      <c r="AC25">
        <f>AC24+(1-(HLOOKUP(daily!$B24,'commercial size limit'!$A$4:$M$13,6,FALSE)/100))*(VLOOKUP(16&amp;$B24,'comm trip limit - FL_Keys'!$A$5:$I$64,COLUMN(E22),FALSE))*$C25</f>
        <v>151.74744082305838</v>
      </c>
      <c r="AD25">
        <f>AD24+(1-(HLOOKUP(daily!$B24,'commercial size limit'!$A$4:$M$13,6,FALSE)/100))*(VLOOKUP(16&amp;$B24,'comm trip limit - FL_Keys'!$A$5:$I$64,COLUMN(F22),FALSE))*$C25</f>
        <v>161.10096271849426</v>
      </c>
      <c r="AE25">
        <f>AE24+(1-(HLOOKUP(daily!$B24,'commercial size limit'!$A$4:$M$13,6,FALSE)/100))*(VLOOKUP(16&amp;$B24,'comm trip limit - FL_Keys'!$A$5:$I$64,COLUMN(G22),FALSE))*$C25</f>
        <v>161.10096271849426</v>
      </c>
      <c r="AF25">
        <f>AF24+(1-(HLOOKUP(daily!$B24,'commercial size limit'!$A$4:$M$13,6,FALSE)/100))*(VLOOKUP(16&amp;$B24,'comm trip limit - FL_Keys'!$A$5:$I$64,COLUMN(H22),FALSE))*$C25</f>
        <v>161.10096271849426</v>
      </c>
      <c r="AG25">
        <f>AG24+(1-(HLOOKUP(daily!$B24,'commercial size limit'!$A$4:$M$13,6,FALSE)/100))*(VLOOKUP(16&amp;$B24,'comm trip limit - FL_Keys'!$A$5:$I$64,COLUMN(I22),FALSE))*$C25</f>
        <v>161.10096271849426</v>
      </c>
      <c r="AH25">
        <f>AH24+(1-(HLOOKUP(daily!$B24,'commercial size limit'!$A$4:$M$13,7,FALSE)/100))*(VLOOKUP(17&amp;$B24,'comm trip limit - FL_Keys'!$A$5:$I$64,COLUMN(D22),FALSE))*$C25</f>
        <v>130.62630570834872</v>
      </c>
      <c r="AI25">
        <f>AI24+(1-(HLOOKUP(daily!$B24,'commercial size limit'!$A$4:$M$13,7,FALSE)/100))*(VLOOKUP(17&amp;$B24,'comm trip limit - FL_Keys'!$A$5:$I$64,COLUMN(E22),FALSE))*$C25</f>
        <v>126.71666037849791</v>
      </c>
      <c r="AJ25">
        <f>AJ24+(1-(HLOOKUP(daily!$B24,'commercial size limit'!$A$4:$M$13,7,FALSE)/100))*(VLOOKUP(17&amp;$B24,'comm trip limit - FL_Keys'!$A$5:$I$64,COLUMN(F22),FALSE))*$C25</f>
        <v>130.62630570834872</v>
      </c>
      <c r="AK25">
        <f>AK24+(1-(HLOOKUP(daily!$B24,'commercial size limit'!$A$4:$M$13,7,FALSE)/100))*(VLOOKUP(17&amp;$B24,'comm trip limit - FL_Keys'!$A$5:$I$64,COLUMN(G22),FALSE))*$C25</f>
        <v>130.62630570834872</v>
      </c>
      <c r="AL25">
        <f>AL24+(1-(HLOOKUP(daily!$B24,'commercial size limit'!$A$4:$M$13,7,FALSE)/100))*(VLOOKUP(17&amp;$B24,'comm trip limit - FL_Keys'!$A$5:$I$64,COLUMN(H22),FALSE))*$C25</f>
        <v>130.62630570834872</v>
      </c>
      <c r="AM25">
        <f>AM24+(1-(HLOOKUP(daily!$B24,'commercial size limit'!$A$4:$M$13,7,FALSE)/100))*(VLOOKUP(17&amp;$B24,'comm trip limit - FL_Keys'!$A$5:$I$64,COLUMN(I22),FALSE))*$C25</f>
        <v>130.62630570834872</v>
      </c>
    </row>
    <row r="26" spans="1:39" x14ac:dyDescent="0.25">
      <c r="A26" s="7">
        <v>42393</v>
      </c>
      <c r="B26" s="22">
        <f t="shared" si="1"/>
        <v>1</v>
      </c>
      <c r="C26" s="21">
        <f t="shared" si="0"/>
        <v>29.356000000000002</v>
      </c>
      <c r="D26">
        <f t="shared" si="2"/>
        <v>704.54399999999998</v>
      </c>
      <c r="E26">
        <v>24</v>
      </c>
      <c r="J26">
        <f>J25+(1-(HLOOKUP(daily!$B25,'commercial size limit'!$A$4:$M$13,2,FALSE)/100))*(VLOOKUP(12&amp;$B25,'comm trip limit - FL_Keys'!$A$5:$I$64,COLUMN(D23),FALSE))*$C26</f>
        <v>704.54399999999998</v>
      </c>
      <c r="K26">
        <f>K25+(1-(HLOOKUP(daily!$B25,'commercial size limit'!$A$4:$M$13,2,FALSE)/100))*(VLOOKUP(12&amp;$B25,'comm trip limit - FL_Keys'!$A$5:$I$64,COLUMN(E23),FALSE))*$C26</f>
        <v>413.85619103999983</v>
      </c>
      <c r="L26">
        <f>L25+(1-(HLOOKUP(daily!$B25,'commercial size limit'!$A$4:$M$13,2,FALSE)/100))*(VLOOKUP(12&amp;$B25,'comm trip limit - FL_Keys'!$A$5:$I$64,COLUMN(F23),FALSE))*$C26</f>
        <v>581.81948063999994</v>
      </c>
      <c r="M26">
        <f>M25+(1-(HLOOKUP(daily!$B25,'commercial size limit'!$A$4:$M$13,2,FALSE)/100))*(VLOOKUP(12&amp;$B25,'comm trip limit - FL_Keys'!$A$5:$I$64,COLUMN(G23),FALSE))*$C26</f>
        <v>659.49545664000004</v>
      </c>
      <c r="N26">
        <f>N25+(1-(HLOOKUP(daily!$B25,'commercial size limit'!$A$4:$M$13,2,FALSE)/100))*(VLOOKUP(12&amp;$B25,'comm trip limit - FL_Keys'!$A$5:$I$64,COLUMN(H23),FALSE))*$C26</f>
        <v>694.0744761599999</v>
      </c>
      <c r="O26">
        <f>O25+(1-(HLOOKUP(daily!$B25,'commercial size limit'!$A$4:$M$13,2,FALSE)/100))*(VLOOKUP(12&amp;$B25,'comm trip limit - FL_Keys'!$A$5:$I$64,COLUMN(I23),FALSE))*$C26</f>
        <v>704.54399999999998</v>
      </c>
      <c r="P26">
        <f>P25+(1-(HLOOKUP(daily!$B25,'commercial size limit'!$A$4:$M$13,4,FALSE)/100))*(VLOOKUP(14&amp;$B25,'comm trip limit - FL_Keys'!$A$5:$I$64,COLUMN(D23),FALSE))*$C26</f>
        <v>295.26086101943525</v>
      </c>
      <c r="Q26">
        <f>Q25+(1-(HLOOKUP(daily!$B25,'commercial size limit'!$A$4:$M$13,4,FALSE)/100))*(VLOOKUP(14&amp;$B25,'comm trip limit - FL_Keys'!$A$5:$I$64,COLUMN(E23),FALSE))*$C26</f>
        <v>255.20872522214898</v>
      </c>
      <c r="R26">
        <f>R25+(1-(HLOOKUP(daily!$B25,'commercial size limit'!$A$4:$M$13,4,FALSE)/100))*(VLOOKUP(14&amp;$B25,'comm trip limit - FL_Keys'!$A$5:$I$64,COLUMN(F23),FALSE))*$C26</f>
        <v>283.39432701506428</v>
      </c>
      <c r="S26">
        <f>S25+(1-(HLOOKUP(daily!$B25,'commercial size limit'!$A$4:$M$13,4,FALSE)/100))*(VLOOKUP(14&amp;$B25,'comm trip limit - FL_Keys'!$A$5:$I$64,COLUMN(G23),FALSE))*$C26</f>
        <v>295.26086101943525</v>
      </c>
      <c r="T26">
        <f>T25+(1-(HLOOKUP(daily!$B25,'commercial size limit'!$A$4:$M$13,4,FALSE)/100))*(VLOOKUP(14&amp;$B25,'comm trip limit - FL_Keys'!$A$5:$I$64,COLUMN(H23),FALSE))*$C26</f>
        <v>295.26086101943525</v>
      </c>
      <c r="U26">
        <f>U25+(1-(HLOOKUP(daily!$B25,'commercial size limit'!$A$4:$M$13,4,FALSE)/100))*(VLOOKUP(14&amp;$B25,'comm trip limit - FL_Keys'!$A$5:$I$64,COLUMN(I23),FALSE))*$C26</f>
        <v>295.26086101943525</v>
      </c>
      <c r="V26">
        <f>V25+(1-(HLOOKUP(daily!$B25,'commercial size limit'!$A$4:$M$13,5,FALSE)/100))*(VLOOKUP(15&amp;$B25,'comm trip limit - FL_Keys'!$A$5:$I$64,COLUMN(D23),FALSE))*$C26</f>
        <v>203.80190392372558</v>
      </c>
      <c r="W26">
        <f>W25+(1-(HLOOKUP(daily!$B25,'commercial size limit'!$A$4:$M$13,5,FALSE)/100))*(VLOOKUP(15&amp;$B25,'comm trip limit - FL_Keys'!$A$5:$I$64,COLUMN(E23),FALSE))*$C26</f>
        <v>187.36935641035558</v>
      </c>
      <c r="X26">
        <f>X25+(1-(HLOOKUP(daily!$B25,'commercial size limit'!$A$4:$M$13,5,FALSE)/100))*(VLOOKUP(15&amp;$B25,'comm trip limit - FL_Keys'!$A$5:$I$64,COLUMN(F23),FALSE))*$C26</f>
        <v>203.80190392372558</v>
      </c>
      <c r="Y26">
        <f>Y25+(1-(HLOOKUP(daily!$B25,'commercial size limit'!$A$4:$M$13,5,FALSE)/100))*(VLOOKUP(15&amp;$B25,'comm trip limit - FL_Keys'!$A$5:$I$64,COLUMN(G23),FALSE))*$C26</f>
        <v>203.80190392372558</v>
      </c>
      <c r="Z26">
        <f>Z25+(1-(HLOOKUP(daily!$B25,'commercial size limit'!$A$4:$M$13,5,FALSE)/100))*(VLOOKUP(15&amp;$B25,'comm trip limit - FL_Keys'!$A$5:$I$64,COLUMN(H23),FALSE))*$C26</f>
        <v>203.80190392372558</v>
      </c>
      <c r="AA26">
        <f>AA25+(1-(HLOOKUP(daily!$B25,'commercial size limit'!$A$4:$M$13,5,FALSE)/100))*(VLOOKUP(15&amp;$B25,'comm trip limit - FL_Keys'!$A$5:$I$64,COLUMN(I23),FALSE))*$C26</f>
        <v>203.80190392372558</v>
      </c>
      <c r="AB26">
        <f>AB25+(1-(HLOOKUP(daily!$B25,'commercial size limit'!$A$4:$M$13,6,FALSE)/100))*(VLOOKUP(16&amp;$B25,'comm trip limit - FL_Keys'!$A$5:$I$64,COLUMN(D23),FALSE))*$C26</f>
        <v>168.10535240190706</v>
      </c>
      <c r="AC26">
        <f>AC25+(1-(HLOOKUP(daily!$B25,'commercial size limit'!$A$4:$M$13,6,FALSE)/100))*(VLOOKUP(16&amp;$B25,'comm trip limit - FL_Keys'!$A$5:$I$64,COLUMN(E23),FALSE))*$C26</f>
        <v>158.34515564145224</v>
      </c>
      <c r="AD26">
        <f>AD25+(1-(HLOOKUP(daily!$B25,'commercial size limit'!$A$4:$M$13,6,FALSE)/100))*(VLOOKUP(16&amp;$B25,'comm trip limit - FL_Keys'!$A$5:$I$64,COLUMN(F23),FALSE))*$C26</f>
        <v>168.10535240190706</v>
      </c>
      <c r="AE26">
        <f>AE25+(1-(HLOOKUP(daily!$B25,'commercial size limit'!$A$4:$M$13,6,FALSE)/100))*(VLOOKUP(16&amp;$B25,'comm trip limit - FL_Keys'!$A$5:$I$64,COLUMN(G23),FALSE))*$C26</f>
        <v>168.10535240190706</v>
      </c>
      <c r="AF26">
        <f>AF25+(1-(HLOOKUP(daily!$B25,'commercial size limit'!$A$4:$M$13,6,FALSE)/100))*(VLOOKUP(16&amp;$B25,'comm trip limit - FL_Keys'!$A$5:$I$64,COLUMN(H23),FALSE))*$C26</f>
        <v>168.10535240190706</v>
      </c>
      <c r="AG26">
        <f>AG25+(1-(HLOOKUP(daily!$B25,'commercial size limit'!$A$4:$M$13,6,FALSE)/100))*(VLOOKUP(16&amp;$B25,'comm trip limit - FL_Keys'!$A$5:$I$64,COLUMN(I23),FALSE))*$C26</f>
        <v>168.10535240190706</v>
      </c>
      <c r="AH26">
        <f>AH25+(1-(HLOOKUP(daily!$B25,'commercial size limit'!$A$4:$M$13,7,FALSE)/100))*(VLOOKUP(17&amp;$B25,'comm trip limit - FL_Keys'!$A$5:$I$64,COLUMN(D23),FALSE))*$C26</f>
        <v>136.30571030436388</v>
      </c>
      <c r="AI26">
        <f>AI25+(1-(HLOOKUP(daily!$B25,'commercial size limit'!$A$4:$M$13,7,FALSE)/100))*(VLOOKUP(17&amp;$B25,'comm trip limit - FL_Keys'!$A$5:$I$64,COLUMN(E23),FALSE))*$C26</f>
        <v>132.22608039495432</v>
      </c>
      <c r="AJ26">
        <f>AJ25+(1-(HLOOKUP(daily!$B25,'commercial size limit'!$A$4:$M$13,7,FALSE)/100))*(VLOOKUP(17&amp;$B25,'comm trip limit - FL_Keys'!$A$5:$I$64,COLUMN(F23),FALSE))*$C26</f>
        <v>136.30571030436388</v>
      </c>
      <c r="AK26">
        <f>AK25+(1-(HLOOKUP(daily!$B25,'commercial size limit'!$A$4:$M$13,7,FALSE)/100))*(VLOOKUP(17&amp;$B25,'comm trip limit - FL_Keys'!$A$5:$I$64,COLUMN(G23),FALSE))*$C26</f>
        <v>136.30571030436388</v>
      </c>
      <c r="AL26">
        <f>AL25+(1-(HLOOKUP(daily!$B25,'commercial size limit'!$A$4:$M$13,7,FALSE)/100))*(VLOOKUP(17&amp;$B25,'comm trip limit - FL_Keys'!$A$5:$I$64,COLUMN(H23),FALSE))*$C26</f>
        <v>136.30571030436388</v>
      </c>
      <c r="AM26">
        <f>AM25+(1-(HLOOKUP(daily!$B25,'commercial size limit'!$A$4:$M$13,7,FALSE)/100))*(VLOOKUP(17&amp;$B25,'comm trip limit - FL_Keys'!$A$5:$I$64,COLUMN(I23),FALSE))*$C26</f>
        <v>136.30571030436388</v>
      </c>
    </row>
    <row r="27" spans="1:39" x14ac:dyDescent="0.25">
      <c r="A27" s="7">
        <v>42394</v>
      </c>
      <c r="B27" s="22">
        <f t="shared" si="1"/>
        <v>1</v>
      </c>
      <c r="C27" s="21">
        <f t="shared" si="0"/>
        <v>29.356000000000002</v>
      </c>
      <c r="D27">
        <f t="shared" si="2"/>
        <v>733.9</v>
      </c>
      <c r="E27">
        <v>25</v>
      </c>
      <c r="J27">
        <f>J26+(1-(HLOOKUP(daily!$B26,'commercial size limit'!$A$4:$M$13,2,FALSE)/100))*(VLOOKUP(12&amp;$B26,'comm trip limit - FL_Keys'!$A$5:$I$64,COLUMN(D24),FALSE))*$C27</f>
        <v>733.9</v>
      </c>
      <c r="K27">
        <f>K26+(1-(HLOOKUP(daily!$B26,'commercial size limit'!$A$4:$M$13,2,FALSE)/100))*(VLOOKUP(12&amp;$B26,'comm trip limit - FL_Keys'!$A$5:$I$64,COLUMN(E24),FALSE))*$C27</f>
        <v>431.1001989999998</v>
      </c>
      <c r="L27">
        <f>L26+(1-(HLOOKUP(daily!$B26,'commercial size limit'!$A$4:$M$13,2,FALSE)/100))*(VLOOKUP(12&amp;$B26,'comm trip limit - FL_Keys'!$A$5:$I$64,COLUMN(F24),FALSE))*$C27</f>
        <v>606.06195899999989</v>
      </c>
      <c r="M27">
        <f>M26+(1-(HLOOKUP(daily!$B26,'commercial size limit'!$A$4:$M$13,2,FALSE)/100))*(VLOOKUP(12&amp;$B26,'comm trip limit - FL_Keys'!$A$5:$I$64,COLUMN(G24),FALSE))*$C27</f>
        <v>686.97443400000009</v>
      </c>
      <c r="N27">
        <f>N26+(1-(HLOOKUP(daily!$B26,'commercial size limit'!$A$4:$M$13,2,FALSE)/100))*(VLOOKUP(12&amp;$B26,'comm trip limit - FL_Keys'!$A$5:$I$64,COLUMN(H24),FALSE))*$C27</f>
        <v>722.99424599999986</v>
      </c>
      <c r="O27">
        <f>O26+(1-(HLOOKUP(daily!$B26,'commercial size limit'!$A$4:$M$13,2,FALSE)/100))*(VLOOKUP(12&amp;$B26,'comm trip limit - FL_Keys'!$A$5:$I$64,COLUMN(I24),FALSE))*$C27</f>
        <v>733.9</v>
      </c>
      <c r="P27">
        <f>P26+(1-(HLOOKUP(daily!$B26,'commercial size limit'!$A$4:$M$13,4,FALSE)/100))*(VLOOKUP(14&amp;$B26,'comm trip limit - FL_Keys'!$A$5:$I$64,COLUMN(D24),FALSE))*$C27</f>
        <v>307.56339689524503</v>
      </c>
      <c r="Q27">
        <f>Q26+(1-(HLOOKUP(daily!$B26,'commercial size limit'!$A$4:$M$13,4,FALSE)/100))*(VLOOKUP(14&amp;$B26,'comm trip limit - FL_Keys'!$A$5:$I$64,COLUMN(E24),FALSE))*$C27</f>
        <v>265.84242210640519</v>
      </c>
      <c r="R27">
        <f>R26+(1-(HLOOKUP(daily!$B26,'commercial size limit'!$A$4:$M$13,4,FALSE)/100))*(VLOOKUP(14&amp;$B26,'comm trip limit - FL_Keys'!$A$5:$I$64,COLUMN(F24),FALSE))*$C27</f>
        <v>295.20242397402529</v>
      </c>
      <c r="S27">
        <f>S26+(1-(HLOOKUP(daily!$B26,'commercial size limit'!$A$4:$M$13,4,FALSE)/100))*(VLOOKUP(14&amp;$B26,'comm trip limit - FL_Keys'!$A$5:$I$64,COLUMN(G24),FALSE))*$C27</f>
        <v>307.56339689524503</v>
      </c>
      <c r="T27">
        <f>T26+(1-(HLOOKUP(daily!$B26,'commercial size limit'!$A$4:$M$13,4,FALSE)/100))*(VLOOKUP(14&amp;$B26,'comm trip limit - FL_Keys'!$A$5:$I$64,COLUMN(H24),FALSE))*$C27</f>
        <v>307.56339689524503</v>
      </c>
      <c r="U27">
        <f>U26+(1-(HLOOKUP(daily!$B26,'commercial size limit'!$A$4:$M$13,4,FALSE)/100))*(VLOOKUP(14&amp;$B26,'comm trip limit - FL_Keys'!$A$5:$I$64,COLUMN(I24),FALSE))*$C27</f>
        <v>307.56339689524503</v>
      </c>
      <c r="V27">
        <f>V26+(1-(HLOOKUP(daily!$B26,'commercial size limit'!$A$4:$M$13,5,FALSE)/100))*(VLOOKUP(15&amp;$B26,'comm trip limit - FL_Keys'!$A$5:$I$64,COLUMN(D24),FALSE))*$C27</f>
        <v>212.29364992054747</v>
      </c>
      <c r="W27">
        <f>W26+(1-(HLOOKUP(daily!$B26,'commercial size limit'!$A$4:$M$13,5,FALSE)/100))*(VLOOKUP(15&amp;$B26,'comm trip limit - FL_Keys'!$A$5:$I$64,COLUMN(E24),FALSE))*$C27</f>
        <v>195.17641292745373</v>
      </c>
      <c r="X27">
        <f>X26+(1-(HLOOKUP(daily!$B26,'commercial size limit'!$A$4:$M$13,5,FALSE)/100))*(VLOOKUP(15&amp;$B26,'comm trip limit - FL_Keys'!$A$5:$I$64,COLUMN(F24),FALSE))*$C27</f>
        <v>212.29364992054747</v>
      </c>
      <c r="Y27">
        <f>Y26+(1-(HLOOKUP(daily!$B26,'commercial size limit'!$A$4:$M$13,5,FALSE)/100))*(VLOOKUP(15&amp;$B26,'comm trip limit - FL_Keys'!$A$5:$I$64,COLUMN(G24),FALSE))*$C27</f>
        <v>212.29364992054747</v>
      </c>
      <c r="Z27">
        <f>Z26+(1-(HLOOKUP(daily!$B26,'commercial size limit'!$A$4:$M$13,5,FALSE)/100))*(VLOOKUP(15&amp;$B26,'comm trip limit - FL_Keys'!$A$5:$I$64,COLUMN(H24),FALSE))*$C27</f>
        <v>212.29364992054747</v>
      </c>
      <c r="AA27">
        <f>AA26+(1-(HLOOKUP(daily!$B26,'commercial size limit'!$A$4:$M$13,5,FALSE)/100))*(VLOOKUP(15&amp;$B26,'comm trip limit - FL_Keys'!$A$5:$I$64,COLUMN(I24),FALSE))*$C27</f>
        <v>212.29364992054747</v>
      </c>
      <c r="AB27">
        <f>AB26+(1-(HLOOKUP(daily!$B26,'commercial size limit'!$A$4:$M$13,6,FALSE)/100))*(VLOOKUP(16&amp;$B26,'comm trip limit - FL_Keys'!$A$5:$I$64,COLUMN(D24),FALSE))*$C27</f>
        <v>175.10974208531985</v>
      </c>
      <c r="AC27">
        <f>AC26+(1-(HLOOKUP(daily!$B26,'commercial size limit'!$A$4:$M$13,6,FALSE)/100))*(VLOOKUP(16&amp;$B26,'comm trip limit - FL_Keys'!$A$5:$I$64,COLUMN(E24),FALSE))*$C27</f>
        <v>164.94287045984609</v>
      </c>
      <c r="AD27">
        <f>AD26+(1-(HLOOKUP(daily!$B26,'commercial size limit'!$A$4:$M$13,6,FALSE)/100))*(VLOOKUP(16&amp;$B26,'comm trip limit - FL_Keys'!$A$5:$I$64,COLUMN(F24),FALSE))*$C27</f>
        <v>175.10974208531985</v>
      </c>
      <c r="AE27">
        <f>AE26+(1-(HLOOKUP(daily!$B26,'commercial size limit'!$A$4:$M$13,6,FALSE)/100))*(VLOOKUP(16&amp;$B26,'comm trip limit - FL_Keys'!$A$5:$I$64,COLUMN(G24),FALSE))*$C27</f>
        <v>175.10974208531985</v>
      </c>
      <c r="AF27">
        <f>AF26+(1-(HLOOKUP(daily!$B26,'commercial size limit'!$A$4:$M$13,6,FALSE)/100))*(VLOOKUP(16&amp;$B26,'comm trip limit - FL_Keys'!$A$5:$I$64,COLUMN(H24),FALSE))*$C27</f>
        <v>175.10974208531985</v>
      </c>
      <c r="AG27">
        <f>AG26+(1-(HLOOKUP(daily!$B26,'commercial size limit'!$A$4:$M$13,6,FALSE)/100))*(VLOOKUP(16&amp;$B26,'comm trip limit - FL_Keys'!$A$5:$I$64,COLUMN(I24),FALSE))*$C27</f>
        <v>175.10974208531985</v>
      </c>
      <c r="AH27">
        <f>AH26+(1-(HLOOKUP(daily!$B26,'commercial size limit'!$A$4:$M$13,7,FALSE)/100))*(VLOOKUP(17&amp;$B26,'comm trip limit - FL_Keys'!$A$5:$I$64,COLUMN(D24),FALSE))*$C27</f>
        <v>141.98511490037905</v>
      </c>
      <c r="AI27">
        <f>AI26+(1-(HLOOKUP(daily!$B26,'commercial size limit'!$A$4:$M$13,7,FALSE)/100))*(VLOOKUP(17&amp;$B26,'comm trip limit - FL_Keys'!$A$5:$I$64,COLUMN(E24),FALSE))*$C27</f>
        <v>137.73550041141075</v>
      </c>
      <c r="AJ27">
        <f>AJ26+(1-(HLOOKUP(daily!$B26,'commercial size limit'!$A$4:$M$13,7,FALSE)/100))*(VLOOKUP(17&amp;$B26,'comm trip limit - FL_Keys'!$A$5:$I$64,COLUMN(F24),FALSE))*$C27</f>
        <v>141.98511490037905</v>
      </c>
      <c r="AK27">
        <f>AK26+(1-(HLOOKUP(daily!$B26,'commercial size limit'!$A$4:$M$13,7,FALSE)/100))*(VLOOKUP(17&amp;$B26,'comm trip limit - FL_Keys'!$A$5:$I$64,COLUMN(G24),FALSE))*$C27</f>
        <v>141.98511490037905</v>
      </c>
      <c r="AL27">
        <f>AL26+(1-(HLOOKUP(daily!$B26,'commercial size limit'!$A$4:$M$13,7,FALSE)/100))*(VLOOKUP(17&amp;$B26,'comm trip limit - FL_Keys'!$A$5:$I$64,COLUMN(H24),FALSE))*$C27</f>
        <v>141.98511490037905</v>
      </c>
      <c r="AM27">
        <f>AM26+(1-(HLOOKUP(daily!$B26,'commercial size limit'!$A$4:$M$13,7,FALSE)/100))*(VLOOKUP(17&amp;$B26,'comm trip limit - FL_Keys'!$A$5:$I$64,COLUMN(I24),FALSE))*$C27</f>
        <v>141.98511490037905</v>
      </c>
    </row>
    <row r="28" spans="1:39" x14ac:dyDescent="0.25">
      <c r="A28" s="7">
        <v>42395</v>
      </c>
      <c r="B28" s="22">
        <f t="shared" si="1"/>
        <v>1</v>
      </c>
      <c r="C28" s="21">
        <f t="shared" si="0"/>
        <v>29.356000000000002</v>
      </c>
      <c r="D28">
        <f t="shared" si="2"/>
        <v>763.25599999999997</v>
      </c>
      <c r="E28">
        <v>26</v>
      </c>
      <c r="J28">
        <f>J27+(1-(HLOOKUP(daily!$B27,'commercial size limit'!$A$4:$M$13,2,FALSE)/100))*(VLOOKUP(12&amp;$B27,'comm trip limit - FL_Keys'!$A$5:$I$64,COLUMN(D25),FALSE))*$C28</f>
        <v>763.25599999999997</v>
      </c>
      <c r="K28">
        <f>K27+(1-(HLOOKUP(daily!$B27,'commercial size limit'!$A$4:$M$13,2,FALSE)/100))*(VLOOKUP(12&amp;$B27,'comm trip limit - FL_Keys'!$A$5:$I$64,COLUMN(E25),FALSE))*$C28</f>
        <v>448.34420695999978</v>
      </c>
      <c r="L28">
        <f>L27+(1-(HLOOKUP(daily!$B27,'commercial size limit'!$A$4:$M$13,2,FALSE)/100))*(VLOOKUP(12&amp;$B27,'comm trip limit - FL_Keys'!$A$5:$I$64,COLUMN(F25),FALSE))*$C28</f>
        <v>630.30443735999984</v>
      </c>
      <c r="M28">
        <f>M27+(1-(HLOOKUP(daily!$B27,'commercial size limit'!$A$4:$M$13,2,FALSE)/100))*(VLOOKUP(12&amp;$B27,'comm trip limit - FL_Keys'!$A$5:$I$64,COLUMN(G25),FALSE))*$C28</f>
        <v>714.45341136000013</v>
      </c>
      <c r="N28">
        <f>N27+(1-(HLOOKUP(daily!$B27,'commercial size limit'!$A$4:$M$13,2,FALSE)/100))*(VLOOKUP(12&amp;$B27,'comm trip limit - FL_Keys'!$A$5:$I$64,COLUMN(H25),FALSE))*$C28</f>
        <v>751.91401583999982</v>
      </c>
      <c r="O28">
        <f>O27+(1-(HLOOKUP(daily!$B27,'commercial size limit'!$A$4:$M$13,2,FALSE)/100))*(VLOOKUP(12&amp;$B27,'comm trip limit - FL_Keys'!$A$5:$I$64,COLUMN(I25),FALSE))*$C28</f>
        <v>763.25599999999997</v>
      </c>
      <c r="P28">
        <f>P27+(1-(HLOOKUP(daily!$B27,'commercial size limit'!$A$4:$M$13,4,FALSE)/100))*(VLOOKUP(14&amp;$B27,'comm trip limit - FL_Keys'!$A$5:$I$64,COLUMN(D25),FALSE))*$C28</f>
        <v>319.86593277105482</v>
      </c>
      <c r="Q28">
        <f>Q27+(1-(HLOOKUP(daily!$B27,'commercial size limit'!$A$4:$M$13,4,FALSE)/100))*(VLOOKUP(14&amp;$B27,'comm trip limit - FL_Keys'!$A$5:$I$64,COLUMN(E25),FALSE))*$C28</f>
        <v>276.4761189906614</v>
      </c>
      <c r="R28">
        <f>R27+(1-(HLOOKUP(daily!$B27,'commercial size limit'!$A$4:$M$13,4,FALSE)/100))*(VLOOKUP(14&amp;$B27,'comm trip limit - FL_Keys'!$A$5:$I$64,COLUMN(F25),FALSE))*$C28</f>
        <v>307.01052093298631</v>
      </c>
      <c r="S28">
        <f>S27+(1-(HLOOKUP(daily!$B27,'commercial size limit'!$A$4:$M$13,4,FALSE)/100))*(VLOOKUP(14&amp;$B27,'comm trip limit - FL_Keys'!$A$5:$I$64,COLUMN(G25),FALSE))*$C28</f>
        <v>319.86593277105482</v>
      </c>
      <c r="T28">
        <f>T27+(1-(HLOOKUP(daily!$B27,'commercial size limit'!$A$4:$M$13,4,FALSE)/100))*(VLOOKUP(14&amp;$B27,'comm trip limit - FL_Keys'!$A$5:$I$64,COLUMN(H25),FALSE))*$C28</f>
        <v>319.86593277105482</v>
      </c>
      <c r="U28">
        <f>U27+(1-(HLOOKUP(daily!$B27,'commercial size limit'!$A$4:$M$13,4,FALSE)/100))*(VLOOKUP(14&amp;$B27,'comm trip limit - FL_Keys'!$A$5:$I$64,COLUMN(I25),FALSE))*$C28</f>
        <v>319.86593277105482</v>
      </c>
      <c r="V28">
        <f>V27+(1-(HLOOKUP(daily!$B27,'commercial size limit'!$A$4:$M$13,5,FALSE)/100))*(VLOOKUP(15&amp;$B27,'comm trip limit - FL_Keys'!$A$5:$I$64,COLUMN(D25),FALSE))*$C28</f>
        <v>220.78539591736936</v>
      </c>
      <c r="W28">
        <f>W27+(1-(HLOOKUP(daily!$B27,'commercial size limit'!$A$4:$M$13,5,FALSE)/100))*(VLOOKUP(15&amp;$B27,'comm trip limit - FL_Keys'!$A$5:$I$64,COLUMN(E25),FALSE))*$C28</f>
        <v>202.98346944455187</v>
      </c>
      <c r="X28">
        <f>X27+(1-(HLOOKUP(daily!$B27,'commercial size limit'!$A$4:$M$13,5,FALSE)/100))*(VLOOKUP(15&amp;$B27,'comm trip limit - FL_Keys'!$A$5:$I$64,COLUMN(F25),FALSE))*$C28</f>
        <v>220.78539591736936</v>
      </c>
      <c r="Y28">
        <f>Y27+(1-(HLOOKUP(daily!$B27,'commercial size limit'!$A$4:$M$13,5,FALSE)/100))*(VLOOKUP(15&amp;$B27,'comm trip limit - FL_Keys'!$A$5:$I$64,COLUMN(G25),FALSE))*$C28</f>
        <v>220.78539591736936</v>
      </c>
      <c r="Z28">
        <f>Z27+(1-(HLOOKUP(daily!$B27,'commercial size limit'!$A$4:$M$13,5,FALSE)/100))*(VLOOKUP(15&amp;$B27,'comm trip limit - FL_Keys'!$A$5:$I$64,COLUMN(H25),FALSE))*$C28</f>
        <v>220.78539591736936</v>
      </c>
      <c r="AA28">
        <f>AA27+(1-(HLOOKUP(daily!$B27,'commercial size limit'!$A$4:$M$13,5,FALSE)/100))*(VLOOKUP(15&amp;$B27,'comm trip limit - FL_Keys'!$A$5:$I$64,COLUMN(I25),FALSE))*$C28</f>
        <v>220.78539591736936</v>
      </c>
      <c r="AB28">
        <f>AB27+(1-(HLOOKUP(daily!$B27,'commercial size limit'!$A$4:$M$13,6,FALSE)/100))*(VLOOKUP(16&amp;$B27,'comm trip limit - FL_Keys'!$A$5:$I$64,COLUMN(D25),FALSE))*$C28</f>
        <v>182.11413176873265</v>
      </c>
      <c r="AC28">
        <f>AC27+(1-(HLOOKUP(daily!$B27,'commercial size limit'!$A$4:$M$13,6,FALSE)/100))*(VLOOKUP(16&amp;$B27,'comm trip limit - FL_Keys'!$A$5:$I$64,COLUMN(E25),FALSE))*$C28</f>
        <v>171.54058527823994</v>
      </c>
      <c r="AD28">
        <f>AD27+(1-(HLOOKUP(daily!$B27,'commercial size limit'!$A$4:$M$13,6,FALSE)/100))*(VLOOKUP(16&amp;$B27,'comm trip limit - FL_Keys'!$A$5:$I$64,COLUMN(F25),FALSE))*$C28</f>
        <v>182.11413176873265</v>
      </c>
      <c r="AE28">
        <f>AE27+(1-(HLOOKUP(daily!$B27,'commercial size limit'!$A$4:$M$13,6,FALSE)/100))*(VLOOKUP(16&amp;$B27,'comm trip limit - FL_Keys'!$A$5:$I$64,COLUMN(G25),FALSE))*$C28</f>
        <v>182.11413176873265</v>
      </c>
      <c r="AF28">
        <f>AF27+(1-(HLOOKUP(daily!$B27,'commercial size limit'!$A$4:$M$13,6,FALSE)/100))*(VLOOKUP(16&amp;$B27,'comm trip limit - FL_Keys'!$A$5:$I$64,COLUMN(H25),FALSE))*$C28</f>
        <v>182.11413176873265</v>
      </c>
      <c r="AG28">
        <f>AG27+(1-(HLOOKUP(daily!$B27,'commercial size limit'!$A$4:$M$13,6,FALSE)/100))*(VLOOKUP(16&amp;$B27,'comm trip limit - FL_Keys'!$A$5:$I$64,COLUMN(I25),FALSE))*$C28</f>
        <v>182.11413176873265</v>
      </c>
      <c r="AH28">
        <f>AH27+(1-(HLOOKUP(daily!$B27,'commercial size limit'!$A$4:$M$13,7,FALSE)/100))*(VLOOKUP(17&amp;$B27,'comm trip limit - FL_Keys'!$A$5:$I$64,COLUMN(D25),FALSE))*$C28</f>
        <v>147.66451949639421</v>
      </c>
      <c r="AI28">
        <f>AI27+(1-(HLOOKUP(daily!$B27,'commercial size limit'!$A$4:$M$13,7,FALSE)/100))*(VLOOKUP(17&amp;$B27,'comm trip limit - FL_Keys'!$A$5:$I$64,COLUMN(E25),FALSE))*$C28</f>
        <v>143.24492042786719</v>
      </c>
      <c r="AJ28">
        <f>AJ27+(1-(HLOOKUP(daily!$B27,'commercial size limit'!$A$4:$M$13,7,FALSE)/100))*(VLOOKUP(17&amp;$B27,'comm trip limit - FL_Keys'!$A$5:$I$64,COLUMN(F25),FALSE))*$C28</f>
        <v>147.66451949639421</v>
      </c>
      <c r="AK28">
        <f>AK27+(1-(HLOOKUP(daily!$B27,'commercial size limit'!$A$4:$M$13,7,FALSE)/100))*(VLOOKUP(17&amp;$B27,'comm trip limit - FL_Keys'!$A$5:$I$64,COLUMN(G25),FALSE))*$C28</f>
        <v>147.66451949639421</v>
      </c>
      <c r="AL28">
        <f>AL27+(1-(HLOOKUP(daily!$B27,'commercial size limit'!$A$4:$M$13,7,FALSE)/100))*(VLOOKUP(17&amp;$B27,'comm trip limit - FL_Keys'!$A$5:$I$64,COLUMN(H25),FALSE))*$C28</f>
        <v>147.66451949639421</v>
      </c>
      <c r="AM28">
        <f>AM27+(1-(HLOOKUP(daily!$B27,'commercial size limit'!$A$4:$M$13,7,FALSE)/100))*(VLOOKUP(17&amp;$B27,'comm trip limit - FL_Keys'!$A$5:$I$64,COLUMN(I25),FALSE))*$C28</f>
        <v>147.66451949639421</v>
      </c>
    </row>
    <row r="29" spans="1:39" x14ac:dyDescent="0.25">
      <c r="A29" s="7">
        <v>42396</v>
      </c>
      <c r="B29" s="22">
        <f t="shared" si="1"/>
        <v>1</v>
      </c>
      <c r="C29" s="21">
        <f t="shared" si="0"/>
        <v>29.356000000000002</v>
      </c>
      <c r="D29">
        <f t="shared" si="2"/>
        <v>792.61199999999997</v>
      </c>
      <c r="E29">
        <v>27</v>
      </c>
      <c r="J29">
        <f>J28+(1-(HLOOKUP(daily!$B28,'commercial size limit'!$A$4:$M$13,2,FALSE)/100))*(VLOOKUP(12&amp;$B28,'comm trip limit - FL_Keys'!$A$5:$I$64,COLUMN(D26),FALSE))*$C29</f>
        <v>792.61199999999997</v>
      </c>
      <c r="K29">
        <f>K28+(1-(HLOOKUP(daily!$B28,'commercial size limit'!$A$4:$M$13,2,FALSE)/100))*(VLOOKUP(12&amp;$B28,'comm trip limit - FL_Keys'!$A$5:$I$64,COLUMN(E26),FALSE))*$C29</f>
        <v>465.58821491999976</v>
      </c>
      <c r="L29">
        <f>L28+(1-(HLOOKUP(daily!$B28,'commercial size limit'!$A$4:$M$13,2,FALSE)/100))*(VLOOKUP(12&amp;$B28,'comm trip limit - FL_Keys'!$A$5:$I$64,COLUMN(F26),FALSE))*$C29</f>
        <v>654.54691571999979</v>
      </c>
      <c r="M29">
        <f>M28+(1-(HLOOKUP(daily!$B28,'commercial size limit'!$A$4:$M$13,2,FALSE)/100))*(VLOOKUP(12&amp;$B28,'comm trip limit - FL_Keys'!$A$5:$I$64,COLUMN(G26),FALSE))*$C29</f>
        <v>741.93238872000018</v>
      </c>
      <c r="N29">
        <f>N28+(1-(HLOOKUP(daily!$B28,'commercial size limit'!$A$4:$M$13,2,FALSE)/100))*(VLOOKUP(12&amp;$B28,'comm trip limit - FL_Keys'!$A$5:$I$64,COLUMN(H26),FALSE))*$C29</f>
        <v>780.83378567999978</v>
      </c>
      <c r="O29">
        <f>O28+(1-(HLOOKUP(daily!$B28,'commercial size limit'!$A$4:$M$13,2,FALSE)/100))*(VLOOKUP(12&amp;$B28,'comm trip limit - FL_Keys'!$A$5:$I$64,COLUMN(I26),FALSE))*$C29</f>
        <v>792.61199999999997</v>
      </c>
      <c r="P29">
        <f>P28+(1-(HLOOKUP(daily!$B28,'commercial size limit'!$A$4:$M$13,4,FALSE)/100))*(VLOOKUP(14&amp;$B28,'comm trip limit - FL_Keys'!$A$5:$I$64,COLUMN(D26),FALSE))*$C29</f>
        <v>332.1684686468646</v>
      </c>
      <c r="Q29">
        <f>Q28+(1-(HLOOKUP(daily!$B28,'commercial size limit'!$A$4:$M$13,4,FALSE)/100))*(VLOOKUP(14&amp;$B28,'comm trip limit - FL_Keys'!$A$5:$I$64,COLUMN(E26),FALSE))*$C29</f>
        <v>287.10981587491762</v>
      </c>
      <c r="R29">
        <f>R28+(1-(HLOOKUP(daily!$B28,'commercial size limit'!$A$4:$M$13,4,FALSE)/100))*(VLOOKUP(14&amp;$B28,'comm trip limit - FL_Keys'!$A$5:$I$64,COLUMN(F26),FALSE))*$C29</f>
        <v>318.81861789194733</v>
      </c>
      <c r="S29">
        <f>S28+(1-(HLOOKUP(daily!$B28,'commercial size limit'!$A$4:$M$13,4,FALSE)/100))*(VLOOKUP(14&amp;$B28,'comm trip limit - FL_Keys'!$A$5:$I$64,COLUMN(G26),FALSE))*$C29</f>
        <v>332.1684686468646</v>
      </c>
      <c r="T29">
        <f>T28+(1-(HLOOKUP(daily!$B28,'commercial size limit'!$A$4:$M$13,4,FALSE)/100))*(VLOOKUP(14&amp;$B28,'comm trip limit - FL_Keys'!$A$5:$I$64,COLUMN(H26),FALSE))*$C29</f>
        <v>332.1684686468646</v>
      </c>
      <c r="U29">
        <f>U28+(1-(HLOOKUP(daily!$B28,'commercial size limit'!$A$4:$M$13,4,FALSE)/100))*(VLOOKUP(14&amp;$B28,'comm trip limit - FL_Keys'!$A$5:$I$64,COLUMN(I26),FALSE))*$C29</f>
        <v>332.1684686468646</v>
      </c>
      <c r="V29">
        <f>V28+(1-(HLOOKUP(daily!$B28,'commercial size limit'!$A$4:$M$13,5,FALSE)/100))*(VLOOKUP(15&amp;$B28,'comm trip limit - FL_Keys'!$A$5:$I$64,COLUMN(D26),FALSE))*$C29</f>
        <v>229.27714191419125</v>
      </c>
      <c r="W29">
        <f>W28+(1-(HLOOKUP(daily!$B28,'commercial size limit'!$A$4:$M$13,5,FALSE)/100))*(VLOOKUP(15&amp;$B28,'comm trip limit - FL_Keys'!$A$5:$I$64,COLUMN(E26),FALSE))*$C29</f>
        <v>210.79052596165002</v>
      </c>
      <c r="X29">
        <f>X28+(1-(HLOOKUP(daily!$B28,'commercial size limit'!$A$4:$M$13,5,FALSE)/100))*(VLOOKUP(15&amp;$B28,'comm trip limit - FL_Keys'!$A$5:$I$64,COLUMN(F26),FALSE))*$C29</f>
        <v>229.27714191419125</v>
      </c>
      <c r="Y29">
        <f>Y28+(1-(HLOOKUP(daily!$B28,'commercial size limit'!$A$4:$M$13,5,FALSE)/100))*(VLOOKUP(15&amp;$B28,'comm trip limit - FL_Keys'!$A$5:$I$64,COLUMN(G26),FALSE))*$C29</f>
        <v>229.27714191419125</v>
      </c>
      <c r="Z29">
        <f>Z28+(1-(HLOOKUP(daily!$B28,'commercial size limit'!$A$4:$M$13,5,FALSE)/100))*(VLOOKUP(15&amp;$B28,'comm trip limit - FL_Keys'!$A$5:$I$64,COLUMN(H26),FALSE))*$C29</f>
        <v>229.27714191419125</v>
      </c>
      <c r="AA29">
        <f>AA28+(1-(HLOOKUP(daily!$B28,'commercial size limit'!$A$4:$M$13,5,FALSE)/100))*(VLOOKUP(15&amp;$B28,'comm trip limit - FL_Keys'!$A$5:$I$64,COLUMN(I26),FALSE))*$C29</f>
        <v>229.27714191419125</v>
      </c>
      <c r="AB29">
        <f>AB28+(1-(HLOOKUP(daily!$B28,'commercial size limit'!$A$4:$M$13,6,FALSE)/100))*(VLOOKUP(16&amp;$B28,'comm trip limit - FL_Keys'!$A$5:$I$64,COLUMN(D26),FALSE))*$C29</f>
        <v>189.11852145214544</v>
      </c>
      <c r="AC29">
        <f>AC28+(1-(HLOOKUP(daily!$B28,'commercial size limit'!$A$4:$M$13,6,FALSE)/100))*(VLOOKUP(16&amp;$B28,'comm trip limit - FL_Keys'!$A$5:$I$64,COLUMN(E26),FALSE))*$C29</f>
        <v>178.1383000966338</v>
      </c>
      <c r="AD29">
        <f>AD28+(1-(HLOOKUP(daily!$B28,'commercial size limit'!$A$4:$M$13,6,FALSE)/100))*(VLOOKUP(16&amp;$B28,'comm trip limit - FL_Keys'!$A$5:$I$64,COLUMN(F26),FALSE))*$C29</f>
        <v>189.11852145214544</v>
      </c>
      <c r="AE29">
        <f>AE28+(1-(HLOOKUP(daily!$B28,'commercial size limit'!$A$4:$M$13,6,FALSE)/100))*(VLOOKUP(16&amp;$B28,'comm trip limit - FL_Keys'!$A$5:$I$64,COLUMN(G26),FALSE))*$C29</f>
        <v>189.11852145214544</v>
      </c>
      <c r="AF29">
        <f>AF28+(1-(HLOOKUP(daily!$B28,'commercial size limit'!$A$4:$M$13,6,FALSE)/100))*(VLOOKUP(16&amp;$B28,'comm trip limit - FL_Keys'!$A$5:$I$64,COLUMN(H26),FALSE))*$C29</f>
        <v>189.11852145214544</v>
      </c>
      <c r="AG29">
        <f>AG28+(1-(HLOOKUP(daily!$B28,'commercial size limit'!$A$4:$M$13,6,FALSE)/100))*(VLOOKUP(16&amp;$B28,'comm trip limit - FL_Keys'!$A$5:$I$64,COLUMN(I26),FALSE))*$C29</f>
        <v>189.11852145214544</v>
      </c>
      <c r="AH29">
        <f>AH28+(1-(HLOOKUP(daily!$B28,'commercial size limit'!$A$4:$M$13,7,FALSE)/100))*(VLOOKUP(17&amp;$B28,'comm trip limit - FL_Keys'!$A$5:$I$64,COLUMN(D26),FALSE))*$C29</f>
        <v>153.34392409240937</v>
      </c>
      <c r="AI29">
        <f>AI28+(1-(HLOOKUP(daily!$B28,'commercial size limit'!$A$4:$M$13,7,FALSE)/100))*(VLOOKUP(17&amp;$B28,'comm trip limit - FL_Keys'!$A$5:$I$64,COLUMN(E26),FALSE))*$C29</f>
        <v>148.75434044432362</v>
      </c>
      <c r="AJ29">
        <f>AJ28+(1-(HLOOKUP(daily!$B28,'commercial size limit'!$A$4:$M$13,7,FALSE)/100))*(VLOOKUP(17&amp;$B28,'comm trip limit - FL_Keys'!$A$5:$I$64,COLUMN(F26),FALSE))*$C29</f>
        <v>153.34392409240937</v>
      </c>
      <c r="AK29">
        <f>AK28+(1-(HLOOKUP(daily!$B28,'commercial size limit'!$A$4:$M$13,7,FALSE)/100))*(VLOOKUP(17&amp;$B28,'comm trip limit - FL_Keys'!$A$5:$I$64,COLUMN(G26),FALSE))*$C29</f>
        <v>153.34392409240937</v>
      </c>
      <c r="AL29">
        <f>AL28+(1-(HLOOKUP(daily!$B28,'commercial size limit'!$A$4:$M$13,7,FALSE)/100))*(VLOOKUP(17&amp;$B28,'comm trip limit - FL_Keys'!$A$5:$I$64,COLUMN(H26),FALSE))*$C29</f>
        <v>153.34392409240937</v>
      </c>
      <c r="AM29">
        <f>AM28+(1-(HLOOKUP(daily!$B28,'commercial size limit'!$A$4:$M$13,7,FALSE)/100))*(VLOOKUP(17&amp;$B28,'comm trip limit - FL_Keys'!$A$5:$I$64,COLUMN(I26),FALSE))*$C29</f>
        <v>153.34392409240937</v>
      </c>
    </row>
    <row r="30" spans="1:39" x14ac:dyDescent="0.25">
      <c r="A30" s="7">
        <v>42397</v>
      </c>
      <c r="B30" s="22">
        <f t="shared" si="1"/>
        <v>1</v>
      </c>
      <c r="C30" s="21">
        <f t="shared" si="0"/>
        <v>29.356000000000002</v>
      </c>
      <c r="D30">
        <f t="shared" si="2"/>
        <v>821.96799999999996</v>
      </c>
      <c r="E30">
        <v>28</v>
      </c>
      <c r="J30">
        <f>J29+(1-(HLOOKUP(daily!$B29,'commercial size limit'!$A$4:$M$13,2,FALSE)/100))*(VLOOKUP(12&amp;$B29,'comm trip limit - FL_Keys'!$A$5:$I$64,COLUMN(D27),FALSE))*$C30</f>
        <v>821.96799999999996</v>
      </c>
      <c r="K30">
        <f>K29+(1-(HLOOKUP(daily!$B29,'commercial size limit'!$A$4:$M$13,2,FALSE)/100))*(VLOOKUP(12&amp;$B29,'comm trip limit - FL_Keys'!$A$5:$I$64,COLUMN(E27),FALSE))*$C30</f>
        <v>482.83222287999973</v>
      </c>
      <c r="L30">
        <f>L29+(1-(HLOOKUP(daily!$B29,'commercial size limit'!$A$4:$M$13,2,FALSE)/100))*(VLOOKUP(12&amp;$B29,'comm trip limit - FL_Keys'!$A$5:$I$64,COLUMN(F27),FALSE))*$C30</f>
        <v>678.78939407999974</v>
      </c>
      <c r="M30">
        <f>M29+(1-(HLOOKUP(daily!$B29,'commercial size limit'!$A$4:$M$13,2,FALSE)/100))*(VLOOKUP(12&amp;$B29,'comm trip limit - FL_Keys'!$A$5:$I$64,COLUMN(G27),FALSE))*$C30</f>
        <v>769.41136608000022</v>
      </c>
      <c r="N30">
        <f>N29+(1-(HLOOKUP(daily!$B29,'commercial size limit'!$A$4:$M$13,2,FALSE)/100))*(VLOOKUP(12&amp;$B29,'comm trip limit - FL_Keys'!$A$5:$I$64,COLUMN(H27),FALSE))*$C30</f>
        <v>809.75355551999974</v>
      </c>
      <c r="O30">
        <f>O29+(1-(HLOOKUP(daily!$B29,'commercial size limit'!$A$4:$M$13,2,FALSE)/100))*(VLOOKUP(12&amp;$B29,'comm trip limit - FL_Keys'!$A$5:$I$64,COLUMN(I27),FALSE))*$C30</f>
        <v>821.96799999999996</v>
      </c>
      <c r="P30">
        <f>P29+(1-(HLOOKUP(daily!$B29,'commercial size limit'!$A$4:$M$13,4,FALSE)/100))*(VLOOKUP(14&amp;$B29,'comm trip limit - FL_Keys'!$A$5:$I$64,COLUMN(D27),FALSE))*$C30</f>
        <v>344.47100452267438</v>
      </c>
      <c r="Q30">
        <f>Q29+(1-(HLOOKUP(daily!$B29,'commercial size limit'!$A$4:$M$13,4,FALSE)/100))*(VLOOKUP(14&amp;$B29,'comm trip limit - FL_Keys'!$A$5:$I$64,COLUMN(E27),FALSE))*$C30</f>
        <v>297.74351275917383</v>
      </c>
      <c r="R30">
        <f>R29+(1-(HLOOKUP(daily!$B29,'commercial size limit'!$A$4:$M$13,4,FALSE)/100))*(VLOOKUP(14&amp;$B29,'comm trip limit - FL_Keys'!$A$5:$I$64,COLUMN(F27),FALSE))*$C30</f>
        <v>330.62671485090834</v>
      </c>
      <c r="S30">
        <f>S29+(1-(HLOOKUP(daily!$B29,'commercial size limit'!$A$4:$M$13,4,FALSE)/100))*(VLOOKUP(14&amp;$B29,'comm trip limit - FL_Keys'!$A$5:$I$64,COLUMN(G27),FALSE))*$C30</f>
        <v>344.47100452267438</v>
      </c>
      <c r="T30">
        <f>T29+(1-(HLOOKUP(daily!$B29,'commercial size limit'!$A$4:$M$13,4,FALSE)/100))*(VLOOKUP(14&amp;$B29,'comm trip limit - FL_Keys'!$A$5:$I$64,COLUMN(H27),FALSE))*$C30</f>
        <v>344.47100452267438</v>
      </c>
      <c r="U30">
        <f>U29+(1-(HLOOKUP(daily!$B29,'commercial size limit'!$A$4:$M$13,4,FALSE)/100))*(VLOOKUP(14&amp;$B29,'comm trip limit - FL_Keys'!$A$5:$I$64,COLUMN(I27),FALSE))*$C30</f>
        <v>344.47100452267438</v>
      </c>
      <c r="V30">
        <f>V29+(1-(HLOOKUP(daily!$B29,'commercial size limit'!$A$4:$M$13,5,FALSE)/100))*(VLOOKUP(15&amp;$B29,'comm trip limit - FL_Keys'!$A$5:$I$64,COLUMN(D27),FALSE))*$C30</f>
        <v>237.76888791101314</v>
      </c>
      <c r="W30">
        <f>W29+(1-(HLOOKUP(daily!$B29,'commercial size limit'!$A$4:$M$13,5,FALSE)/100))*(VLOOKUP(15&amp;$B29,'comm trip limit - FL_Keys'!$A$5:$I$64,COLUMN(E27),FALSE))*$C30</f>
        <v>218.59758247874817</v>
      </c>
      <c r="X30">
        <f>X29+(1-(HLOOKUP(daily!$B29,'commercial size limit'!$A$4:$M$13,5,FALSE)/100))*(VLOOKUP(15&amp;$B29,'comm trip limit - FL_Keys'!$A$5:$I$64,COLUMN(F27),FALSE))*$C30</f>
        <v>237.76888791101314</v>
      </c>
      <c r="Y30">
        <f>Y29+(1-(HLOOKUP(daily!$B29,'commercial size limit'!$A$4:$M$13,5,FALSE)/100))*(VLOOKUP(15&amp;$B29,'comm trip limit - FL_Keys'!$A$5:$I$64,COLUMN(G27),FALSE))*$C30</f>
        <v>237.76888791101314</v>
      </c>
      <c r="Z30">
        <f>Z29+(1-(HLOOKUP(daily!$B29,'commercial size limit'!$A$4:$M$13,5,FALSE)/100))*(VLOOKUP(15&amp;$B29,'comm trip limit - FL_Keys'!$A$5:$I$64,COLUMN(H27),FALSE))*$C30</f>
        <v>237.76888791101314</v>
      </c>
      <c r="AA30">
        <f>AA29+(1-(HLOOKUP(daily!$B29,'commercial size limit'!$A$4:$M$13,5,FALSE)/100))*(VLOOKUP(15&amp;$B29,'comm trip limit - FL_Keys'!$A$5:$I$64,COLUMN(I27),FALSE))*$C30</f>
        <v>237.76888791101314</v>
      </c>
      <c r="AB30">
        <f>AB29+(1-(HLOOKUP(daily!$B29,'commercial size limit'!$A$4:$M$13,6,FALSE)/100))*(VLOOKUP(16&amp;$B29,'comm trip limit - FL_Keys'!$A$5:$I$64,COLUMN(D27),FALSE))*$C30</f>
        <v>196.12291113555824</v>
      </c>
      <c r="AC30">
        <f>AC29+(1-(HLOOKUP(daily!$B29,'commercial size limit'!$A$4:$M$13,6,FALSE)/100))*(VLOOKUP(16&amp;$B29,'comm trip limit - FL_Keys'!$A$5:$I$64,COLUMN(E27),FALSE))*$C30</f>
        <v>184.73601491502765</v>
      </c>
      <c r="AD30">
        <f>AD29+(1-(HLOOKUP(daily!$B29,'commercial size limit'!$A$4:$M$13,6,FALSE)/100))*(VLOOKUP(16&amp;$B29,'comm trip limit - FL_Keys'!$A$5:$I$64,COLUMN(F27),FALSE))*$C30</f>
        <v>196.12291113555824</v>
      </c>
      <c r="AE30">
        <f>AE29+(1-(HLOOKUP(daily!$B29,'commercial size limit'!$A$4:$M$13,6,FALSE)/100))*(VLOOKUP(16&amp;$B29,'comm trip limit - FL_Keys'!$A$5:$I$64,COLUMN(G27),FALSE))*$C30</f>
        <v>196.12291113555824</v>
      </c>
      <c r="AF30">
        <f>AF29+(1-(HLOOKUP(daily!$B29,'commercial size limit'!$A$4:$M$13,6,FALSE)/100))*(VLOOKUP(16&amp;$B29,'comm trip limit - FL_Keys'!$A$5:$I$64,COLUMN(H27),FALSE))*$C30</f>
        <v>196.12291113555824</v>
      </c>
      <c r="AG30">
        <f>AG29+(1-(HLOOKUP(daily!$B29,'commercial size limit'!$A$4:$M$13,6,FALSE)/100))*(VLOOKUP(16&amp;$B29,'comm trip limit - FL_Keys'!$A$5:$I$64,COLUMN(I27),FALSE))*$C30</f>
        <v>196.12291113555824</v>
      </c>
      <c r="AH30">
        <f>AH29+(1-(HLOOKUP(daily!$B29,'commercial size limit'!$A$4:$M$13,7,FALSE)/100))*(VLOOKUP(17&amp;$B29,'comm trip limit - FL_Keys'!$A$5:$I$64,COLUMN(D27),FALSE))*$C30</f>
        <v>159.02332868842453</v>
      </c>
      <c r="AI30">
        <f>AI29+(1-(HLOOKUP(daily!$B29,'commercial size limit'!$A$4:$M$13,7,FALSE)/100))*(VLOOKUP(17&amp;$B29,'comm trip limit - FL_Keys'!$A$5:$I$64,COLUMN(E27),FALSE))*$C30</f>
        <v>154.26376046078005</v>
      </c>
      <c r="AJ30">
        <f>AJ29+(1-(HLOOKUP(daily!$B29,'commercial size limit'!$A$4:$M$13,7,FALSE)/100))*(VLOOKUP(17&amp;$B29,'comm trip limit - FL_Keys'!$A$5:$I$64,COLUMN(F27),FALSE))*$C30</f>
        <v>159.02332868842453</v>
      </c>
      <c r="AK30">
        <f>AK29+(1-(HLOOKUP(daily!$B29,'commercial size limit'!$A$4:$M$13,7,FALSE)/100))*(VLOOKUP(17&amp;$B29,'comm trip limit - FL_Keys'!$A$5:$I$64,COLUMN(G27),FALSE))*$C30</f>
        <v>159.02332868842453</v>
      </c>
      <c r="AL30">
        <f>AL29+(1-(HLOOKUP(daily!$B29,'commercial size limit'!$A$4:$M$13,7,FALSE)/100))*(VLOOKUP(17&amp;$B29,'comm trip limit - FL_Keys'!$A$5:$I$64,COLUMN(H27),FALSE))*$C30</f>
        <v>159.02332868842453</v>
      </c>
      <c r="AM30">
        <f>AM29+(1-(HLOOKUP(daily!$B29,'commercial size limit'!$A$4:$M$13,7,FALSE)/100))*(VLOOKUP(17&amp;$B29,'comm trip limit - FL_Keys'!$A$5:$I$64,COLUMN(I27),FALSE))*$C30</f>
        <v>159.02332868842453</v>
      </c>
    </row>
    <row r="31" spans="1:39" x14ac:dyDescent="0.25">
      <c r="A31" s="7">
        <v>42398</v>
      </c>
      <c r="B31" s="22">
        <f t="shared" si="1"/>
        <v>1</v>
      </c>
      <c r="C31" s="21">
        <f t="shared" si="0"/>
        <v>29.356000000000002</v>
      </c>
      <c r="D31">
        <f t="shared" si="2"/>
        <v>851.32399999999996</v>
      </c>
      <c r="E31">
        <v>29</v>
      </c>
      <c r="J31">
        <f>J30+(1-(HLOOKUP(daily!$B30,'commercial size limit'!$A$4:$M$13,2,FALSE)/100))*(VLOOKUP(12&amp;$B30,'comm trip limit - FL_Keys'!$A$5:$I$64,COLUMN(D28),FALSE))*$C31</f>
        <v>851.32399999999996</v>
      </c>
      <c r="K31">
        <f>K30+(1-(HLOOKUP(daily!$B30,'commercial size limit'!$A$4:$M$13,2,FALSE)/100))*(VLOOKUP(12&amp;$B30,'comm trip limit - FL_Keys'!$A$5:$I$64,COLUMN(E28),FALSE))*$C31</f>
        <v>500.07623083999971</v>
      </c>
      <c r="L31">
        <f>L30+(1-(HLOOKUP(daily!$B30,'commercial size limit'!$A$4:$M$13,2,FALSE)/100))*(VLOOKUP(12&amp;$B30,'comm trip limit - FL_Keys'!$A$5:$I$64,COLUMN(F28),FALSE))*$C31</f>
        <v>703.03187243999969</v>
      </c>
      <c r="M31">
        <f>M30+(1-(HLOOKUP(daily!$B30,'commercial size limit'!$A$4:$M$13,2,FALSE)/100))*(VLOOKUP(12&amp;$B30,'comm trip limit - FL_Keys'!$A$5:$I$64,COLUMN(G28),FALSE))*$C31</f>
        <v>796.89034344000027</v>
      </c>
      <c r="N31">
        <f>N30+(1-(HLOOKUP(daily!$B30,'commercial size limit'!$A$4:$M$13,2,FALSE)/100))*(VLOOKUP(12&amp;$B30,'comm trip limit - FL_Keys'!$A$5:$I$64,COLUMN(H28),FALSE))*$C31</f>
        <v>838.67332535999969</v>
      </c>
      <c r="O31">
        <f>O30+(1-(HLOOKUP(daily!$B30,'commercial size limit'!$A$4:$M$13,2,FALSE)/100))*(VLOOKUP(12&amp;$B30,'comm trip limit - FL_Keys'!$A$5:$I$64,COLUMN(I28),FALSE))*$C31</f>
        <v>851.32399999999996</v>
      </c>
      <c r="P31">
        <f>P30+(1-(HLOOKUP(daily!$B30,'commercial size limit'!$A$4:$M$13,4,FALSE)/100))*(VLOOKUP(14&amp;$B30,'comm trip limit - FL_Keys'!$A$5:$I$64,COLUMN(D28),FALSE))*$C31</f>
        <v>356.77354039848416</v>
      </c>
      <c r="Q31">
        <f>Q30+(1-(HLOOKUP(daily!$B30,'commercial size limit'!$A$4:$M$13,4,FALSE)/100))*(VLOOKUP(14&amp;$B30,'comm trip limit - FL_Keys'!$A$5:$I$64,COLUMN(E28),FALSE))*$C31</f>
        <v>308.37720964343004</v>
      </c>
      <c r="R31">
        <f>R30+(1-(HLOOKUP(daily!$B30,'commercial size limit'!$A$4:$M$13,4,FALSE)/100))*(VLOOKUP(14&amp;$B30,'comm trip limit - FL_Keys'!$A$5:$I$64,COLUMN(F28),FALSE))*$C31</f>
        <v>342.43481180986936</v>
      </c>
      <c r="S31">
        <f>S30+(1-(HLOOKUP(daily!$B30,'commercial size limit'!$A$4:$M$13,4,FALSE)/100))*(VLOOKUP(14&amp;$B30,'comm trip limit - FL_Keys'!$A$5:$I$64,COLUMN(G28),FALSE))*$C31</f>
        <v>356.77354039848416</v>
      </c>
      <c r="T31">
        <f>T30+(1-(HLOOKUP(daily!$B30,'commercial size limit'!$A$4:$M$13,4,FALSE)/100))*(VLOOKUP(14&amp;$B30,'comm trip limit - FL_Keys'!$A$5:$I$64,COLUMN(H28),FALSE))*$C31</f>
        <v>356.77354039848416</v>
      </c>
      <c r="U31">
        <f>U30+(1-(HLOOKUP(daily!$B30,'commercial size limit'!$A$4:$M$13,4,FALSE)/100))*(VLOOKUP(14&amp;$B30,'comm trip limit - FL_Keys'!$A$5:$I$64,COLUMN(I28),FALSE))*$C31</f>
        <v>356.77354039848416</v>
      </c>
      <c r="V31">
        <f>V30+(1-(HLOOKUP(daily!$B30,'commercial size limit'!$A$4:$M$13,5,FALSE)/100))*(VLOOKUP(15&amp;$B30,'comm trip limit - FL_Keys'!$A$5:$I$64,COLUMN(D28),FALSE))*$C31</f>
        <v>246.26063390783503</v>
      </c>
      <c r="W31">
        <f>W30+(1-(HLOOKUP(daily!$B30,'commercial size limit'!$A$4:$M$13,5,FALSE)/100))*(VLOOKUP(15&amp;$B30,'comm trip limit - FL_Keys'!$A$5:$I$64,COLUMN(E28),FALSE))*$C31</f>
        <v>226.40463899584631</v>
      </c>
      <c r="X31">
        <f>X30+(1-(HLOOKUP(daily!$B30,'commercial size limit'!$A$4:$M$13,5,FALSE)/100))*(VLOOKUP(15&amp;$B30,'comm trip limit - FL_Keys'!$A$5:$I$64,COLUMN(F28),FALSE))*$C31</f>
        <v>246.26063390783503</v>
      </c>
      <c r="Y31">
        <f>Y30+(1-(HLOOKUP(daily!$B30,'commercial size limit'!$A$4:$M$13,5,FALSE)/100))*(VLOOKUP(15&amp;$B30,'comm trip limit - FL_Keys'!$A$5:$I$64,COLUMN(G28),FALSE))*$C31</f>
        <v>246.26063390783503</v>
      </c>
      <c r="Z31">
        <f>Z30+(1-(HLOOKUP(daily!$B30,'commercial size limit'!$A$4:$M$13,5,FALSE)/100))*(VLOOKUP(15&amp;$B30,'comm trip limit - FL_Keys'!$A$5:$I$64,COLUMN(H28),FALSE))*$C31</f>
        <v>246.26063390783503</v>
      </c>
      <c r="AA31">
        <f>AA30+(1-(HLOOKUP(daily!$B30,'commercial size limit'!$A$4:$M$13,5,FALSE)/100))*(VLOOKUP(15&amp;$B30,'comm trip limit - FL_Keys'!$A$5:$I$64,COLUMN(I28),FALSE))*$C31</f>
        <v>246.26063390783503</v>
      </c>
      <c r="AB31">
        <f>AB30+(1-(HLOOKUP(daily!$B30,'commercial size limit'!$A$4:$M$13,6,FALSE)/100))*(VLOOKUP(16&amp;$B30,'comm trip limit - FL_Keys'!$A$5:$I$64,COLUMN(D28),FALSE))*$C31</f>
        <v>203.12730081897104</v>
      </c>
      <c r="AC31">
        <f>AC30+(1-(HLOOKUP(daily!$B30,'commercial size limit'!$A$4:$M$13,6,FALSE)/100))*(VLOOKUP(16&amp;$B30,'comm trip limit - FL_Keys'!$A$5:$I$64,COLUMN(E28),FALSE))*$C31</f>
        <v>191.33372973342151</v>
      </c>
      <c r="AD31">
        <f>AD30+(1-(HLOOKUP(daily!$B30,'commercial size limit'!$A$4:$M$13,6,FALSE)/100))*(VLOOKUP(16&amp;$B30,'comm trip limit - FL_Keys'!$A$5:$I$64,COLUMN(F28),FALSE))*$C31</f>
        <v>203.12730081897104</v>
      </c>
      <c r="AE31">
        <f>AE30+(1-(HLOOKUP(daily!$B30,'commercial size limit'!$A$4:$M$13,6,FALSE)/100))*(VLOOKUP(16&amp;$B30,'comm trip limit - FL_Keys'!$A$5:$I$64,COLUMN(G28),FALSE))*$C31</f>
        <v>203.12730081897104</v>
      </c>
      <c r="AF31">
        <f>AF30+(1-(HLOOKUP(daily!$B30,'commercial size limit'!$A$4:$M$13,6,FALSE)/100))*(VLOOKUP(16&amp;$B30,'comm trip limit - FL_Keys'!$A$5:$I$64,COLUMN(H28),FALSE))*$C31</f>
        <v>203.12730081897104</v>
      </c>
      <c r="AG31">
        <f>AG30+(1-(HLOOKUP(daily!$B30,'commercial size limit'!$A$4:$M$13,6,FALSE)/100))*(VLOOKUP(16&amp;$B30,'comm trip limit - FL_Keys'!$A$5:$I$64,COLUMN(I28),FALSE))*$C31</f>
        <v>203.12730081897104</v>
      </c>
      <c r="AH31">
        <f>AH30+(1-(HLOOKUP(daily!$B30,'commercial size limit'!$A$4:$M$13,7,FALSE)/100))*(VLOOKUP(17&amp;$B30,'comm trip limit - FL_Keys'!$A$5:$I$64,COLUMN(D28),FALSE))*$C31</f>
        <v>164.70273328443969</v>
      </c>
      <c r="AI31">
        <f>AI30+(1-(HLOOKUP(daily!$B30,'commercial size limit'!$A$4:$M$13,7,FALSE)/100))*(VLOOKUP(17&amp;$B30,'comm trip limit - FL_Keys'!$A$5:$I$64,COLUMN(E28),FALSE))*$C31</f>
        <v>159.77318047723648</v>
      </c>
      <c r="AJ31">
        <f>AJ30+(1-(HLOOKUP(daily!$B30,'commercial size limit'!$A$4:$M$13,7,FALSE)/100))*(VLOOKUP(17&amp;$B30,'comm trip limit - FL_Keys'!$A$5:$I$64,COLUMN(F28),FALSE))*$C31</f>
        <v>164.70273328443969</v>
      </c>
      <c r="AK31">
        <f>AK30+(1-(HLOOKUP(daily!$B30,'commercial size limit'!$A$4:$M$13,7,FALSE)/100))*(VLOOKUP(17&amp;$B30,'comm trip limit - FL_Keys'!$A$5:$I$64,COLUMN(G28),FALSE))*$C31</f>
        <v>164.70273328443969</v>
      </c>
      <c r="AL31">
        <f>AL30+(1-(HLOOKUP(daily!$B30,'commercial size limit'!$A$4:$M$13,7,FALSE)/100))*(VLOOKUP(17&amp;$B30,'comm trip limit - FL_Keys'!$A$5:$I$64,COLUMN(H28),FALSE))*$C31</f>
        <v>164.70273328443969</v>
      </c>
      <c r="AM31">
        <f>AM30+(1-(HLOOKUP(daily!$B30,'commercial size limit'!$A$4:$M$13,7,FALSE)/100))*(VLOOKUP(17&amp;$B30,'comm trip limit - FL_Keys'!$A$5:$I$64,COLUMN(I28),FALSE))*$C31</f>
        <v>164.70273328443969</v>
      </c>
    </row>
    <row r="32" spans="1:39" x14ac:dyDescent="0.25">
      <c r="A32" s="7">
        <v>42399</v>
      </c>
      <c r="B32" s="22">
        <f t="shared" si="1"/>
        <v>1</v>
      </c>
      <c r="C32" s="21">
        <f t="shared" si="0"/>
        <v>29.356000000000002</v>
      </c>
      <c r="D32">
        <f t="shared" si="2"/>
        <v>880.68</v>
      </c>
      <c r="E32">
        <v>30</v>
      </c>
      <c r="J32">
        <f>J31+(1-(HLOOKUP(daily!$B31,'commercial size limit'!$A$4:$M$13,2,FALSE)/100))*(VLOOKUP(12&amp;$B31,'comm trip limit - FL_Keys'!$A$5:$I$64,COLUMN(D29),FALSE))*$C32</f>
        <v>880.68</v>
      </c>
      <c r="K32">
        <f>K31+(1-(HLOOKUP(daily!$B31,'commercial size limit'!$A$4:$M$13,2,FALSE)/100))*(VLOOKUP(12&amp;$B31,'comm trip limit - FL_Keys'!$A$5:$I$64,COLUMN(E29),FALSE))*$C32</f>
        <v>517.32023879999974</v>
      </c>
      <c r="L32">
        <f>L31+(1-(HLOOKUP(daily!$B31,'commercial size limit'!$A$4:$M$13,2,FALSE)/100))*(VLOOKUP(12&amp;$B31,'comm trip limit - FL_Keys'!$A$5:$I$64,COLUMN(F29),FALSE))*$C32</f>
        <v>727.27435079999964</v>
      </c>
      <c r="M32">
        <f>M31+(1-(HLOOKUP(daily!$B31,'commercial size limit'!$A$4:$M$13,2,FALSE)/100))*(VLOOKUP(12&amp;$B31,'comm trip limit - FL_Keys'!$A$5:$I$64,COLUMN(G29),FALSE))*$C32</f>
        <v>824.36932080000031</v>
      </c>
      <c r="N32">
        <f>N31+(1-(HLOOKUP(daily!$B31,'commercial size limit'!$A$4:$M$13,2,FALSE)/100))*(VLOOKUP(12&amp;$B31,'comm trip limit - FL_Keys'!$A$5:$I$64,COLUMN(H29),FALSE))*$C32</f>
        <v>867.59309519999965</v>
      </c>
      <c r="O32">
        <f>O31+(1-(HLOOKUP(daily!$B31,'commercial size limit'!$A$4:$M$13,2,FALSE)/100))*(VLOOKUP(12&amp;$B31,'comm trip limit - FL_Keys'!$A$5:$I$64,COLUMN(I29),FALSE))*$C32</f>
        <v>880.68</v>
      </c>
      <c r="P32">
        <f>P31+(1-(HLOOKUP(daily!$B31,'commercial size limit'!$A$4:$M$13,4,FALSE)/100))*(VLOOKUP(14&amp;$B31,'comm trip limit - FL_Keys'!$A$5:$I$64,COLUMN(D29),FALSE))*$C32</f>
        <v>369.07607627429394</v>
      </c>
      <c r="Q32">
        <f>Q31+(1-(HLOOKUP(daily!$B31,'commercial size limit'!$A$4:$M$13,4,FALSE)/100))*(VLOOKUP(14&amp;$B31,'comm trip limit - FL_Keys'!$A$5:$I$64,COLUMN(E29),FALSE))*$C32</f>
        <v>319.01090652768625</v>
      </c>
      <c r="R32">
        <f>R31+(1-(HLOOKUP(daily!$B31,'commercial size limit'!$A$4:$M$13,4,FALSE)/100))*(VLOOKUP(14&amp;$B31,'comm trip limit - FL_Keys'!$A$5:$I$64,COLUMN(F29),FALSE))*$C32</f>
        <v>354.24290876883038</v>
      </c>
      <c r="S32">
        <f>S31+(1-(HLOOKUP(daily!$B31,'commercial size limit'!$A$4:$M$13,4,FALSE)/100))*(VLOOKUP(14&amp;$B31,'comm trip limit - FL_Keys'!$A$5:$I$64,COLUMN(G29),FALSE))*$C32</f>
        <v>369.07607627429394</v>
      </c>
      <c r="T32">
        <f>T31+(1-(HLOOKUP(daily!$B31,'commercial size limit'!$A$4:$M$13,4,FALSE)/100))*(VLOOKUP(14&amp;$B31,'comm trip limit - FL_Keys'!$A$5:$I$64,COLUMN(H29),FALSE))*$C32</f>
        <v>369.07607627429394</v>
      </c>
      <c r="U32">
        <f>U31+(1-(HLOOKUP(daily!$B31,'commercial size limit'!$A$4:$M$13,4,FALSE)/100))*(VLOOKUP(14&amp;$B31,'comm trip limit - FL_Keys'!$A$5:$I$64,COLUMN(I29),FALSE))*$C32</f>
        <v>369.07607627429394</v>
      </c>
      <c r="V32">
        <f>V31+(1-(HLOOKUP(daily!$B31,'commercial size limit'!$A$4:$M$13,5,FALSE)/100))*(VLOOKUP(15&amp;$B31,'comm trip limit - FL_Keys'!$A$5:$I$64,COLUMN(D29),FALSE))*$C32</f>
        <v>254.75237990465692</v>
      </c>
      <c r="W32">
        <f>W31+(1-(HLOOKUP(daily!$B31,'commercial size limit'!$A$4:$M$13,5,FALSE)/100))*(VLOOKUP(15&amp;$B31,'comm trip limit - FL_Keys'!$A$5:$I$64,COLUMN(E29),FALSE))*$C32</f>
        <v>234.21169551294446</v>
      </c>
      <c r="X32">
        <f>X31+(1-(HLOOKUP(daily!$B31,'commercial size limit'!$A$4:$M$13,5,FALSE)/100))*(VLOOKUP(15&amp;$B31,'comm trip limit - FL_Keys'!$A$5:$I$64,COLUMN(F29),FALSE))*$C32</f>
        <v>254.75237990465692</v>
      </c>
      <c r="Y32">
        <f>Y31+(1-(HLOOKUP(daily!$B31,'commercial size limit'!$A$4:$M$13,5,FALSE)/100))*(VLOOKUP(15&amp;$B31,'comm trip limit - FL_Keys'!$A$5:$I$64,COLUMN(G29),FALSE))*$C32</f>
        <v>254.75237990465692</v>
      </c>
      <c r="Z32">
        <f>Z31+(1-(HLOOKUP(daily!$B31,'commercial size limit'!$A$4:$M$13,5,FALSE)/100))*(VLOOKUP(15&amp;$B31,'comm trip limit - FL_Keys'!$A$5:$I$64,COLUMN(H29),FALSE))*$C32</f>
        <v>254.75237990465692</v>
      </c>
      <c r="AA32">
        <f>AA31+(1-(HLOOKUP(daily!$B31,'commercial size limit'!$A$4:$M$13,5,FALSE)/100))*(VLOOKUP(15&amp;$B31,'comm trip limit - FL_Keys'!$A$5:$I$64,COLUMN(I29),FALSE))*$C32</f>
        <v>254.75237990465692</v>
      </c>
      <c r="AB32">
        <f>AB31+(1-(HLOOKUP(daily!$B31,'commercial size limit'!$A$4:$M$13,6,FALSE)/100))*(VLOOKUP(16&amp;$B31,'comm trip limit - FL_Keys'!$A$5:$I$64,COLUMN(D29),FALSE))*$C32</f>
        <v>210.13169050238383</v>
      </c>
      <c r="AC32">
        <f>AC31+(1-(HLOOKUP(daily!$B31,'commercial size limit'!$A$4:$M$13,6,FALSE)/100))*(VLOOKUP(16&amp;$B31,'comm trip limit - FL_Keys'!$A$5:$I$64,COLUMN(E29),FALSE))*$C32</f>
        <v>197.93144455181536</v>
      </c>
      <c r="AD32">
        <f>AD31+(1-(HLOOKUP(daily!$B31,'commercial size limit'!$A$4:$M$13,6,FALSE)/100))*(VLOOKUP(16&amp;$B31,'comm trip limit - FL_Keys'!$A$5:$I$64,COLUMN(F29),FALSE))*$C32</f>
        <v>210.13169050238383</v>
      </c>
      <c r="AE32">
        <f>AE31+(1-(HLOOKUP(daily!$B31,'commercial size limit'!$A$4:$M$13,6,FALSE)/100))*(VLOOKUP(16&amp;$B31,'comm trip limit - FL_Keys'!$A$5:$I$64,COLUMN(G29),FALSE))*$C32</f>
        <v>210.13169050238383</v>
      </c>
      <c r="AF32">
        <f>AF31+(1-(HLOOKUP(daily!$B31,'commercial size limit'!$A$4:$M$13,6,FALSE)/100))*(VLOOKUP(16&amp;$B31,'comm trip limit - FL_Keys'!$A$5:$I$64,COLUMN(H29),FALSE))*$C32</f>
        <v>210.13169050238383</v>
      </c>
      <c r="AG32">
        <f>AG31+(1-(HLOOKUP(daily!$B31,'commercial size limit'!$A$4:$M$13,6,FALSE)/100))*(VLOOKUP(16&amp;$B31,'comm trip limit - FL_Keys'!$A$5:$I$64,COLUMN(I29),FALSE))*$C32</f>
        <v>210.13169050238383</v>
      </c>
      <c r="AH32">
        <f>AH31+(1-(HLOOKUP(daily!$B31,'commercial size limit'!$A$4:$M$13,7,FALSE)/100))*(VLOOKUP(17&amp;$B31,'comm trip limit - FL_Keys'!$A$5:$I$64,COLUMN(D29),FALSE))*$C32</f>
        <v>170.38213788045485</v>
      </c>
      <c r="AI32">
        <f>AI31+(1-(HLOOKUP(daily!$B31,'commercial size limit'!$A$4:$M$13,7,FALSE)/100))*(VLOOKUP(17&amp;$B31,'comm trip limit - FL_Keys'!$A$5:$I$64,COLUMN(E29),FALSE))*$C32</f>
        <v>165.28260049369291</v>
      </c>
      <c r="AJ32">
        <f>AJ31+(1-(HLOOKUP(daily!$B31,'commercial size limit'!$A$4:$M$13,7,FALSE)/100))*(VLOOKUP(17&amp;$B31,'comm trip limit - FL_Keys'!$A$5:$I$64,COLUMN(F29),FALSE))*$C32</f>
        <v>170.38213788045485</v>
      </c>
      <c r="AK32">
        <f>AK31+(1-(HLOOKUP(daily!$B31,'commercial size limit'!$A$4:$M$13,7,FALSE)/100))*(VLOOKUP(17&amp;$B31,'comm trip limit - FL_Keys'!$A$5:$I$64,COLUMN(G29),FALSE))*$C32</f>
        <v>170.38213788045485</v>
      </c>
      <c r="AL32">
        <f>AL31+(1-(HLOOKUP(daily!$B31,'commercial size limit'!$A$4:$M$13,7,FALSE)/100))*(VLOOKUP(17&amp;$B31,'comm trip limit - FL_Keys'!$A$5:$I$64,COLUMN(H29),FALSE))*$C32</f>
        <v>170.38213788045485</v>
      </c>
      <c r="AM32">
        <f>AM31+(1-(HLOOKUP(daily!$B31,'commercial size limit'!$A$4:$M$13,7,FALSE)/100))*(VLOOKUP(17&amp;$B31,'comm trip limit - FL_Keys'!$A$5:$I$64,COLUMN(I29),FALSE))*$C32</f>
        <v>170.38213788045485</v>
      </c>
    </row>
    <row r="33" spans="1:39" x14ac:dyDescent="0.25">
      <c r="A33" s="7">
        <v>42400</v>
      </c>
      <c r="B33" s="22">
        <f t="shared" si="1"/>
        <v>1</v>
      </c>
      <c r="C33" s="21">
        <f t="shared" si="0"/>
        <v>29.356000000000002</v>
      </c>
      <c r="D33">
        <f t="shared" si="2"/>
        <v>910.03599999999994</v>
      </c>
      <c r="E33">
        <v>31</v>
      </c>
      <c r="J33">
        <f>J32+(1-(HLOOKUP(daily!$B32,'commercial size limit'!$A$4:$M$13,2,FALSE)/100))*(VLOOKUP(12&amp;$B32,'comm trip limit - FL_Keys'!$A$5:$I$64,COLUMN(D30),FALSE))*$C33</f>
        <v>910.03599999999994</v>
      </c>
      <c r="K33">
        <f>K32+(1-(HLOOKUP(daily!$B32,'commercial size limit'!$A$4:$M$13,2,FALSE)/100))*(VLOOKUP(12&amp;$B32,'comm trip limit - FL_Keys'!$A$5:$I$64,COLUMN(E30),FALSE))*$C33</f>
        <v>534.56424675999972</v>
      </c>
      <c r="L33">
        <f>L32+(1-(HLOOKUP(daily!$B32,'commercial size limit'!$A$4:$M$13,2,FALSE)/100))*(VLOOKUP(12&amp;$B32,'comm trip limit - FL_Keys'!$A$5:$I$64,COLUMN(F30),FALSE))*$C33</f>
        <v>751.51682915999959</v>
      </c>
      <c r="M33">
        <f>M32+(1-(HLOOKUP(daily!$B32,'commercial size limit'!$A$4:$M$13,2,FALSE)/100))*(VLOOKUP(12&amp;$B32,'comm trip limit - FL_Keys'!$A$5:$I$64,COLUMN(G30),FALSE))*$C33</f>
        <v>851.84829816000035</v>
      </c>
      <c r="N33">
        <f>N32+(1-(HLOOKUP(daily!$B32,'commercial size limit'!$A$4:$M$13,2,FALSE)/100))*(VLOOKUP(12&amp;$B32,'comm trip limit - FL_Keys'!$A$5:$I$64,COLUMN(H30),FALSE))*$C33</f>
        <v>896.51286503999961</v>
      </c>
      <c r="O33">
        <f>O32+(1-(HLOOKUP(daily!$B32,'commercial size limit'!$A$4:$M$13,2,FALSE)/100))*(VLOOKUP(12&amp;$B32,'comm trip limit - FL_Keys'!$A$5:$I$64,COLUMN(I30),FALSE))*$C33</f>
        <v>910.03599999999994</v>
      </c>
      <c r="P33">
        <f>P32+(1-(HLOOKUP(daily!$B32,'commercial size limit'!$A$4:$M$13,4,FALSE)/100))*(VLOOKUP(14&amp;$B32,'comm trip limit - FL_Keys'!$A$5:$I$64,COLUMN(D30),FALSE))*$C33</f>
        <v>381.37861215010372</v>
      </c>
      <c r="Q33">
        <f>Q32+(1-(HLOOKUP(daily!$B32,'commercial size limit'!$A$4:$M$13,4,FALSE)/100))*(VLOOKUP(14&amp;$B32,'comm trip limit - FL_Keys'!$A$5:$I$64,COLUMN(E30),FALSE))*$C33</f>
        <v>329.64460341194246</v>
      </c>
      <c r="R33">
        <f>R32+(1-(HLOOKUP(daily!$B32,'commercial size limit'!$A$4:$M$13,4,FALSE)/100))*(VLOOKUP(14&amp;$B32,'comm trip limit - FL_Keys'!$A$5:$I$64,COLUMN(F30),FALSE))*$C33</f>
        <v>366.05100572779139</v>
      </c>
      <c r="S33">
        <f>S32+(1-(HLOOKUP(daily!$B32,'commercial size limit'!$A$4:$M$13,4,FALSE)/100))*(VLOOKUP(14&amp;$B32,'comm trip limit - FL_Keys'!$A$5:$I$64,COLUMN(G30),FALSE))*$C33</f>
        <v>381.37861215010372</v>
      </c>
      <c r="T33">
        <f>T32+(1-(HLOOKUP(daily!$B32,'commercial size limit'!$A$4:$M$13,4,FALSE)/100))*(VLOOKUP(14&amp;$B32,'comm trip limit - FL_Keys'!$A$5:$I$64,COLUMN(H30),FALSE))*$C33</f>
        <v>381.37861215010372</v>
      </c>
      <c r="U33">
        <f>U32+(1-(HLOOKUP(daily!$B32,'commercial size limit'!$A$4:$M$13,4,FALSE)/100))*(VLOOKUP(14&amp;$B32,'comm trip limit - FL_Keys'!$A$5:$I$64,COLUMN(I30),FALSE))*$C33</f>
        <v>381.37861215010372</v>
      </c>
      <c r="V33">
        <f>V32+(1-(HLOOKUP(daily!$B32,'commercial size limit'!$A$4:$M$13,5,FALSE)/100))*(VLOOKUP(15&amp;$B32,'comm trip limit - FL_Keys'!$A$5:$I$64,COLUMN(D30),FALSE))*$C33</f>
        <v>263.24412590147881</v>
      </c>
      <c r="W33">
        <f>W32+(1-(HLOOKUP(daily!$B32,'commercial size limit'!$A$4:$M$13,5,FALSE)/100))*(VLOOKUP(15&amp;$B32,'comm trip limit - FL_Keys'!$A$5:$I$64,COLUMN(E30),FALSE))*$C33</f>
        <v>242.01875203004261</v>
      </c>
      <c r="X33">
        <f>X32+(1-(HLOOKUP(daily!$B32,'commercial size limit'!$A$4:$M$13,5,FALSE)/100))*(VLOOKUP(15&amp;$B32,'comm trip limit - FL_Keys'!$A$5:$I$64,COLUMN(F30),FALSE))*$C33</f>
        <v>263.24412590147881</v>
      </c>
      <c r="Y33">
        <f>Y32+(1-(HLOOKUP(daily!$B32,'commercial size limit'!$A$4:$M$13,5,FALSE)/100))*(VLOOKUP(15&amp;$B32,'comm trip limit - FL_Keys'!$A$5:$I$64,COLUMN(G30),FALSE))*$C33</f>
        <v>263.24412590147881</v>
      </c>
      <c r="Z33">
        <f>Z32+(1-(HLOOKUP(daily!$B32,'commercial size limit'!$A$4:$M$13,5,FALSE)/100))*(VLOOKUP(15&amp;$B32,'comm trip limit - FL_Keys'!$A$5:$I$64,COLUMN(H30),FALSE))*$C33</f>
        <v>263.24412590147881</v>
      </c>
      <c r="AA33">
        <f>AA32+(1-(HLOOKUP(daily!$B32,'commercial size limit'!$A$4:$M$13,5,FALSE)/100))*(VLOOKUP(15&amp;$B32,'comm trip limit - FL_Keys'!$A$5:$I$64,COLUMN(I30),FALSE))*$C33</f>
        <v>263.24412590147881</v>
      </c>
      <c r="AB33">
        <f>AB32+(1-(HLOOKUP(daily!$B32,'commercial size limit'!$A$4:$M$13,6,FALSE)/100))*(VLOOKUP(16&amp;$B32,'comm trip limit - FL_Keys'!$A$5:$I$64,COLUMN(D30),FALSE))*$C33</f>
        <v>217.13608018579663</v>
      </c>
      <c r="AC33">
        <f>AC32+(1-(HLOOKUP(daily!$B32,'commercial size limit'!$A$4:$M$13,6,FALSE)/100))*(VLOOKUP(16&amp;$B32,'comm trip limit - FL_Keys'!$A$5:$I$64,COLUMN(E30),FALSE))*$C33</f>
        <v>204.52915937020921</v>
      </c>
      <c r="AD33">
        <f>AD32+(1-(HLOOKUP(daily!$B32,'commercial size limit'!$A$4:$M$13,6,FALSE)/100))*(VLOOKUP(16&amp;$B32,'comm trip limit - FL_Keys'!$A$5:$I$64,COLUMN(F30),FALSE))*$C33</f>
        <v>217.13608018579663</v>
      </c>
      <c r="AE33">
        <f>AE32+(1-(HLOOKUP(daily!$B32,'commercial size limit'!$A$4:$M$13,6,FALSE)/100))*(VLOOKUP(16&amp;$B32,'comm trip limit - FL_Keys'!$A$5:$I$64,COLUMN(G30),FALSE))*$C33</f>
        <v>217.13608018579663</v>
      </c>
      <c r="AF33">
        <f>AF32+(1-(HLOOKUP(daily!$B32,'commercial size limit'!$A$4:$M$13,6,FALSE)/100))*(VLOOKUP(16&amp;$B32,'comm trip limit - FL_Keys'!$A$5:$I$64,COLUMN(H30),FALSE))*$C33</f>
        <v>217.13608018579663</v>
      </c>
      <c r="AG33">
        <f>AG32+(1-(HLOOKUP(daily!$B32,'commercial size limit'!$A$4:$M$13,6,FALSE)/100))*(VLOOKUP(16&amp;$B32,'comm trip limit - FL_Keys'!$A$5:$I$64,COLUMN(I30),FALSE))*$C33</f>
        <v>217.13608018579663</v>
      </c>
      <c r="AH33">
        <f>AH32+(1-(HLOOKUP(daily!$B32,'commercial size limit'!$A$4:$M$13,7,FALSE)/100))*(VLOOKUP(17&amp;$B32,'comm trip limit - FL_Keys'!$A$5:$I$64,COLUMN(D30),FALSE))*$C33</f>
        <v>176.06154247647001</v>
      </c>
      <c r="AI33">
        <f>AI32+(1-(HLOOKUP(daily!$B32,'commercial size limit'!$A$4:$M$13,7,FALSE)/100))*(VLOOKUP(17&amp;$B32,'comm trip limit - FL_Keys'!$A$5:$I$64,COLUMN(E30),FALSE))*$C33</f>
        <v>170.79202051014934</v>
      </c>
      <c r="AJ33">
        <f>AJ32+(1-(HLOOKUP(daily!$B32,'commercial size limit'!$A$4:$M$13,7,FALSE)/100))*(VLOOKUP(17&amp;$B32,'comm trip limit - FL_Keys'!$A$5:$I$64,COLUMN(F30),FALSE))*$C33</f>
        <v>176.06154247647001</v>
      </c>
      <c r="AK33">
        <f>AK32+(1-(HLOOKUP(daily!$B32,'commercial size limit'!$A$4:$M$13,7,FALSE)/100))*(VLOOKUP(17&amp;$B32,'comm trip limit - FL_Keys'!$A$5:$I$64,COLUMN(G30),FALSE))*$C33</f>
        <v>176.06154247647001</v>
      </c>
      <c r="AL33">
        <f>AL32+(1-(HLOOKUP(daily!$B32,'commercial size limit'!$A$4:$M$13,7,FALSE)/100))*(VLOOKUP(17&amp;$B32,'comm trip limit - FL_Keys'!$A$5:$I$64,COLUMN(H30),FALSE))*$C33</f>
        <v>176.06154247647001</v>
      </c>
      <c r="AM33">
        <f>AM32+(1-(HLOOKUP(daily!$B32,'commercial size limit'!$A$4:$M$13,7,FALSE)/100))*(VLOOKUP(17&amp;$B32,'comm trip limit - FL_Keys'!$A$5:$I$64,COLUMN(I30),FALSE))*$C33</f>
        <v>176.06154247647001</v>
      </c>
    </row>
    <row r="34" spans="1:39" x14ac:dyDescent="0.25">
      <c r="A34" s="7">
        <v>42401</v>
      </c>
      <c r="B34" s="22">
        <f t="shared" si="1"/>
        <v>2</v>
      </c>
      <c r="C34" s="21">
        <f t="shared" si="0"/>
        <v>36.701000000000001</v>
      </c>
      <c r="D34">
        <f t="shared" si="2"/>
        <v>946.73699999999997</v>
      </c>
      <c r="E34">
        <v>32</v>
      </c>
      <c r="J34">
        <f>J33+(1-(HLOOKUP(daily!$B33,'commercial size limit'!$A$4:$M$13,2,FALSE)/100))*(VLOOKUP(12&amp;$B33,'comm trip limit - FL_Keys'!$A$5:$I$64,COLUMN(D31),FALSE))*$C34</f>
        <v>946.73699999999997</v>
      </c>
      <c r="K34">
        <f>K33+(1-(HLOOKUP(daily!$B33,'commercial size limit'!$A$4:$M$13,2,FALSE)/100))*(VLOOKUP(12&amp;$B33,'comm trip limit - FL_Keys'!$A$5:$I$64,COLUMN(E31),FALSE))*$C34</f>
        <v>556.12278116999971</v>
      </c>
      <c r="L34">
        <f>L33+(1-(HLOOKUP(daily!$B33,'commercial size limit'!$A$4:$M$13,2,FALSE)/100))*(VLOOKUP(12&amp;$B33,'comm trip limit - FL_Keys'!$A$5:$I$64,COLUMN(F31),FALSE))*$C34</f>
        <v>781.82488196999964</v>
      </c>
      <c r="M34">
        <f>M33+(1-(HLOOKUP(daily!$B33,'commercial size limit'!$A$4:$M$13,2,FALSE)/100))*(VLOOKUP(12&amp;$B33,'comm trip limit - FL_Keys'!$A$5:$I$64,COLUMN(G31),FALSE))*$C34</f>
        <v>886.20263622000039</v>
      </c>
      <c r="N34">
        <f>N33+(1-(HLOOKUP(daily!$B33,'commercial size limit'!$A$4:$M$13,2,FALSE)/100))*(VLOOKUP(12&amp;$B33,'comm trip limit - FL_Keys'!$A$5:$I$64,COLUMN(H31),FALSE))*$C34</f>
        <v>932.6684881799996</v>
      </c>
      <c r="O34">
        <f>O33+(1-(HLOOKUP(daily!$B33,'commercial size limit'!$A$4:$M$13,2,FALSE)/100))*(VLOOKUP(12&amp;$B33,'comm trip limit - FL_Keys'!$A$5:$I$64,COLUMN(I31),FALSE))*$C34</f>
        <v>946.73699999999997</v>
      </c>
      <c r="P34">
        <f>P33+(1-(HLOOKUP(daily!$B33,'commercial size limit'!$A$4:$M$13,4,FALSE)/100))*(VLOOKUP(14&amp;$B33,'comm trip limit - FL_Keys'!$A$5:$I$64,COLUMN(D31),FALSE))*$C34</f>
        <v>396.75929647964779</v>
      </c>
      <c r="Q34">
        <f>Q33+(1-(HLOOKUP(daily!$B33,'commercial size limit'!$A$4:$M$13,4,FALSE)/100))*(VLOOKUP(14&amp;$B33,'comm trip limit - FL_Keys'!$A$5:$I$64,COLUMN(E31),FALSE))*$C34</f>
        <v>342.93889791218385</v>
      </c>
      <c r="R34">
        <f>R33+(1-(HLOOKUP(daily!$B33,'commercial size limit'!$A$4:$M$13,4,FALSE)/100))*(VLOOKUP(14&amp;$B33,'comm trip limit - FL_Keys'!$A$5:$I$64,COLUMN(F31),FALSE))*$C34</f>
        <v>380.81354035413108</v>
      </c>
      <c r="S34">
        <f>S33+(1-(HLOOKUP(daily!$B33,'commercial size limit'!$A$4:$M$13,4,FALSE)/100))*(VLOOKUP(14&amp;$B33,'comm trip limit - FL_Keys'!$A$5:$I$64,COLUMN(G31),FALSE))*$C34</f>
        <v>396.75929647964779</v>
      </c>
      <c r="T34">
        <f>T33+(1-(HLOOKUP(daily!$B33,'commercial size limit'!$A$4:$M$13,4,FALSE)/100))*(VLOOKUP(14&amp;$B33,'comm trip limit - FL_Keys'!$A$5:$I$64,COLUMN(H31),FALSE))*$C34</f>
        <v>396.75929647964779</v>
      </c>
      <c r="U34">
        <f>U33+(1-(HLOOKUP(daily!$B33,'commercial size limit'!$A$4:$M$13,4,FALSE)/100))*(VLOOKUP(14&amp;$B33,'comm trip limit - FL_Keys'!$A$5:$I$64,COLUMN(I31),FALSE))*$C34</f>
        <v>396.75929647964779</v>
      </c>
      <c r="V34">
        <f>V33+(1-(HLOOKUP(daily!$B33,'commercial size limit'!$A$4:$M$13,5,FALSE)/100))*(VLOOKUP(15&amp;$B33,'comm trip limit - FL_Keys'!$A$5:$I$64,COLUMN(D31),FALSE))*$C34</f>
        <v>273.8605440044002</v>
      </c>
      <c r="W34">
        <f>W33+(1-(HLOOKUP(daily!$B33,'commercial size limit'!$A$4:$M$13,5,FALSE)/100))*(VLOOKUP(15&amp;$B33,'comm trip limit - FL_Keys'!$A$5:$I$64,COLUMN(E31),FALSE))*$C34</f>
        <v>251.77916834132546</v>
      </c>
      <c r="X34">
        <f>X33+(1-(HLOOKUP(daily!$B33,'commercial size limit'!$A$4:$M$13,5,FALSE)/100))*(VLOOKUP(15&amp;$B33,'comm trip limit - FL_Keys'!$A$5:$I$64,COLUMN(F31),FALSE))*$C34</f>
        <v>273.8605440044002</v>
      </c>
      <c r="Y34">
        <f>Y33+(1-(HLOOKUP(daily!$B33,'commercial size limit'!$A$4:$M$13,5,FALSE)/100))*(VLOOKUP(15&amp;$B33,'comm trip limit - FL_Keys'!$A$5:$I$64,COLUMN(G31),FALSE))*$C34</f>
        <v>273.8605440044002</v>
      </c>
      <c r="Z34">
        <f>Z33+(1-(HLOOKUP(daily!$B33,'commercial size limit'!$A$4:$M$13,5,FALSE)/100))*(VLOOKUP(15&amp;$B33,'comm trip limit - FL_Keys'!$A$5:$I$64,COLUMN(H31),FALSE))*$C34</f>
        <v>273.8605440044002</v>
      </c>
      <c r="AA34">
        <f>AA33+(1-(HLOOKUP(daily!$B33,'commercial size limit'!$A$4:$M$13,5,FALSE)/100))*(VLOOKUP(15&amp;$B33,'comm trip limit - FL_Keys'!$A$5:$I$64,COLUMN(I31),FALSE))*$C34</f>
        <v>273.8605440044002</v>
      </c>
      <c r="AB34">
        <f>AB33+(1-(HLOOKUP(daily!$B33,'commercial size limit'!$A$4:$M$13,6,FALSE)/100))*(VLOOKUP(16&amp;$B33,'comm trip limit - FL_Keys'!$A$5:$I$64,COLUMN(D31),FALSE))*$C34</f>
        <v>225.89299889989027</v>
      </c>
      <c r="AC34">
        <f>AC33+(1-(HLOOKUP(daily!$B33,'commercial size limit'!$A$4:$M$13,6,FALSE)/100))*(VLOOKUP(16&amp;$B33,'comm trip limit - FL_Keys'!$A$5:$I$64,COLUMN(E31),FALSE))*$C34</f>
        <v>212.77765138376259</v>
      </c>
      <c r="AD34">
        <f>AD33+(1-(HLOOKUP(daily!$B33,'commercial size limit'!$A$4:$M$13,6,FALSE)/100))*(VLOOKUP(16&amp;$B33,'comm trip limit - FL_Keys'!$A$5:$I$64,COLUMN(F31),FALSE))*$C34</f>
        <v>225.89299889989027</v>
      </c>
      <c r="AE34">
        <f>AE33+(1-(HLOOKUP(daily!$B33,'commercial size limit'!$A$4:$M$13,6,FALSE)/100))*(VLOOKUP(16&amp;$B33,'comm trip limit - FL_Keys'!$A$5:$I$64,COLUMN(G31),FALSE))*$C34</f>
        <v>225.89299889989027</v>
      </c>
      <c r="AF34">
        <f>AF33+(1-(HLOOKUP(daily!$B33,'commercial size limit'!$A$4:$M$13,6,FALSE)/100))*(VLOOKUP(16&amp;$B33,'comm trip limit - FL_Keys'!$A$5:$I$64,COLUMN(H31),FALSE))*$C34</f>
        <v>225.89299889989027</v>
      </c>
      <c r="AG34">
        <f>AG33+(1-(HLOOKUP(daily!$B33,'commercial size limit'!$A$4:$M$13,6,FALSE)/100))*(VLOOKUP(16&amp;$B33,'comm trip limit - FL_Keys'!$A$5:$I$64,COLUMN(I31),FALSE))*$C34</f>
        <v>225.89299889989027</v>
      </c>
      <c r="AH34">
        <f>AH33+(1-(HLOOKUP(daily!$B33,'commercial size limit'!$A$4:$M$13,7,FALSE)/100))*(VLOOKUP(17&amp;$B33,'comm trip limit - FL_Keys'!$A$5:$I$64,COLUMN(D31),FALSE))*$C34</f>
        <v>183.16195902090223</v>
      </c>
      <c r="AI34">
        <f>AI33+(1-(HLOOKUP(daily!$B33,'commercial size limit'!$A$4:$M$13,7,FALSE)/100))*(VLOOKUP(17&amp;$B33,'comm trip limit - FL_Keys'!$A$5:$I$64,COLUMN(E31),FALSE))*$C34</f>
        <v>177.67992158740671</v>
      </c>
      <c r="AJ34">
        <f>AJ33+(1-(HLOOKUP(daily!$B33,'commercial size limit'!$A$4:$M$13,7,FALSE)/100))*(VLOOKUP(17&amp;$B33,'comm trip limit - FL_Keys'!$A$5:$I$64,COLUMN(F31),FALSE))*$C34</f>
        <v>183.16195902090223</v>
      </c>
      <c r="AK34">
        <f>AK33+(1-(HLOOKUP(daily!$B33,'commercial size limit'!$A$4:$M$13,7,FALSE)/100))*(VLOOKUP(17&amp;$B33,'comm trip limit - FL_Keys'!$A$5:$I$64,COLUMN(G31),FALSE))*$C34</f>
        <v>183.16195902090223</v>
      </c>
      <c r="AL34">
        <f>AL33+(1-(HLOOKUP(daily!$B33,'commercial size limit'!$A$4:$M$13,7,FALSE)/100))*(VLOOKUP(17&amp;$B33,'comm trip limit - FL_Keys'!$A$5:$I$64,COLUMN(H31),FALSE))*$C34</f>
        <v>183.16195902090223</v>
      </c>
      <c r="AM34">
        <f>AM33+(1-(HLOOKUP(daily!$B33,'commercial size limit'!$A$4:$M$13,7,FALSE)/100))*(VLOOKUP(17&amp;$B33,'comm trip limit - FL_Keys'!$A$5:$I$64,COLUMN(I31),FALSE))*$C34</f>
        <v>183.16195902090223</v>
      </c>
    </row>
    <row r="35" spans="1:39" x14ac:dyDescent="0.25">
      <c r="A35" s="7">
        <v>42402</v>
      </c>
      <c r="B35" s="22">
        <f t="shared" si="1"/>
        <v>2</v>
      </c>
      <c r="C35" s="21">
        <f t="shared" si="0"/>
        <v>36.701000000000001</v>
      </c>
      <c r="D35">
        <f t="shared" si="2"/>
        <v>983.43799999999999</v>
      </c>
      <c r="E35">
        <v>33</v>
      </c>
      <c r="J35">
        <f>J34+(1-(HLOOKUP(daily!$B34,'commercial size limit'!$A$4:$M$13,2,FALSE)/100))*(VLOOKUP(12&amp;$B34,'comm trip limit - FL_Keys'!$A$5:$I$64,COLUMN(D32),FALSE))*$C35</f>
        <v>983.43799999999999</v>
      </c>
      <c r="K35">
        <f>K34+(1-(HLOOKUP(daily!$B34,'commercial size limit'!$A$4:$M$13,2,FALSE)/100))*(VLOOKUP(12&amp;$B34,'comm trip limit - FL_Keys'!$A$5:$I$64,COLUMN(E32),FALSE))*$C35</f>
        <v>577.30182723999974</v>
      </c>
      <c r="L35">
        <f>L34+(1-(HLOOKUP(daily!$B34,'commercial size limit'!$A$4:$M$13,2,FALSE)/100))*(VLOOKUP(12&amp;$B34,'comm trip limit - FL_Keys'!$A$5:$I$64,COLUMN(F32),FALSE))*$C35</f>
        <v>810.13713439999958</v>
      </c>
      <c r="M35">
        <f>M34+(1-(HLOOKUP(daily!$B34,'commercial size limit'!$A$4:$M$13,2,FALSE)/100))*(VLOOKUP(12&amp;$B34,'comm trip limit - FL_Keys'!$A$5:$I$64,COLUMN(G32),FALSE))*$C35</f>
        <v>919.86809651000044</v>
      </c>
      <c r="N35">
        <f>N34+(1-(HLOOKUP(daily!$B34,'commercial size limit'!$A$4:$M$13,2,FALSE)/100))*(VLOOKUP(12&amp;$B34,'comm trip limit - FL_Keys'!$A$5:$I$64,COLUMN(H32),FALSE))*$C35</f>
        <v>968.00567901999955</v>
      </c>
      <c r="O35">
        <f>O34+(1-(HLOOKUP(daily!$B34,'commercial size limit'!$A$4:$M$13,2,FALSE)/100))*(VLOOKUP(12&amp;$B34,'comm trip limit - FL_Keys'!$A$5:$I$64,COLUMN(I32),FALSE))*$C35</f>
        <v>982.72930368999994</v>
      </c>
      <c r="P35">
        <f>P34+(1-(HLOOKUP(daily!$B34,'commercial size limit'!$A$4:$M$13,4,FALSE)/100))*(VLOOKUP(14&amp;$B34,'comm trip limit - FL_Keys'!$A$5:$I$64,COLUMN(D32),FALSE))*$C35</f>
        <v>409.95379316106374</v>
      </c>
      <c r="Q35">
        <f>Q34+(1-(HLOOKUP(daily!$B34,'commercial size limit'!$A$4:$M$13,4,FALSE)/100))*(VLOOKUP(14&amp;$B34,'comm trip limit - FL_Keys'!$A$5:$I$64,COLUMN(E32),FALSE))*$C35</f>
        <v>354.11846300538076</v>
      </c>
      <c r="R35">
        <f>R34+(1-(HLOOKUP(daily!$B34,'commercial size limit'!$A$4:$M$13,4,FALSE)/100))*(VLOOKUP(14&amp;$B34,'comm trip limit - FL_Keys'!$A$5:$I$64,COLUMN(F32),FALSE))*$C35</f>
        <v>393.45307650512666</v>
      </c>
      <c r="S35">
        <f>S34+(1-(HLOOKUP(daily!$B34,'commercial size limit'!$A$4:$M$13,4,FALSE)/100))*(VLOOKUP(14&amp;$B34,'comm trip limit - FL_Keys'!$A$5:$I$64,COLUMN(G32),FALSE))*$C35</f>
        <v>409.95379316106374</v>
      </c>
      <c r="T35">
        <f>T34+(1-(HLOOKUP(daily!$B34,'commercial size limit'!$A$4:$M$13,4,FALSE)/100))*(VLOOKUP(14&amp;$B34,'comm trip limit - FL_Keys'!$A$5:$I$64,COLUMN(H32),FALSE))*$C35</f>
        <v>409.95379316106374</v>
      </c>
      <c r="U35">
        <f>U34+(1-(HLOOKUP(daily!$B34,'commercial size limit'!$A$4:$M$13,4,FALSE)/100))*(VLOOKUP(14&amp;$B34,'comm trip limit - FL_Keys'!$A$5:$I$64,COLUMN(I32),FALSE))*$C35</f>
        <v>409.95379316106374</v>
      </c>
      <c r="V35">
        <f>V34+(1-(HLOOKUP(daily!$B34,'commercial size limit'!$A$4:$M$13,5,FALSE)/100))*(VLOOKUP(15&amp;$B34,'comm trip limit - FL_Keys'!$A$5:$I$64,COLUMN(D32),FALSE))*$C35</f>
        <v>284.61913360617012</v>
      </c>
      <c r="W35">
        <f>W34+(1-(HLOOKUP(daily!$B34,'commercial size limit'!$A$4:$M$13,5,FALSE)/100))*(VLOOKUP(15&amp;$B34,'comm trip limit - FL_Keys'!$A$5:$I$64,COLUMN(E32),FALSE))*$C35</f>
        <v>261.35936962401354</v>
      </c>
      <c r="X35">
        <f>X34+(1-(HLOOKUP(daily!$B34,'commercial size limit'!$A$4:$M$13,5,FALSE)/100))*(VLOOKUP(15&amp;$B34,'comm trip limit - FL_Keys'!$A$5:$I$64,COLUMN(F32),FALSE))*$C35</f>
        <v>284.29831246424533</v>
      </c>
      <c r="Y35">
        <f>Y34+(1-(HLOOKUP(daily!$B34,'commercial size limit'!$A$4:$M$13,5,FALSE)/100))*(VLOOKUP(15&amp;$B34,'comm trip limit - FL_Keys'!$A$5:$I$64,COLUMN(G32),FALSE))*$C35</f>
        <v>284.61913360617012</v>
      </c>
      <c r="Z35">
        <f>Z34+(1-(HLOOKUP(daily!$B34,'commercial size limit'!$A$4:$M$13,5,FALSE)/100))*(VLOOKUP(15&amp;$B34,'comm trip limit - FL_Keys'!$A$5:$I$64,COLUMN(H32),FALSE))*$C35</f>
        <v>284.61913360617012</v>
      </c>
      <c r="AA35">
        <f>AA34+(1-(HLOOKUP(daily!$B34,'commercial size limit'!$A$4:$M$13,5,FALSE)/100))*(VLOOKUP(15&amp;$B34,'comm trip limit - FL_Keys'!$A$5:$I$64,COLUMN(I32),FALSE))*$C35</f>
        <v>284.61913360617012</v>
      </c>
      <c r="AB35">
        <f>AB34+(1-(HLOOKUP(daily!$B34,'commercial size limit'!$A$4:$M$13,6,FALSE)/100))*(VLOOKUP(16&amp;$B34,'comm trip limit - FL_Keys'!$A$5:$I$64,COLUMN(D32),FALSE))*$C35</f>
        <v>234.3780752273239</v>
      </c>
      <c r="AC35">
        <f>AC34+(1-(HLOOKUP(daily!$B34,'commercial size limit'!$A$4:$M$13,6,FALSE)/100))*(VLOOKUP(16&amp;$B34,'comm trip limit - FL_Keys'!$A$5:$I$64,COLUMN(E32),FALSE))*$C35</f>
        <v>220.65214161867408</v>
      </c>
      <c r="AD35">
        <f>AD34+(1-(HLOOKUP(daily!$B34,'commercial size limit'!$A$4:$M$13,6,FALSE)/100))*(VLOOKUP(16&amp;$B34,'comm trip limit - FL_Keys'!$A$5:$I$64,COLUMN(F32),FALSE))*$C35</f>
        <v>234.26352669690354</v>
      </c>
      <c r="AE35">
        <f>AE34+(1-(HLOOKUP(daily!$B34,'commercial size limit'!$A$4:$M$13,6,FALSE)/100))*(VLOOKUP(16&amp;$B34,'comm trip limit - FL_Keys'!$A$5:$I$64,COLUMN(G32),FALSE))*$C35</f>
        <v>234.3780752273239</v>
      </c>
      <c r="AF35">
        <f>AF34+(1-(HLOOKUP(daily!$B34,'commercial size limit'!$A$4:$M$13,6,FALSE)/100))*(VLOOKUP(16&amp;$B34,'comm trip limit - FL_Keys'!$A$5:$I$64,COLUMN(H32),FALSE))*$C35</f>
        <v>234.3780752273239</v>
      </c>
      <c r="AG35">
        <f>AG34+(1-(HLOOKUP(daily!$B34,'commercial size limit'!$A$4:$M$13,6,FALSE)/100))*(VLOOKUP(16&amp;$B34,'comm trip limit - FL_Keys'!$A$5:$I$64,COLUMN(I32),FALSE))*$C35</f>
        <v>234.3780752273239</v>
      </c>
      <c r="AH35">
        <f>AH34+(1-(HLOOKUP(daily!$B34,'commercial size limit'!$A$4:$M$13,7,FALSE)/100))*(VLOOKUP(17&amp;$B34,'comm trip limit - FL_Keys'!$A$5:$I$64,COLUMN(D32),FALSE))*$C35</f>
        <v>191.64703534833586</v>
      </c>
      <c r="AI35">
        <f>AI34+(1-(HLOOKUP(daily!$B34,'commercial size limit'!$A$4:$M$13,7,FALSE)/100))*(VLOOKUP(17&amp;$B34,'comm trip limit - FL_Keys'!$A$5:$I$64,COLUMN(E32),FALSE))*$C35</f>
        <v>185.5544118223182</v>
      </c>
      <c r="AJ35">
        <f>AJ34+(1-(HLOOKUP(daily!$B34,'commercial size limit'!$A$4:$M$13,7,FALSE)/100))*(VLOOKUP(17&amp;$B34,'comm trip limit - FL_Keys'!$A$5:$I$64,COLUMN(F32),FALSE))*$C35</f>
        <v>191.5324868179155</v>
      </c>
      <c r="AK35">
        <f>AK34+(1-(HLOOKUP(daily!$B34,'commercial size limit'!$A$4:$M$13,7,FALSE)/100))*(VLOOKUP(17&amp;$B34,'comm trip limit - FL_Keys'!$A$5:$I$64,COLUMN(G32),FALSE))*$C35</f>
        <v>191.64703534833586</v>
      </c>
      <c r="AL35">
        <f>AL34+(1-(HLOOKUP(daily!$B34,'commercial size limit'!$A$4:$M$13,7,FALSE)/100))*(VLOOKUP(17&amp;$B34,'comm trip limit - FL_Keys'!$A$5:$I$64,COLUMN(H32),FALSE))*$C35</f>
        <v>191.64703534833586</v>
      </c>
      <c r="AM35">
        <f>AM34+(1-(HLOOKUP(daily!$B34,'commercial size limit'!$A$4:$M$13,7,FALSE)/100))*(VLOOKUP(17&amp;$B34,'comm trip limit - FL_Keys'!$A$5:$I$64,COLUMN(I32),FALSE))*$C35</f>
        <v>191.64703534833586</v>
      </c>
    </row>
    <row r="36" spans="1:39" x14ac:dyDescent="0.25">
      <c r="A36" s="7">
        <v>42403</v>
      </c>
      <c r="B36" s="22">
        <f t="shared" si="1"/>
        <v>2</v>
      </c>
      <c r="C36" s="21">
        <f t="shared" si="0"/>
        <v>36.701000000000001</v>
      </c>
      <c r="D36">
        <f t="shared" si="2"/>
        <v>1020.139</v>
      </c>
      <c r="E36">
        <v>34</v>
      </c>
      <c r="J36">
        <f>J35+(1-(HLOOKUP(daily!$B35,'commercial size limit'!$A$4:$M$13,2,FALSE)/100))*(VLOOKUP(12&amp;$B35,'comm trip limit - FL_Keys'!$A$5:$I$64,COLUMN(D33),FALSE))*$C36</f>
        <v>1020.139</v>
      </c>
      <c r="K36">
        <f>K35+(1-(HLOOKUP(daily!$B35,'commercial size limit'!$A$4:$M$13,2,FALSE)/100))*(VLOOKUP(12&amp;$B35,'comm trip limit - FL_Keys'!$A$5:$I$64,COLUMN(E33),FALSE))*$C36</f>
        <v>598.48087330999977</v>
      </c>
      <c r="L36">
        <f>L35+(1-(HLOOKUP(daily!$B35,'commercial size limit'!$A$4:$M$13,2,FALSE)/100))*(VLOOKUP(12&amp;$B35,'comm trip limit - FL_Keys'!$A$5:$I$64,COLUMN(F33),FALSE))*$C36</f>
        <v>838.44938682999953</v>
      </c>
      <c r="M36">
        <f>M35+(1-(HLOOKUP(daily!$B35,'commercial size limit'!$A$4:$M$13,2,FALSE)/100))*(VLOOKUP(12&amp;$B35,'comm trip limit - FL_Keys'!$A$5:$I$64,COLUMN(G33),FALSE))*$C36</f>
        <v>953.5335568000005</v>
      </c>
      <c r="N36">
        <f>N35+(1-(HLOOKUP(daily!$B35,'commercial size limit'!$A$4:$M$13,2,FALSE)/100))*(VLOOKUP(12&amp;$B35,'comm trip limit - FL_Keys'!$A$5:$I$64,COLUMN(H33),FALSE))*$C36</f>
        <v>1003.3428698599995</v>
      </c>
      <c r="O36">
        <f>O35+(1-(HLOOKUP(daily!$B35,'commercial size limit'!$A$4:$M$13,2,FALSE)/100))*(VLOOKUP(12&amp;$B35,'comm trip limit - FL_Keys'!$A$5:$I$64,COLUMN(I33),FALSE))*$C36</f>
        <v>1018.7216073799999</v>
      </c>
      <c r="P36">
        <f>P35+(1-(HLOOKUP(daily!$B35,'commercial size limit'!$A$4:$M$13,4,FALSE)/100))*(VLOOKUP(14&amp;$B35,'comm trip limit - FL_Keys'!$A$5:$I$64,COLUMN(D33),FALSE))*$C36</f>
        <v>423.1482898424797</v>
      </c>
      <c r="Q36">
        <f>Q35+(1-(HLOOKUP(daily!$B35,'commercial size limit'!$A$4:$M$13,4,FALSE)/100))*(VLOOKUP(14&amp;$B35,'comm trip limit - FL_Keys'!$A$5:$I$64,COLUMN(E33),FALSE))*$C36</f>
        <v>365.29802809857767</v>
      </c>
      <c r="R36">
        <f>R35+(1-(HLOOKUP(daily!$B35,'commercial size limit'!$A$4:$M$13,4,FALSE)/100))*(VLOOKUP(14&amp;$B35,'comm trip limit - FL_Keys'!$A$5:$I$64,COLUMN(F33),FALSE))*$C36</f>
        <v>406.09261265612224</v>
      </c>
      <c r="S36">
        <f>S35+(1-(HLOOKUP(daily!$B35,'commercial size limit'!$A$4:$M$13,4,FALSE)/100))*(VLOOKUP(14&amp;$B35,'comm trip limit - FL_Keys'!$A$5:$I$64,COLUMN(G33),FALSE))*$C36</f>
        <v>423.1482898424797</v>
      </c>
      <c r="T36">
        <f>T35+(1-(HLOOKUP(daily!$B35,'commercial size limit'!$A$4:$M$13,4,FALSE)/100))*(VLOOKUP(14&amp;$B35,'comm trip limit - FL_Keys'!$A$5:$I$64,COLUMN(H33),FALSE))*$C36</f>
        <v>423.1482898424797</v>
      </c>
      <c r="U36">
        <f>U35+(1-(HLOOKUP(daily!$B35,'commercial size limit'!$A$4:$M$13,4,FALSE)/100))*(VLOOKUP(14&amp;$B35,'comm trip limit - FL_Keys'!$A$5:$I$64,COLUMN(I33),FALSE))*$C36</f>
        <v>423.1482898424797</v>
      </c>
      <c r="V36">
        <f>V35+(1-(HLOOKUP(daily!$B35,'commercial size limit'!$A$4:$M$13,5,FALSE)/100))*(VLOOKUP(15&amp;$B35,'comm trip limit - FL_Keys'!$A$5:$I$64,COLUMN(D33),FALSE))*$C36</f>
        <v>295.37772320794005</v>
      </c>
      <c r="W36">
        <f>W35+(1-(HLOOKUP(daily!$B35,'commercial size limit'!$A$4:$M$13,5,FALSE)/100))*(VLOOKUP(15&amp;$B35,'comm trip limit - FL_Keys'!$A$5:$I$64,COLUMN(E33),FALSE))*$C36</f>
        <v>270.93957090670159</v>
      </c>
      <c r="X36">
        <f>X35+(1-(HLOOKUP(daily!$B35,'commercial size limit'!$A$4:$M$13,5,FALSE)/100))*(VLOOKUP(15&amp;$B35,'comm trip limit - FL_Keys'!$A$5:$I$64,COLUMN(F33),FALSE))*$C36</f>
        <v>294.73608092409046</v>
      </c>
      <c r="Y36">
        <f>Y35+(1-(HLOOKUP(daily!$B35,'commercial size limit'!$A$4:$M$13,5,FALSE)/100))*(VLOOKUP(15&amp;$B35,'comm trip limit - FL_Keys'!$A$5:$I$64,COLUMN(G33),FALSE))*$C36</f>
        <v>295.37772320794005</v>
      </c>
      <c r="Z36">
        <f>Z35+(1-(HLOOKUP(daily!$B35,'commercial size limit'!$A$4:$M$13,5,FALSE)/100))*(VLOOKUP(15&amp;$B35,'comm trip limit - FL_Keys'!$A$5:$I$64,COLUMN(H33),FALSE))*$C36</f>
        <v>295.37772320794005</v>
      </c>
      <c r="AA36">
        <f>AA35+(1-(HLOOKUP(daily!$B35,'commercial size limit'!$A$4:$M$13,5,FALSE)/100))*(VLOOKUP(15&amp;$B35,'comm trip limit - FL_Keys'!$A$5:$I$64,COLUMN(I33),FALSE))*$C36</f>
        <v>295.37772320794005</v>
      </c>
      <c r="AB36">
        <f>AB35+(1-(HLOOKUP(daily!$B35,'commercial size limit'!$A$4:$M$13,6,FALSE)/100))*(VLOOKUP(16&amp;$B35,'comm trip limit - FL_Keys'!$A$5:$I$64,COLUMN(D33),FALSE))*$C36</f>
        <v>242.86315155475754</v>
      </c>
      <c r="AC36">
        <f>AC35+(1-(HLOOKUP(daily!$B35,'commercial size limit'!$A$4:$M$13,6,FALSE)/100))*(VLOOKUP(16&amp;$B35,'comm trip limit - FL_Keys'!$A$5:$I$64,COLUMN(E33),FALSE))*$C36</f>
        <v>228.52663185358557</v>
      </c>
      <c r="AD36">
        <f>AD35+(1-(HLOOKUP(daily!$B35,'commercial size limit'!$A$4:$M$13,6,FALSE)/100))*(VLOOKUP(16&amp;$B35,'comm trip limit - FL_Keys'!$A$5:$I$64,COLUMN(F33),FALSE))*$C36</f>
        <v>242.63405449391681</v>
      </c>
      <c r="AE36">
        <f>AE35+(1-(HLOOKUP(daily!$B35,'commercial size limit'!$A$4:$M$13,6,FALSE)/100))*(VLOOKUP(16&amp;$B35,'comm trip limit - FL_Keys'!$A$5:$I$64,COLUMN(G33),FALSE))*$C36</f>
        <v>242.86315155475754</v>
      </c>
      <c r="AF36">
        <f>AF35+(1-(HLOOKUP(daily!$B35,'commercial size limit'!$A$4:$M$13,6,FALSE)/100))*(VLOOKUP(16&amp;$B35,'comm trip limit - FL_Keys'!$A$5:$I$64,COLUMN(H33),FALSE))*$C36</f>
        <v>242.86315155475754</v>
      </c>
      <c r="AG36">
        <f>AG35+(1-(HLOOKUP(daily!$B35,'commercial size limit'!$A$4:$M$13,6,FALSE)/100))*(VLOOKUP(16&amp;$B35,'comm trip limit - FL_Keys'!$A$5:$I$64,COLUMN(I33),FALSE))*$C36</f>
        <v>242.86315155475754</v>
      </c>
      <c r="AH36">
        <f>AH35+(1-(HLOOKUP(daily!$B35,'commercial size limit'!$A$4:$M$13,7,FALSE)/100))*(VLOOKUP(17&amp;$B35,'comm trip limit - FL_Keys'!$A$5:$I$64,COLUMN(D33),FALSE))*$C36</f>
        <v>200.13211167576949</v>
      </c>
      <c r="AI36">
        <f>AI35+(1-(HLOOKUP(daily!$B35,'commercial size limit'!$A$4:$M$13,7,FALSE)/100))*(VLOOKUP(17&amp;$B35,'comm trip limit - FL_Keys'!$A$5:$I$64,COLUMN(E33),FALSE))*$C36</f>
        <v>193.42890205722969</v>
      </c>
      <c r="AJ36">
        <f>AJ35+(1-(HLOOKUP(daily!$B35,'commercial size limit'!$A$4:$M$13,7,FALSE)/100))*(VLOOKUP(17&amp;$B35,'comm trip limit - FL_Keys'!$A$5:$I$64,COLUMN(F33),FALSE))*$C36</f>
        <v>199.90301461492876</v>
      </c>
      <c r="AK36">
        <f>AK35+(1-(HLOOKUP(daily!$B35,'commercial size limit'!$A$4:$M$13,7,FALSE)/100))*(VLOOKUP(17&amp;$B35,'comm trip limit - FL_Keys'!$A$5:$I$64,COLUMN(G33),FALSE))*$C36</f>
        <v>200.13211167576949</v>
      </c>
      <c r="AL36">
        <f>AL35+(1-(HLOOKUP(daily!$B35,'commercial size limit'!$A$4:$M$13,7,FALSE)/100))*(VLOOKUP(17&amp;$B35,'comm trip limit - FL_Keys'!$A$5:$I$64,COLUMN(H33),FALSE))*$C36</f>
        <v>200.13211167576949</v>
      </c>
      <c r="AM36">
        <f>AM35+(1-(HLOOKUP(daily!$B35,'commercial size limit'!$A$4:$M$13,7,FALSE)/100))*(VLOOKUP(17&amp;$B35,'comm trip limit - FL_Keys'!$A$5:$I$64,COLUMN(I33),FALSE))*$C36</f>
        <v>200.13211167576949</v>
      </c>
    </row>
    <row r="37" spans="1:39" x14ac:dyDescent="0.25">
      <c r="A37" s="7">
        <v>42404</v>
      </c>
      <c r="B37" s="22">
        <f t="shared" si="1"/>
        <v>2</v>
      </c>
      <c r="C37" s="21">
        <f t="shared" si="0"/>
        <v>36.701000000000001</v>
      </c>
      <c r="D37">
        <f t="shared" si="2"/>
        <v>1056.8399999999999</v>
      </c>
      <c r="E37">
        <v>35</v>
      </c>
      <c r="J37">
        <f>J36+(1-(HLOOKUP(daily!$B36,'commercial size limit'!$A$4:$M$13,2,FALSE)/100))*(VLOOKUP(12&amp;$B36,'comm trip limit - FL_Keys'!$A$5:$I$64,COLUMN(D34),FALSE))*$C37</f>
        <v>1056.8399999999999</v>
      </c>
      <c r="K37">
        <f>K36+(1-(HLOOKUP(daily!$B36,'commercial size limit'!$A$4:$M$13,2,FALSE)/100))*(VLOOKUP(12&amp;$B36,'comm trip limit - FL_Keys'!$A$5:$I$64,COLUMN(E34),FALSE))*$C37</f>
        <v>619.65991937999979</v>
      </c>
      <c r="L37">
        <f>L36+(1-(HLOOKUP(daily!$B36,'commercial size limit'!$A$4:$M$13,2,FALSE)/100))*(VLOOKUP(12&amp;$B36,'comm trip limit - FL_Keys'!$A$5:$I$64,COLUMN(F34),FALSE))*$C37</f>
        <v>866.76163925999947</v>
      </c>
      <c r="M37">
        <f>M36+(1-(HLOOKUP(daily!$B36,'commercial size limit'!$A$4:$M$13,2,FALSE)/100))*(VLOOKUP(12&amp;$B36,'comm trip limit - FL_Keys'!$A$5:$I$64,COLUMN(G34),FALSE))*$C37</f>
        <v>987.19901709000055</v>
      </c>
      <c r="N37">
        <f>N36+(1-(HLOOKUP(daily!$B36,'commercial size limit'!$A$4:$M$13,2,FALSE)/100))*(VLOOKUP(12&amp;$B36,'comm trip limit - FL_Keys'!$A$5:$I$64,COLUMN(H34),FALSE))*$C37</f>
        <v>1038.6800606999996</v>
      </c>
      <c r="O37">
        <f>O36+(1-(HLOOKUP(daily!$B36,'commercial size limit'!$A$4:$M$13,2,FALSE)/100))*(VLOOKUP(12&amp;$B36,'comm trip limit - FL_Keys'!$A$5:$I$64,COLUMN(I34),FALSE))*$C37</f>
        <v>1054.71391107</v>
      </c>
      <c r="P37">
        <f>P36+(1-(HLOOKUP(daily!$B36,'commercial size limit'!$A$4:$M$13,4,FALSE)/100))*(VLOOKUP(14&amp;$B36,'comm trip limit - FL_Keys'!$A$5:$I$64,COLUMN(D34),FALSE))*$C37</f>
        <v>436.34278652389565</v>
      </c>
      <c r="Q37">
        <f>Q36+(1-(HLOOKUP(daily!$B36,'commercial size limit'!$A$4:$M$13,4,FALSE)/100))*(VLOOKUP(14&amp;$B36,'comm trip limit - FL_Keys'!$A$5:$I$64,COLUMN(E34),FALSE))*$C37</f>
        <v>376.47759319177459</v>
      </c>
      <c r="R37">
        <f>R36+(1-(HLOOKUP(daily!$B36,'commercial size limit'!$A$4:$M$13,4,FALSE)/100))*(VLOOKUP(14&amp;$B36,'comm trip limit - FL_Keys'!$A$5:$I$64,COLUMN(F34),FALSE))*$C37</f>
        <v>418.73214880711782</v>
      </c>
      <c r="S37">
        <f>S36+(1-(HLOOKUP(daily!$B36,'commercial size limit'!$A$4:$M$13,4,FALSE)/100))*(VLOOKUP(14&amp;$B36,'comm trip limit - FL_Keys'!$A$5:$I$64,COLUMN(G34),FALSE))*$C37</f>
        <v>436.34278652389565</v>
      </c>
      <c r="T37">
        <f>T36+(1-(HLOOKUP(daily!$B36,'commercial size limit'!$A$4:$M$13,4,FALSE)/100))*(VLOOKUP(14&amp;$B36,'comm trip limit - FL_Keys'!$A$5:$I$64,COLUMN(H34),FALSE))*$C37</f>
        <v>436.34278652389565</v>
      </c>
      <c r="U37">
        <f>U36+(1-(HLOOKUP(daily!$B36,'commercial size limit'!$A$4:$M$13,4,FALSE)/100))*(VLOOKUP(14&amp;$B36,'comm trip limit - FL_Keys'!$A$5:$I$64,COLUMN(I34),FALSE))*$C37</f>
        <v>436.34278652389565</v>
      </c>
      <c r="V37">
        <f>V36+(1-(HLOOKUP(daily!$B36,'commercial size limit'!$A$4:$M$13,5,FALSE)/100))*(VLOOKUP(15&amp;$B36,'comm trip limit - FL_Keys'!$A$5:$I$64,COLUMN(D34),FALSE))*$C37</f>
        <v>306.13631280970998</v>
      </c>
      <c r="W37">
        <f>W36+(1-(HLOOKUP(daily!$B36,'commercial size limit'!$A$4:$M$13,5,FALSE)/100))*(VLOOKUP(15&amp;$B36,'comm trip limit - FL_Keys'!$A$5:$I$64,COLUMN(E34),FALSE))*$C37</f>
        <v>280.51977218938964</v>
      </c>
      <c r="X37">
        <f>X36+(1-(HLOOKUP(daily!$B36,'commercial size limit'!$A$4:$M$13,5,FALSE)/100))*(VLOOKUP(15&amp;$B36,'comm trip limit - FL_Keys'!$A$5:$I$64,COLUMN(F34),FALSE))*$C37</f>
        <v>305.17384938393559</v>
      </c>
      <c r="Y37">
        <f>Y36+(1-(HLOOKUP(daily!$B36,'commercial size limit'!$A$4:$M$13,5,FALSE)/100))*(VLOOKUP(15&amp;$B36,'comm trip limit - FL_Keys'!$A$5:$I$64,COLUMN(G34),FALSE))*$C37</f>
        <v>306.13631280970998</v>
      </c>
      <c r="Z37">
        <f>Z36+(1-(HLOOKUP(daily!$B36,'commercial size limit'!$A$4:$M$13,5,FALSE)/100))*(VLOOKUP(15&amp;$B36,'comm trip limit - FL_Keys'!$A$5:$I$64,COLUMN(H34),FALSE))*$C37</f>
        <v>306.13631280970998</v>
      </c>
      <c r="AA37">
        <f>AA36+(1-(HLOOKUP(daily!$B36,'commercial size limit'!$A$4:$M$13,5,FALSE)/100))*(VLOOKUP(15&amp;$B36,'comm trip limit - FL_Keys'!$A$5:$I$64,COLUMN(I34),FALSE))*$C37</f>
        <v>306.13631280970998</v>
      </c>
      <c r="AB37">
        <f>AB36+(1-(HLOOKUP(daily!$B36,'commercial size limit'!$A$4:$M$13,6,FALSE)/100))*(VLOOKUP(16&amp;$B36,'comm trip limit - FL_Keys'!$A$5:$I$64,COLUMN(D34),FALSE))*$C37</f>
        <v>251.34822788219117</v>
      </c>
      <c r="AC37">
        <f>AC36+(1-(HLOOKUP(daily!$B36,'commercial size limit'!$A$4:$M$13,6,FALSE)/100))*(VLOOKUP(16&amp;$B36,'comm trip limit - FL_Keys'!$A$5:$I$64,COLUMN(E34),FALSE))*$C37</f>
        <v>236.40112208849706</v>
      </c>
      <c r="AD37">
        <f>AD36+(1-(HLOOKUP(daily!$B36,'commercial size limit'!$A$4:$M$13,6,FALSE)/100))*(VLOOKUP(16&amp;$B36,'comm trip limit - FL_Keys'!$A$5:$I$64,COLUMN(F34),FALSE))*$C37</f>
        <v>251.00458229093007</v>
      </c>
      <c r="AE37">
        <f>AE36+(1-(HLOOKUP(daily!$B36,'commercial size limit'!$A$4:$M$13,6,FALSE)/100))*(VLOOKUP(16&amp;$B36,'comm trip limit - FL_Keys'!$A$5:$I$64,COLUMN(G34),FALSE))*$C37</f>
        <v>251.34822788219117</v>
      </c>
      <c r="AF37">
        <f>AF36+(1-(HLOOKUP(daily!$B36,'commercial size limit'!$A$4:$M$13,6,FALSE)/100))*(VLOOKUP(16&amp;$B36,'comm trip limit - FL_Keys'!$A$5:$I$64,COLUMN(H34),FALSE))*$C37</f>
        <v>251.34822788219117</v>
      </c>
      <c r="AG37">
        <f>AG36+(1-(HLOOKUP(daily!$B36,'commercial size limit'!$A$4:$M$13,6,FALSE)/100))*(VLOOKUP(16&amp;$B36,'comm trip limit - FL_Keys'!$A$5:$I$64,COLUMN(I34),FALSE))*$C37</f>
        <v>251.34822788219117</v>
      </c>
      <c r="AH37">
        <f>AH36+(1-(HLOOKUP(daily!$B36,'commercial size limit'!$A$4:$M$13,7,FALSE)/100))*(VLOOKUP(17&amp;$B36,'comm trip limit - FL_Keys'!$A$5:$I$64,COLUMN(D34),FALSE))*$C37</f>
        <v>208.61718800320313</v>
      </c>
      <c r="AI37">
        <f>AI36+(1-(HLOOKUP(daily!$B36,'commercial size limit'!$A$4:$M$13,7,FALSE)/100))*(VLOOKUP(17&amp;$B36,'comm trip limit - FL_Keys'!$A$5:$I$64,COLUMN(E34),FALSE))*$C37</f>
        <v>201.30339229214118</v>
      </c>
      <c r="AJ37">
        <f>AJ36+(1-(HLOOKUP(daily!$B36,'commercial size limit'!$A$4:$M$13,7,FALSE)/100))*(VLOOKUP(17&amp;$B36,'comm trip limit - FL_Keys'!$A$5:$I$64,COLUMN(F34),FALSE))*$C37</f>
        <v>208.27354241194203</v>
      </c>
      <c r="AK37">
        <f>AK36+(1-(HLOOKUP(daily!$B36,'commercial size limit'!$A$4:$M$13,7,FALSE)/100))*(VLOOKUP(17&amp;$B36,'comm trip limit - FL_Keys'!$A$5:$I$64,COLUMN(G34),FALSE))*$C37</f>
        <v>208.61718800320313</v>
      </c>
      <c r="AL37">
        <f>AL36+(1-(HLOOKUP(daily!$B36,'commercial size limit'!$A$4:$M$13,7,FALSE)/100))*(VLOOKUP(17&amp;$B36,'comm trip limit - FL_Keys'!$A$5:$I$64,COLUMN(H34),FALSE))*$C37</f>
        <v>208.61718800320313</v>
      </c>
      <c r="AM37">
        <f>AM36+(1-(HLOOKUP(daily!$B36,'commercial size limit'!$A$4:$M$13,7,FALSE)/100))*(VLOOKUP(17&amp;$B36,'comm trip limit - FL_Keys'!$A$5:$I$64,COLUMN(I34),FALSE))*$C37</f>
        <v>208.61718800320313</v>
      </c>
    </row>
    <row r="38" spans="1:39" x14ac:dyDescent="0.25">
      <c r="A38" s="7">
        <v>42405</v>
      </c>
      <c r="B38" s="22">
        <f t="shared" si="1"/>
        <v>2</v>
      </c>
      <c r="C38" s="21">
        <f t="shared" si="0"/>
        <v>36.701000000000001</v>
      </c>
      <c r="D38">
        <f t="shared" si="2"/>
        <v>1093.5409999999999</v>
      </c>
      <c r="E38">
        <v>36</v>
      </c>
      <c r="J38">
        <f>J37+(1-(HLOOKUP(daily!$B37,'commercial size limit'!$A$4:$M$13,2,FALSE)/100))*(VLOOKUP(12&amp;$B37,'comm trip limit - FL_Keys'!$A$5:$I$64,COLUMN(D35),FALSE))*$C38</f>
        <v>1093.5409999999999</v>
      </c>
      <c r="K38">
        <f>K37+(1-(HLOOKUP(daily!$B37,'commercial size limit'!$A$4:$M$13,2,FALSE)/100))*(VLOOKUP(12&amp;$B37,'comm trip limit - FL_Keys'!$A$5:$I$64,COLUMN(E35),FALSE))*$C38</f>
        <v>640.83896544999982</v>
      </c>
      <c r="L38">
        <f>L37+(1-(HLOOKUP(daily!$B37,'commercial size limit'!$A$4:$M$13,2,FALSE)/100))*(VLOOKUP(12&amp;$B37,'comm trip limit - FL_Keys'!$A$5:$I$64,COLUMN(F35),FALSE))*$C38</f>
        <v>895.07389168999941</v>
      </c>
      <c r="M38">
        <f>M37+(1-(HLOOKUP(daily!$B37,'commercial size limit'!$A$4:$M$13,2,FALSE)/100))*(VLOOKUP(12&amp;$B37,'comm trip limit - FL_Keys'!$A$5:$I$64,COLUMN(G35),FALSE))*$C38</f>
        <v>1020.8644773800006</v>
      </c>
      <c r="N38">
        <f>N37+(1-(HLOOKUP(daily!$B37,'commercial size limit'!$A$4:$M$13,2,FALSE)/100))*(VLOOKUP(12&amp;$B37,'comm trip limit - FL_Keys'!$A$5:$I$64,COLUMN(H35),FALSE))*$C38</f>
        <v>1074.0172515399995</v>
      </c>
      <c r="O38">
        <f>O37+(1-(HLOOKUP(daily!$B37,'commercial size limit'!$A$4:$M$13,2,FALSE)/100))*(VLOOKUP(12&amp;$B37,'comm trip limit - FL_Keys'!$A$5:$I$64,COLUMN(I35),FALSE))*$C38</f>
        <v>1090.70621476</v>
      </c>
      <c r="P38">
        <f>P37+(1-(HLOOKUP(daily!$B37,'commercial size limit'!$A$4:$M$13,4,FALSE)/100))*(VLOOKUP(14&amp;$B37,'comm trip limit - FL_Keys'!$A$5:$I$64,COLUMN(D35),FALSE))*$C38</f>
        <v>449.53728320531161</v>
      </c>
      <c r="Q38">
        <f>Q37+(1-(HLOOKUP(daily!$B37,'commercial size limit'!$A$4:$M$13,4,FALSE)/100))*(VLOOKUP(14&amp;$B37,'comm trip limit - FL_Keys'!$A$5:$I$64,COLUMN(E35),FALSE))*$C38</f>
        <v>387.6571582849715</v>
      </c>
      <c r="R38">
        <f>R37+(1-(HLOOKUP(daily!$B37,'commercial size limit'!$A$4:$M$13,4,FALSE)/100))*(VLOOKUP(14&amp;$B37,'comm trip limit - FL_Keys'!$A$5:$I$64,COLUMN(F35),FALSE))*$C38</f>
        <v>431.37168495811341</v>
      </c>
      <c r="S38">
        <f>S37+(1-(HLOOKUP(daily!$B37,'commercial size limit'!$A$4:$M$13,4,FALSE)/100))*(VLOOKUP(14&amp;$B37,'comm trip limit - FL_Keys'!$A$5:$I$64,COLUMN(G35),FALSE))*$C38</f>
        <v>449.53728320531161</v>
      </c>
      <c r="T38">
        <f>T37+(1-(HLOOKUP(daily!$B37,'commercial size limit'!$A$4:$M$13,4,FALSE)/100))*(VLOOKUP(14&amp;$B37,'comm trip limit - FL_Keys'!$A$5:$I$64,COLUMN(H35),FALSE))*$C38</f>
        <v>449.53728320531161</v>
      </c>
      <c r="U38">
        <f>U37+(1-(HLOOKUP(daily!$B37,'commercial size limit'!$A$4:$M$13,4,FALSE)/100))*(VLOOKUP(14&amp;$B37,'comm trip limit - FL_Keys'!$A$5:$I$64,COLUMN(I35),FALSE))*$C38</f>
        <v>449.53728320531161</v>
      </c>
      <c r="V38">
        <f>V37+(1-(HLOOKUP(daily!$B37,'commercial size limit'!$A$4:$M$13,5,FALSE)/100))*(VLOOKUP(15&amp;$B37,'comm trip limit - FL_Keys'!$A$5:$I$64,COLUMN(D35),FALSE))*$C38</f>
        <v>316.8949024114799</v>
      </c>
      <c r="W38">
        <f>W37+(1-(HLOOKUP(daily!$B37,'commercial size limit'!$A$4:$M$13,5,FALSE)/100))*(VLOOKUP(15&amp;$B37,'comm trip limit - FL_Keys'!$A$5:$I$64,COLUMN(E35),FALSE))*$C38</f>
        <v>290.09997347207769</v>
      </c>
      <c r="X38">
        <f>X37+(1-(HLOOKUP(daily!$B37,'commercial size limit'!$A$4:$M$13,5,FALSE)/100))*(VLOOKUP(15&amp;$B37,'comm trip limit - FL_Keys'!$A$5:$I$64,COLUMN(F35),FALSE))*$C38</f>
        <v>315.61161784378072</v>
      </c>
      <c r="Y38">
        <f>Y37+(1-(HLOOKUP(daily!$B37,'commercial size limit'!$A$4:$M$13,5,FALSE)/100))*(VLOOKUP(15&amp;$B37,'comm trip limit - FL_Keys'!$A$5:$I$64,COLUMN(G35),FALSE))*$C38</f>
        <v>316.8949024114799</v>
      </c>
      <c r="Z38">
        <f>Z37+(1-(HLOOKUP(daily!$B37,'commercial size limit'!$A$4:$M$13,5,FALSE)/100))*(VLOOKUP(15&amp;$B37,'comm trip limit - FL_Keys'!$A$5:$I$64,COLUMN(H35),FALSE))*$C38</f>
        <v>316.8949024114799</v>
      </c>
      <c r="AA38">
        <f>AA37+(1-(HLOOKUP(daily!$B37,'commercial size limit'!$A$4:$M$13,5,FALSE)/100))*(VLOOKUP(15&amp;$B37,'comm trip limit - FL_Keys'!$A$5:$I$64,COLUMN(I35),FALSE))*$C38</f>
        <v>316.8949024114799</v>
      </c>
      <c r="AB38">
        <f>AB37+(1-(HLOOKUP(daily!$B37,'commercial size limit'!$A$4:$M$13,6,FALSE)/100))*(VLOOKUP(16&amp;$B37,'comm trip limit - FL_Keys'!$A$5:$I$64,COLUMN(D35),FALSE))*$C38</f>
        <v>259.83330420962477</v>
      </c>
      <c r="AC38">
        <f>AC37+(1-(HLOOKUP(daily!$B37,'commercial size limit'!$A$4:$M$13,6,FALSE)/100))*(VLOOKUP(16&amp;$B37,'comm trip limit - FL_Keys'!$A$5:$I$64,COLUMN(E35),FALSE))*$C38</f>
        <v>244.27561232340855</v>
      </c>
      <c r="AD38">
        <f>AD37+(1-(HLOOKUP(daily!$B37,'commercial size limit'!$A$4:$M$13,6,FALSE)/100))*(VLOOKUP(16&amp;$B37,'comm trip limit - FL_Keys'!$A$5:$I$64,COLUMN(F35),FALSE))*$C38</f>
        <v>259.37511008794337</v>
      </c>
      <c r="AE38">
        <f>AE37+(1-(HLOOKUP(daily!$B37,'commercial size limit'!$A$4:$M$13,6,FALSE)/100))*(VLOOKUP(16&amp;$B37,'comm trip limit - FL_Keys'!$A$5:$I$64,COLUMN(G35),FALSE))*$C38</f>
        <v>259.83330420962477</v>
      </c>
      <c r="AF38">
        <f>AF37+(1-(HLOOKUP(daily!$B37,'commercial size limit'!$A$4:$M$13,6,FALSE)/100))*(VLOOKUP(16&amp;$B37,'comm trip limit - FL_Keys'!$A$5:$I$64,COLUMN(H35),FALSE))*$C38</f>
        <v>259.83330420962477</v>
      </c>
      <c r="AG38">
        <f>AG37+(1-(HLOOKUP(daily!$B37,'commercial size limit'!$A$4:$M$13,6,FALSE)/100))*(VLOOKUP(16&amp;$B37,'comm trip limit - FL_Keys'!$A$5:$I$64,COLUMN(I35),FALSE))*$C38</f>
        <v>259.83330420962477</v>
      </c>
      <c r="AH38">
        <f>AH37+(1-(HLOOKUP(daily!$B37,'commercial size limit'!$A$4:$M$13,7,FALSE)/100))*(VLOOKUP(17&amp;$B37,'comm trip limit - FL_Keys'!$A$5:$I$64,COLUMN(D35),FALSE))*$C38</f>
        <v>217.10226433063676</v>
      </c>
      <c r="AI38">
        <f>AI37+(1-(HLOOKUP(daily!$B37,'commercial size limit'!$A$4:$M$13,7,FALSE)/100))*(VLOOKUP(17&amp;$B37,'comm trip limit - FL_Keys'!$A$5:$I$64,COLUMN(E35),FALSE))*$C38</f>
        <v>209.17788252705267</v>
      </c>
      <c r="AJ38">
        <f>AJ37+(1-(HLOOKUP(daily!$B37,'commercial size limit'!$A$4:$M$13,7,FALSE)/100))*(VLOOKUP(17&amp;$B37,'comm trip limit - FL_Keys'!$A$5:$I$64,COLUMN(F35),FALSE))*$C38</f>
        <v>216.6440702089553</v>
      </c>
      <c r="AK38">
        <f>AK37+(1-(HLOOKUP(daily!$B37,'commercial size limit'!$A$4:$M$13,7,FALSE)/100))*(VLOOKUP(17&amp;$B37,'comm trip limit - FL_Keys'!$A$5:$I$64,COLUMN(G35),FALSE))*$C38</f>
        <v>217.10226433063676</v>
      </c>
      <c r="AL38">
        <f>AL37+(1-(HLOOKUP(daily!$B37,'commercial size limit'!$A$4:$M$13,7,FALSE)/100))*(VLOOKUP(17&amp;$B37,'comm trip limit - FL_Keys'!$A$5:$I$64,COLUMN(H35),FALSE))*$C38</f>
        <v>217.10226433063676</v>
      </c>
      <c r="AM38">
        <f>AM37+(1-(HLOOKUP(daily!$B37,'commercial size limit'!$A$4:$M$13,7,FALSE)/100))*(VLOOKUP(17&amp;$B37,'comm trip limit - FL_Keys'!$A$5:$I$64,COLUMN(I35),FALSE))*$C38</f>
        <v>217.10226433063676</v>
      </c>
    </row>
    <row r="39" spans="1:39" x14ac:dyDescent="0.25">
      <c r="A39" s="7">
        <v>42406</v>
      </c>
      <c r="B39" s="22">
        <f t="shared" si="1"/>
        <v>2</v>
      </c>
      <c r="C39" s="21">
        <f t="shared" si="0"/>
        <v>36.701000000000001</v>
      </c>
      <c r="D39">
        <f t="shared" si="2"/>
        <v>1130.242</v>
      </c>
      <c r="E39">
        <v>37</v>
      </c>
      <c r="J39">
        <f>J38+(1-(HLOOKUP(daily!$B38,'commercial size limit'!$A$4:$M$13,2,FALSE)/100))*(VLOOKUP(12&amp;$B38,'comm trip limit - FL_Keys'!$A$5:$I$64,COLUMN(D36),FALSE))*$C39</f>
        <v>1130.242</v>
      </c>
      <c r="K39">
        <f>K38+(1-(HLOOKUP(daily!$B38,'commercial size limit'!$A$4:$M$13,2,FALSE)/100))*(VLOOKUP(12&amp;$B38,'comm trip limit - FL_Keys'!$A$5:$I$64,COLUMN(E36),FALSE))*$C39</f>
        <v>662.01801151999985</v>
      </c>
      <c r="L39">
        <f>L38+(1-(HLOOKUP(daily!$B38,'commercial size limit'!$A$4:$M$13,2,FALSE)/100))*(VLOOKUP(12&amp;$B38,'comm trip limit - FL_Keys'!$A$5:$I$64,COLUMN(F36),FALSE))*$C39</f>
        <v>923.38614411999936</v>
      </c>
      <c r="M39">
        <f>M38+(1-(HLOOKUP(daily!$B38,'commercial size limit'!$A$4:$M$13,2,FALSE)/100))*(VLOOKUP(12&amp;$B38,'comm trip limit - FL_Keys'!$A$5:$I$64,COLUMN(G36),FALSE))*$C39</f>
        <v>1054.5299376700007</v>
      </c>
      <c r="N39">
        <f>N38+(1-(HLOOKUP(daily!$B38,'commercial size limit'!$A$4:$M$13,2,FALSE)/100))*(VLOOKUP(12&amp;$B38,'comm trip limit - FL_Keys'!$A$5:$I$64,COLUMN(H36),FALSE))*$C39</f>
        <v>1109.3544423799995</v>
      </c>
      <c r="O39">
        <f>O38+(1-(HLOOKUP(daily!$B38,'commercial size limit'!$A$4:$M$13,2,FALSE)/100))*(VLOOKUP(12&amp;$B38,'comm trip limit - FL_Keys'!$A$5:$I$64,COLUMN(I36),FALSE))*$C39</f>
        <v>1126.6985184499999</v>
      </c>
      <c r="P39">
        <f>P38+(1-(HLOOKUP(daily!$B38,'commercial size limit'!$A$4:$M$13,4,FALSE)/100))*(VLOOKUP(14&amp;$B38,'comm trip limit - FL_Keys'!$A$5:$I$64,COLUMN(D36),FALSE))*$C39</f>
        <v>462.73177988672757</v>
      </c>
      <c r="Q39">
        <f>Q38+(1-(HLOOKUP(daily!$B38,'commercial size limit'!$A$4:$M$13,4,FALSE)/100))*(VLOOKUP(14&amp;$B38,'comm trip limit - FL_Keys'!$A$5:$I$64,COLUMN(E36),FALSE))*$C39</f>
        <v>398.83672337816841</v>
      </c>
      <c r="R39">
        <f>R38+(1-(HLOOKUP(daily!$B38,'commercial size limit'!$A$4:$M$13,4,FALSE)/100))*(VLOOKUP(14&amp;$B38,'comm trip limit - FL_Keys'!$A$5:$I$64,COLUMN(F36),FALSE))*$C39</f>
        <v>444.01122110910899</v>
      </c>
      <c r="S39">
        <f>S38+(1-(HLOOKUP(daily!$B38,'commercial size limit'!$A$4:$M$13,4,FALSE)/100))*(VLOOKUP(14&amp;$B38,'comm trip limit - FL_Keys'!$A$5:$I$64,COLUMN(G36),FALSE))*$C39</f>
        <v>462.73177988672757</v>
      </c>
      <c r="T39">
        <f>T38+(1-(HLOOKUP(daily!$B38,'commercial size limit'!$A$4:$M$13,4,FALSE)/100))*(VLOOKUP(14&amp;$B38,'comm trip limit - FL_Keys'!$A$5:$I$64,COLUMN(H36),FALSE))*$C39</f>
        <v>462.73177988672757</v>
      </c>
      <c r="U39">
        <f>U38+(1-(HLOOKUP(daily!$B38,'commercial size limit'!$A$4:$M$13,4,FALSE)/100))*(VLOOKUP(14&amp;$B38,'comm trip limit - FL_Keys'!$A$5:$I$64,COLUMN(I36),FALSE))*$C39</f>
        <v>462.73177988672757</v>
      </c>
      <c r="V39">
        <f>V38+(1-(HLOOKUP(daily!$B38,'commercial size limit'!$A$4:$M$13,5,FALSE)/100))*(VLOOKUP(15&amp;$B38,'comm trip limit - FL_Keys'!$A$5:$I$64,COLUMN(D36),FALSE))*$C39</f>
        <v>327.65349201324983</v>
      </c>
      <c r="W39">
        <f>W38+(1-(HLOOKUP(daily!$B38,'commercial size limit'!$A$4:$M$13,5,FALSE)/100))*(VLOOKUP(15&amp;$B38,'comm trip limit - FL_Keys'!$A$5:$I$64,COLUMN(E36),FALSE))*$C39</f>
        <v>299.68017475476574</v>
      </c>
      <c r="X39">
        <f>X38+(1-(HLOOKUP(daily!$B38,'commercial size limit'!$A$4:$M$13,5,FALSE)/100))*(VLOOKUP(15&amp;$B38,'comm trip limit - FL_Keys'!$A$5:$I$64,COLUMN(F36),FALSE))*$C39</f>
        <v>326.04938630362585</v>
      </c>
      <c r="Y39">
        <f>Y38+(1-(HLOOKUP(daily!$B38,'commercial size limit'!$A$4:$M$13,5,FALSE)/100))*(VLOOKUP(15&amp;$B38,'comm trip limit - FL_Keys'!$A$5:$I$64,COLUMN(G36),FALSE))*$C39</f>
        <v>327.65349201324983</v>
      </c>
      <c r="Z39">
        <f>Z38+(1-(HLOOKUP(daily!$B38,'commercial size limit'!$A$4:$M$13,5,FALSE)/100))*(VLOOKUP(15&amp;$B38,'comm trip limit - FL_Keys'!$A$5:$I$64,COLUMN(H36),FALSE))*$C39</f>
        <v>327.65349201324983</v>
      </c>
      <c r="AA39">
        <f>AA38+(1-(HLOOKUP(daily!$B38,'commercial size limit'!$A$4:$M$13,5,FALSE)/100))*(VLOOKUP(15&amp;$B38,'comm trip limit - FL_Keys'!$A$5:$I$64,COLUMN(I36),FALSE))*$C39</f>
        <v>327.65349201324983</v>
      </c>
      <c r="AB39">
        <f>AB38+(1-(HLOOKUP(daily!$B38,'commercial size limit'!$A$4:$M$13,6,FALSE)/100))*(VLOOKUP(16&amp;$B38,'comm trip limit - FL_Keys'!$A$5:$I$64,COLUMN(D36),FALSE))*$C39</f>
        <v>268.31838053705837</v>
      </c>
      <c r="AC39">
        <f>AC38+(1-(HLOOKUP(daily!$B38,'commercial size limit'!$A$4:$M$13,6,FALSE)/100))*(VLOOKUP(16&amp;$B38,'comm trip limit - FL_Keys'!$A$5:$I$64,COLUMN(E36),FALSE))*$C39</f>
        <v>252.15010255832004</v>
      </c>
      <c r="AD39">
        <f>AD38+(1-(HLOOKUP(daily!$B38,'commercial size limit'!$A$4:$M$13,6,FALSE)/100))*(VLOOKUP(16&amp;$B38,'comm trip limit - FL_Keys'!$A$5:$I$64,COLUMN(F36),FALSE))*$C39</f>
        <v>267.74563788495664</v>
      </c>
      <c r="AE39">
        <f>AE38+(1-(HLOOKUP(daily!$B38,'commercial size limit'!$A$4:$M$13,6,FALSE)/100))*(VLOOKUP(16&amp;$B38,'comm trip limit - FL_Keys'!$A$5:$I$64,COLUMN(G36),FALSE))*$C39</f>
        <v>268.31838053705837</v>
      </c>
      <c r="AF39">
        <f>AF38+(1-(HLOOKUP(daily!$B38,'commercial size limit'!$A$4:$M$13,6,FALSE)/100))*(VLOOKUP(16&amp;$B38,'comm trip limit - FL_Keys'!$A$5:$I$64,COLUMN(H36),FALSE))*$C39</f>
        <v>268.31838053705837</v>
      </c>
      <c r="AG39">
        <f>AG38+(1-(HLOOKUP(daily!$B38,'commercial size limit'!$A$4:$M$13,6,FALSE)/100))*(VLOOKUP(16&amp;$B38,'comm trip limit - FL_Keys'!$A$5:$I$64,COLUMN(I36),FALSE))*$C39</f>
        <v>268.31838053705837</v>
      </c>
      <c r="AH39">
        <f>AH38+(1-(HLOOKUP(daily!$B38,'commercial size limit'!$A$4:$M$13,7,FALSE)/100))*(VLOOKUP(17&amp;$B38,'comm trip limit - FL_Keys'!$A$5:$I$64,COLUMN(D36),FALSE))*$C39</f>
        <v>225.58734065807039</v>
      </c>
      <c r="AI39">
        <f>AI38+(1-(HLOOKUP(daily!$B38,'commercial size limit'!$A$4:$M$13,7,FALSE)/100))*(VLOOKUP(17&amp;$B38,'comm trip limit - FL_Keys'!$A$5:$I$64,COLUMN(E36),FALSE))*$C39</f>
        <v>217.05237276196416</v>
      </c>
      <c r="AJ39">
        <f>AJ38+(1-(HLOOKUP(daily!$B38,'commercial size limit'!$A$4:$M$13,7,FALSE)/100))*(VLOOKUP(17&amp;$B38,'comm trip limit - FL_Keys'!$A$5:$I$64,COLUMN(F36),FALSE))*$C39</f>
        <v>225.01459800596857</v>
      </c>
      <c r="AK39">
        <f>AK38+(1-(HLOOKUP(daily!$B38,'commercial size limit'!$A$4:$M$13,7,FALSE)/100))*(VLOOKUP(17&amp;$B38,'comm trip limit - FL_Keys'!$A$5:$I$64,COLUMN(G36),FALSE))*$C39</f>
        <v>225.58734065807039</v>
      </c>
      <c r="AL39">
        <f>AL38+(1-(HLOOKUP(daily!$B38,'commercial size limit'!$A$4:$M$13,7,FALSE)/100))*(VLOOKUP(17&amp;$B38,'comm trip limit - FL_Keys'!$A$5:$I$64,COLUMN(H36),FALSE))*$C39</f>
        <v>225.58734065807039</v>
      </c>
      <c r="AM39">
        <f>AM38+(1-(HLOOKUP(daily!$B38,'commercial size limit'!$A$4:$M$13,7,FALSE)/100))*(VLOOKUP(17&amp;$B38,'comm trip limit - FL_Keys'!$A$5:$I$64,COLUMN(I36),FALSE))*$C39</f>
        <v>225.58734065807039</v>
      </c>
    </row>
    <row r="40" spans="1:39" x14ac:dyDescent="0.25">
      <c r="A40" s="7">
        <v>42407</v>
      </c>
      <c r="B40" s="22">
        <f t="shared" si="1"/>
        <v>2</v>
      </c>
      <c r="C40" s="21">
        <f t="shared" si="0"/>
        <v>36.701000000000001</v>
      </c>
      <c r="D40">
        <f t="shared" si="2"/>
        <v>1166.943</v>
      </c>
      <c r="E40">
        <v>38</v>
      </c>
      <c r="J40">
        <f>J39+(1-(HLOOKUP(daily!$B39,'commercial size limit'!$A$4:$M$13,2,FALSE)/100))*(VLOOKUP(12&amp;$B39,'comm trip limit - FL_Keys'!$A$5:$I$64,COLUMN(D37),FALSE))*$C40</f>
        <v>1166.943</v>
      </c>
      <c r="K40">
        <f>K39+(1-(HLOOKUP(daily!$B39,'commercial size limit'!$A$4:$M$13,2,FALSE)/100))*(VLOOKUP(12&amp;$B39,'comm trip limit - FL_Keys'!$A$5:$I$64,COLUMN(E37),FALSE))*$C40</f>
        <v>683.19705758999987</v>
      </c>
      <c r="L40">
        <f>L39+(1-(HLOOKUP(daily!$B39,'commercial size limit'!$A$4:$M$13,2,FALSE)/100))*(VLOOKUP(12&amp;$B39,'comm trip limit - FL_Keys'!$A$5:$I$64,COLUMN(F37),FALSE))*$C40</f>
        <v>951.6983965499993</v>
      </c>
      <c r="M40">
        <f>M39+(1-(HLOOKUP(daily!$B39,'commercial size limit'!$A$4:$M$13,2,FALSE)/100))*(VLOOKUP(12&amp;$B39,'comm trip limit - FL_Keys'!$A$5:$I$64,COLUMN(G37),FALSE))*$C40</f>
        <v>1088.1953979600007</v>
      </c>
      <c r="N40">
        <f>N39+(1-(HLOOKUP(daily!$B39,'commercial size limit'!$A$4:$M$13,2,FALSE)/100))*(VLOOKUP(12&amp;$B39,'comm trip limit - FL_Keys'!$A$5:$I$64,COLUMN(H37),FALSE))*$C40</f>
        <v>1144.6916332199994</v>
      </c>
      <c r="O40">
        <f>O39+(1-(HLOOKUP(daily!$B39,'commercial size limit'!$A$4:$M$13,2,FALSE)/100))*(VLOOKUP(12&amp;$B39,'comm trip limit - FL_Keys'!$A$5:$I$64,COLUMN(I37),FALSE))*$C40</f>
        <v>1162.6908221399999</v>
      </c>
      <c r="P40">
        <f>P39+(1-(HLOOKUP(daily!$B39,'commercial size limit'!$A$4:$M$13,4,FALSE)/100))*(VLOOKUP(14&amp;$B39,'comm trip limit - FL_Keys'!$A$5:$I$64,COLUMN(D37),FALSE))*$C40</f>
        <v>475.92627656814352</v>
      </c>
      <c r="Q40">
        <f>Q39+(1-(HLOOKUP(daily!$B39,'commercial size limit'!$A$4:$M$13,4,FALSE)/100))*(VLOOKUP(14&amp;$B39,'comm trip limit - FL_Keys'!$A$5:$I$64,COLUMN(E37),FALSE))*$C40</f>
        <v>410.01628847136533</v>
      </c>
      <c r="R40">
        <f>R39+(1-(HLOOKUP(daily!$B39,'commercial size limit'!$A$4:$M$13,4,FALSE)/100))*(VLOOKUP(14&amp;$B39,'comm trip limit - FL_Keys'!$A$5:$I$64,COLUMN(F37),FALSE))*$C40</f>
        <v>456.65075726010457</v>
      </c>
      <c r="S40">
        <f>S39+(1-(HLOOKUP(daily!$B39,'commercial size limit'!$A$4:$M$13,4,FALSE)/100))*(VLOOKUP(14&amp;$B39,'comm trip limit - FL_Keys'!$A$5:$I$64,COLUMN(G37),FALSE))*$C40</f>
        <v>475.92627656814352</v>
      </c>
      <c r="T40">
        <f>T39+(1-(HLOOKUP(daily!$B39,'commercial size limit'!$A$4:$M$13,4,FALSE)/100))*(VLOOKUP(14&amp;$B39,'comm trip limit - FL_Keys'!$A$5:$I$64,COLUMN(H37),FALSE))*$C40</f>
        <v>475.92627656814352</v>
      </c>
      <c r="U40">
        <f>U39+(1-(HLOOKUP(daily!$B39,'commercial size limit'!$A$4:$M$13,4,FALSE)/100))*(VLOOKUP(14&amp;$B39,'comm trip limit - FL_Keys'!$A$5:$I$64,COLUMN(I37),FALSE))*$C40</f>
        <v>475.92627656814352</v>
      </c>
      <c r="V40">
        <f>V39+(1-(HLOOKUP(daily!$B39,'commercial size limit'!$A$4:$M$13,5,FALSE)/100))*(VLOOKUP(15&amp;$B39,'comm trip limit - FL_Keys'!$A$5:$I$64,COLUMN(D37),FALSE))*$C40</f>
        <v>338.41208161501976</v>
      </c>
      <c r="W40">
        <f>W39+(1-(HLOOKUP(daily!$B39,'commercial size limit'!$A$4:$M$13,5,FALSE)/100))*(VLOOKUP(15&amp;$B39,'comm trip limit - FL_Keys'!$A$5:$I$64,COLUMN(E37),FALSE))*$C40</f>
        <v>309.2603760374538</v>
      </c>
      <c r="X40">
        <f>X39+(1-(HLOOKUP(daily!$B39,'commercial size limit'!$A$4:$M$13,5,FALSE)/100))*(VLOOKUP(15&amp;$B39,'comm trip limit - FL_Keys'!$A$5:$I$64,COLUMN(F37),FALSE))*$C40</f>
        <v>336.48715476347098</v>
      </c>
      <c r="Y40">
        <f>Y39+(1-(HLOOKUP(daily!$B39,'commercial size limit'!$A$4:$M$13,5,FALSE)/100))*(VLOOKUP(15&amp;$B39,'comm trip limit - FL_Keys'!$A$5:$I$64,COLUMN(G37),FALSE))*$C40</f>
        <v>338.41208161501976</v>
      </c>
      <c r="Z40">
        <f>Z39+(1-(HLOOKUP(daily!$B39,'commercial size limit'!$A$4:$M$13,5,FALSE)/100))*(VLOOKUP(15&amp;$B39,'comm trip limit - FL_Keys'!$A$5:$I$64,COLUMN(H37),FALSE))*$C40</f>
        <v>338.41208161501976</v>
      </c>
      <c r="AA40">
        <f>AA39+(1-(HLOOKUP(daily!$B39,'commercial size limit'!$A$4:$M$13,5,FALSE)/100))*(VLOOKUP(15&amp;$B39,'comm trip limit - FL_Keys'!$A$5:$I$64,COLUMN(I37),FALSE))*$C40</f>
        <v>338.41208161501976</v>
      </c>
      <c r="AB40">
        <f>AB39+(1-(HLOOKUP(daily!$B39,'commercial size limit'!$A$4:$M$13,6,FALSE)/100))*(VLOOKUP(16&amp;$B39,'comm trip limit - FL_Keys'!$A$5:$I$64,COLUMN(D37),FALSE))*$C40</f>
        <v>276.80345686449198</v>
      </c>
      <c r="AC40">
        <f>AC39+(1-(HLOOKUP(daily!$B39,'commercial size limit'!$A$4:$M$13,6,FALSE)/100))*(VLOOKUP(16&amp;$B39,'comm trip limit - FL_Keys'!$A$5:$I$64,COLUMN(E37),FALSE))*$C40</f>
        <v>260.02459279323153</v>
      </c>
      <c r="AD40">
        <f>AD39+(1-(HLOOKUP(daily!$B39,'commercial size limit'!$A$4:$M$13,6,FALSE)/100))*(VLOOKUP(16&amp;$B39,'comm trip limit - FL_Keys'!$A$5:$I$64,COLUMN(F37),FALSE))*$C40</f>
        <v>276.1161656819699</v>
      </c>
      <c r="AE40">
        <f>AE39+(1-(HLOOKUP(daily!$B39,'commercial size limit'!$A$4:$M$13,6,FALSE)/100))*(VLOOKUP(16&amp;$B39,'comm trip limit - FL_Keys'!$A$5:$I$64,COLUMN(G37),FALSE))*$C40</f>
        <v>276.80345686449198</v>
      </c>
      <c r="AF40">
        <f>AF39+(1-(HLOOKUP(daily!$B39,'commercial size limit'!$A$4:$M$13,6,FALSE)/100))*(VLOOKUP(16&amp;$B39,'comm trip limit - FL_Keys'!$A$5:$I$64,COLUMN(H37),FALSE))*$C40</f>
        <v>276.80345686449198</v>
      </c>
      <c r="AG40">
        <f>AG39+(1-(HLOOKUP(daily!$B39,'commercial size limit'!$A$4:$M$13,6,FALSE)/100))*(VLOOKUP(16&amp;$B39,'comm trip limit - FL_Keys'!$A$5:$I$64,COLUMN(I37),FALSE))*$C40</f>
        <v>276.80345686449198</v>
      </c>
      <c r="AH40">
        <f>AH39+(1-(HLOOKUP(daily!$B39,'commercial size limit'!$A$4:$M$13,7,FALSE)/100))*(VLOOKUP(17&amp;$B39,'comm trip limit - FL_Keys'!$A$5:$I$64,COLUMN(D37),FALSE))*$C40</f>
        <v>234.07241698550402</v>
      </c>
      <c r="AI40">
        <f>AI39+(1-(HLOOKUP(daily!$B39,'commercial size limit'!$A$4:$M$13,7,FALSE)/100))*(VLOOKUP(17&amp;$B39,'comm trip limit - FL_Keys'!$A$5:$I$64,COLUMN(E37),FALSE))*$C40</f>
        <v>224.92686299687566</v>
      </c>
      <c r="AJ40">
        <f>AJ39+(1-(HLOOKUP(daily!$B39,'commercial size limit'!$A$4:$M$13,7,FALSE)/100))*(VLOOKUP(17&amp;$B39,'comm trip limit - FL_Keys'!$A$5:$I$64,COLUMN(F37),FALSE))*$C40</f>
        <v>233.38512580298183</v>
      </c>
      <c r="AK40">
        <f>AK39+(1-(HLOOKUP(daily!$B39,'commercial size limit'!$A$4:$M$13,7,FALSE)/100))*(VLOOKUP(17&amp;$B39,'comm trip limit - FL_Keys'!$A$5:$I$64,COLUMN(G37),FALSE))*$C40</f>
        <v>234.07241698550402</v>
      </c>
      <c r="AL40">
        <f>AL39+(1-(HLOOKUP(daily!$B39,'commercial size limit'!$A$4:$M$13,7,FALSE)/100))*(VLOOKUP(17&amp;$B39,'comm trip limit - FL_Keys'!$A$5:$I$64,COLUMN(H37),FALSE))*$C40</f>
        <v>234.07241698550402</v>
      </c>
      <c r="AM40">
        <f>AM39+(1-(HLOOKUP(daily!$B39,'commercial size limit'!$A$4:$M$13,7,FALSE)/100))*(VLOOKUP(17&amp;$B39,'comm trip limit - FL_Keys'!$A$5:$I$64,COLUMN(I37),FALSE))*$C40</f>
        <v>234.07241698550402</v>
      </c>
    </row>
    <row r="41" spans="1:39" x14ac:dyDescent="0.25">
      <c r="A41" s="7">
        <v>42408</v>
      </c>
      <c r="B41" s="22">
        <f t="shared" si="1"/>
        <v>2</v>
      </c>
      <c r="C41" s="21">
        <f t="shared" si="0"/>
        <v>36.701000000000001</v>
      </c>
      <c r="D41">
        <f t="shared" si="2"/>
        <v>1203.644</v>
      </c>
      <c r="E41">
        <v>39</v>
      </c>
      <c r="J41">
        <f>J40+(1-(HLOOKUP(daily!$B40,'commercial size limit'!$A$4:$M$13,2,FALSE)/100))*(VLOOKUP(12&amp;$B40,'comm trip limit - FL_Keys'!$A$5:$I$64,COLUMN(D38),FALSE))*$C41</f>
        <v>1203.644</v>
      </c>
      <c r="K41">
        <f>K40+(1-(HLOOKUP(daily!$B40,'commercial size limit'!$A$4:$M$13,2,FALSE)/100))*(VLOOKUP(12&amp;$B40,'comm trip limit - FL_Keys'!$A$5:$I$64,COLUMN(E38),FALSE))*$C41</f>
        <v>704.3761036599999</v>
      </c>
      <c r="L41">
        <f>L40+(1-(HLOOKUP(daily!$B40,'commercial size limit'!$A$4:$M$13,2,FALSE)/100))*(VLOOKUP(12&amp;$B40,'comm trip limit - FL_Keys'!$A$5:$I$64,COLUMN(F38),FALSE))*$C41</f>
        <v>980.01064897999925</v>
      </c>
      <c r="M41">
        <f>M40+(1-(HLOOKUP(daily!$B40,'commercial size limit'!$A$4:$M$13,2,FALSE)/100))*(VLOOKUP(12&amp;$B40,'comm trip limit - FL_Keys'!$A$5:$I$64,COLUMN(G38),FALSE))*$C41</f>
        <v>1121.8608582500008</v>
      </c>
      <c r="N41">
        <f>N40+(1-(HLOOKUP(daily!$B40,'commercial size limit'!$A$4:$M$13,2,FALSE)/100))*(VLOOKUP(12&amp;$B40,'comm trip limit - FL_Keys'!$A$5:$I$64,COLUMN(H38),FALSE))*$C41</f>
        <v>1180.0288240599994</v>
      </c>
      <c r="O41">
        <f>O40+(1-(HLOOKUP(daily!$B40,'commercial size limit'!$A$4:$M$13,2,FALSE)/100))*(VLOOKUP(12&amp;$B40,'comm trip limit - FL_Keys'!$A$5:$I$64,COLUMN(I38),FALSE))*$C41</f>
        <v>1198.6831258299999</v>
      </c>
      <c r="P41">
        <f>P40+(1-(HLOOKUP(daily!$B40,'commercial size limit'!$A$4:$M$13,4,FALSE)/100))*(VLOOKUP(14&amp;$B40,'comm trip limit - FL_Keys'!$A$5:$I$64,COLUMN(D38),FALSE))*$C41</f>
        <v>489.12077324955948</v>
      </c>
      <c r="Q41">
        <f>Q40+(1-(HLOOKUP(daily!$B40,'commercial size limit'!$A$4:$M$13,4,FALSE)/100))*(VLOOKUP(14&amp;$B40,'comm trip limit - FL_Keys'!$A$5:$I$64,COLUMN(E38),FALSE))*$C41</f>
        <v>421.19585356456224</v>
      </c>
      <c r="R41">
        <f>R40+(1-(HLOOKUP(daily!$B40,'commercial size limit'!$A$4:$M$13,4,FALSE)/100))*(VLOOKUP(14&amp;$B40,'comm trip limit - FL_Keys'!$A$5:$I$64,COLUMN(F38),FALSE))*$C41</f>
        <v>469.29029341110015</v>
      </c>
      <c r="S41">
        <f>S40+(1-(HLOOKUP(daily!$B40,'commercial size limit'!$A$4:$M$13,4,FALSE)/100))*(VLOOKUP(14&amp;$B40,'comm trip limit - FL_Keys'!$A$5:$I$64,COLUMN(G38),FALSE))*$C41</f>
        <v>489.12077324955948</v>
      </c>
      <c r="T41">
        <f>T40+(1-(HLOOKUP(daily!$B40,'commercial size limit'!$A$4:$M$13,4,FALSE)/100))*(VLOOKUP(14&amp;$B40,'comm trip limit - FL_Keys'!$A$5:$I$64,COLUMN(H38),FALSE))*$C41</f>
        <v>489.12077324955948</v>
      </c>
      <c r="U41">
        <f>U40+(1-(HLOOKUP(daily!$B40,'commercial size limit'!$A$4:$M$13,4,FALSE)/100))*(VLOOKUP(14&amp;$B40,'comm trip limit - FL_Keys'!$A$5:$I$64,COLUMN(I38),FALSE))*$C41</f>
        <v>489.12077324955948</v>
      </c>
      <c r="V41">
        <f>V40+(1-(HLOOKUP(daily!$B40,'commercial size limit'!$A$4:$M$13,5,FALSE)/100))*(VLOOKUP(15&amp;$B40,'comm trip limit - FL_Keys'!$A$5:$I$64,COLUMN(D38),FALSE))*$C41</f>
        <v>349.17067121678969</v>
      </c>
      <c r="W41">
        <f>W40+(1-(HLOOKUP(daily!$B40,'commercial size limit'!$A$4:$M$13,5,FALSE)/100))*(VLOOKUP(15&amp;$B40,'comm trip limit - FL_Keys'!$A$5:$I$64,COLUMN(E38),FALSE))*$C41</f>
        <v>318.84057732014185</v>
      </c>
      <c r="X41">
        <f>X40+(1-(HLOOKUP(daily!$B40,'commercial size limit'!$A$4:$M$13,5,FALSE)/100))*(VLOOKUP(15&amp;$B40,'comm trip limit - FL_Keys'!$A$5:$I$64,COLUMN(F38),FALSE))*$C41</f>
        <v>346.92492322331611</v>
      </c>
      <c r="Y41">
        <f>Y40+(1-(HLOOKUP(daily!$B40,'commercial size limit'!$A$4:$M$13,5,FALSE)/100))*(VLOOKUP(15&amp;$B40,'comm trip limit - FL_Keys'!$A$5:$I$64,COLUMN(G38),FALSE))*$C41</f>
        <v>349.17067121678969</v>
      </c>
      <c r="Z41">
        <f>Z40+(1-(HLOOKUP(daily!$B40,'commercial size limit'!$A$4:$M$13,5,FALSE)/100))*(VLOOKUP(15&amp;$B40,'comm trip limit - FL_Keys'!$A$5:$I$64,COLUMN(H38),FALSE))*$C41</f>
        <v>349.17067121678969</v>
      </c>
      <c r="AA41">
        <f>AA40+(1-(HLOOKUP(daily!$B40,'commercial size limit'!$A$4:$M$13,5,FALSE)/100))*(VLOOKUP(15&amp;$B40,'comm trip limit - FL_Keys'!$A$5:$I$64,COLUMN(I38),FALSE))*$C41</f>
        <v>349.17067121678969</v>
      </c>
      <c r="AB41">
        <f>AB40+(1-(HLOOKUP(daily!$B40,'commercial size limit'!$A$4:$M$13,6,FALSE)/100))*(VLOOKUP(16&amp;$B40,'comm trip limit - FL_Keys'!$A$5:$I$64,COLUMN(D38),FALSE))*$C41</f>
        <v>285.28853319192558</v>
      </c>
      <c r="AC41">
        <f>AC40+(1-(HLOOKUP(daily!$B40,'commercial size limit'!$A$4:$M$13,6,FALSE)/100))*(VLOOKUP(16&amp;$B40,'comm trip limit - FL_Keys'!$A$5:$I$64,COLUMN(E38),FALSE))*$C41</f>
        <v>267.89908302814302</v>
      </c>
      <c r="AD41">
        <f>AD40+(1-(HLOOKUP(daily!$B40,'commercial size limit'!$A$4:$M$13,6,FALSE)/100))*(VLOOKUP(16&amp;$B40,'comm trip limit - FL_Keys'!$A$5:$I$64,COLUMN(F38),FALSE))*$C41</f>
        <v>284.48669347898317</v>
      </c>
      <c r="AE41">
        <f>AE40+(1-(HLOOKUP(daily!$B40,'commercial size limit'!$A$4:$M$13,6,FALSE)/100))*(VLOOKUP(16&amp;$B40,'comm trip limit - FL_Keys'!$A$5:$I$64,COLUMN(G38),FALSE))*$C41</f>
        <v>285.28853319192558</v>
      </c>
      <c r="AF41">
        <f>AF40+(1-(HLOOKUP(daily!$B40,'commercial size limit'!$A$4:$M$13,6,FALSE)/100))*(VLOOKUP(16&amp;$B40,'comm trip limit - FL_Keys'!$A$5:$I$64,COLUMN(H38),FALSE))*$C41</f>
        <v>285.28853319192558</v>
      </c>
      <c r="AG41">
        <f>AG40+(1-(HLOOKUP(daily!$B40,'commercial size limit'!$A$4:$M$13,6,FALSE)/100))*(VLOOKUP(16&amp;$B40,'comm trip limit - FL_Keys'!$A$5:$I$64,COLUMN(I38),FALSE))*$C41</f>
        <v>285.28853319192558</v>
      </c>
      <c r="AH41">
        <f>AH40+(1-(HLOOKUP(daily!$B40,'commercial size limit'!$A$4:$M$13,7,FALSE)/100))*(VLOOKUP(17&amp;$B40,'comm trip limit - FL_Keys'!$A$5:$I$64,COLUMN(D38),FALSE))*$C41</f>
        <v>242.55749331293765</v>
      </c>
      <c r="AI41">
        <f>AI40+(1-(HLOOKUP(daily!$B40,'commercial size limit'!$A$4:$M$13,7,FALSE)/100))*(VLOOKUP(17&amp;$B40,'comm trip limit - FL_Keys'!$A$5:$I$64,COLUMN(E38),FALSE))*$C41</f>
        <v>232.80135323178715</v>
      </c>
      <c r="AJ41">
        <f>AJ40+(1-(HLOOKUP(daily!$B40,'commercial size limit'!$A$4:$M$13,7,FALSE)/100))*(VLOOKUP(17&amp;$B40,'comm trip limit - FL_Keys'!$A$5:$I$64,COLUMN(F38),FALSE))*$C41</f>
        <v>241.7556535999951</v>
      </c>
      <c r="AK41">
        <f>AK40+(1-(HLOOKUP(daily!$B40,'commercial size limit'!$A$4:$M$13,7,FALSE)/100))*(VLOOKUP(17&amp;$B40,'comm trip limit - FL_Keys'!$A$5:$I$64,COLUMN(G38),FALSE))*$C41</f>
        <v>242.55749331293765</v>
      </c>
      <c r="AL41">
        <f>AL40+(1-(HLOOKUP(daily!$B40,'commercial size limit'!$A$4:$M$13,7,FALSE)/100))*(VLOOKUP(17&amp;$B40,'comm trip limit - FL_Keys'!$A$5:$I$64,COLUMN(H38),FALSE))*$C41</f>
        <v>242.55749331293765</v>
      </c>
      <c r="AM41">
        <f>AM40+(1-(HLOOKUP(daily!$B40,'commercial size limit'!$A$4:$M$13,7,FALSE)/100))*(VLOOKUP(17&amp;$B40,'comm trip limit - FL_Keys'!$A$5:$I$64,COLUMN(I38),FALSE))*$C41</f>
        <v>242.55749331293765</v>
      </c>
    </row>
    <row r="42" spans="1:39" x14ac:dyDescent="0.25">
      <c r="A42" s="7">
        <v>42409</v>
      </c>
      <c r="B42" s="22">
        <f t="shared" si="1"/>
        <v>2</v>
      </c>
      <c r="C42" s="21">
        <f t="shared" si="0"/>
        <v>36.701000000000001</v>
      </c>
      <c r="D42">
        <f t="shared" si="2"/>
        <v>1240.345</v>
      </c>
      <c r="E42">
        <v>40</v>
      </c>
      <c r="J42">
        <f>J41+(1-(HLOOKUP(daily!$B41,'commercial size limit'!$A$4:$M$13,2,FALSE)/100))*(VLOOKUP(12&amp;$B41,'comm trip limit - FL_Keys'!$A$5:$I$64,COLUMN(D39),FALSE))*$C42</f>
        <v>1240.345</v>
      </c>
      <c r="K42">
        <f>K41+(1-(HLOOKUP(daily!$B41,'commercial size limit'!$A$4:$M$13,2,FALSE)/100))*(VLOOKUP(12&amp;$B41,'comm trip limit - FL_Keys'!$A$5:$I$64,COLUMN(E39),FALSE))*$C42</f>
        <v>725.55514972999993</v>
      </c>
      <c r="L42">
        <f>L41+(1-(HLOOKUP(daily!$B41,'commercial size limit'!$A$4:$M$13,2,FALSE)/100))*(VLOOKUP(12&amp;$B41,'comm trip limit - FL_Keys'!$A$5:$I$64,COLUMN(F39),FALSE))*$C42</f>
        <v>1008.3229014099992</v>
      </c>
      <c r="M42">
        <f>M41+(1-(HLOOKUP(daily!$B41,'commercial size limit'!$A$4:$M$13,2,FALSE)/100))*(VLOOKUP(12&amp;$B41,'comm trip limit - FL_Keys'!$A$5:$I$64,COLUMN(G39),FALSE))*$C42</f>
        <v>1155.5263185400008</v>
      </c>
      <c r="N42">
        <f>N41+(1-(HLOOKUP(daily!$B41,'commercial size limit'!$A$4:$M$13,2,FALSE)/100))*(VLOOKUP(12&amp;$B41,'comm trip limit - FL_Keys'!$A$5:$I$64,COLUMN(H39),FALSE))*$C42</f>
        <v>1215.3660148999993</v>
      </c>
      <c r="O42">
        <f>O41+(1-(HLOOKUP(daily!$B41,'commercial size limit'!$A$4:$M$13,2,FALSE)/100))*(VLOOKUP(12&amp;$B41,'comm trip limit - FL_Keys'!$A$5:$I$64,COLUMN(I39),FALSE))*$C42</f>
        <v>1234.6754295199999</v>
      </c>
      <c r="P42">
        <f>P41+(1-(HLOOKUP(daily!$B41,'commercial size limit'!$A$4:$M$13,4,FALSE)/100))*(VLOOKUP(14&amp;$B41,'comm trip limit - FL_Keys'!$A$5:$I$64,COLUMN(D39),FALSE))*$C42</f>
        <v>502.31526993097543</v>
      </c>
      <c r="Q42">
        <f>Q41+(1-(HLOOKUP(daily!$B41,'commercial size limit'!$A$4:$M$13,4,FALSE)/100))*(VLOOKUP(14&amp;$B41,'comm trip limit - FL_Keys'!$A$5:$I$64,COLUMN(E39),FALSE))*$C42</f>
        <v>432.37541865775916</v>
      </c>
      <c r="R42">
        <f>R41+(1-(HLOOKUP(daily!$B41,'commercial size limit'!$A$4:$M$13,4,FALSE)/100))*(VLOOKUP(14&amp;$B41,'comm trip limit - FL_Keys'!$A$5:$I$64,COLUMN(F39),FALSE))*$C42</f>
        <v>481.92982956209573</v>
      </c>
      <c r="S42">
        <f>S41+(1-(HLOOKUP(daily!$B41,'commercial size limit'!$A$4:$M$13,4,FALSE)/100))*(VLOOKUP(14&amp;$B41,'comm trip limit - FL_Keys'!$A$5:$I$64,COLUMN(G39),FALSE))*$C42</f>
        <v>502.31526993097543</v>
      </c>
      <c r="T42">
        <f>T41+(1-(HLOOKUP(daily!$B41,'commercial size limit'!$A$4:$M$13,4,FALSE)/100))*(VLOOKUP(14&amp;$B41,'comm trip limit - FL_Keys'!$A$5:$I$64,COLUMN(H39),FALSE))*$C42</f>
        <v>502.31526993097543</v>
      </c>
      <c r="U42">
        <f>U41+(1-(HLOOKUP(daily!$B41,'commercial size limit'!$A$4:$M$13,4,FALSE)/100))*(VLOOKUP(14&amp;$B41,'comm trip limit - FL_Keys'!$A$5:$I$64,COLUMN(I39),FALSE))*$C42</f>
        <v>502.31526993097543</v>
      </c>
      <c r="V42">
        <f>V41+(1-(HLOOKUP(daily!$B41,'commercial size limit'!$A$4:$M$13,5,FALSE)/100))*(VLOOKUP(15&amp;$B41,'comm trip limit - FL_Keys'!$A$5:$I$64,COLUMN(D39),FALSE))*$C42</f>
        <v>359.92926081855961</v>
      </c>
      <c r="W42">
        <f>W41+(1-(HLOOKUP(daily!$B41,'commercial size limit'!$A$4:$M$13,5,FALSE)/100))*(VLOOKUP(15&amp;$B41,'comm trip limit - FL_Keys'!$A$5:$I$64,COLUMN(E39),FALSE))*$C42</f>
        <v>328.4207786028299</v>
      </c>
      <c r="X42">
        <f>X41+(1-(HLOOKUP(daily!$B41,'commercial size limit'!$A$4:$M$13,5,FALSE)/100))*(VLOOKUP(15&amp;$B41,'comm trip limit - FL_Keys'!$A$5:$I$64,COLUMN(F39),FALSE))*$C42</f>
        <v>357.36269168316124</v>
      </c>
      <c r="Y42">
        <f>Y41+(1-(HLOOKUP(daily!$B41,'commercial size limit'!$A$4:$M$13,5,FALSE)/100))*(VLOOKUP(15&amp;$B41,'comm trip limit - FL_Keys'!$A$5:$I$64,COLUMN(G39),FALSE))*$C42</f>
        <v>359.92926081855961</v>
      </c>
      <c r="Z42">
        <f>Z41+(1-(HLOOKUP(daily!$B41,'commercial size limit'!$A$4:$M$13,5,FALSE)/100))*(VLOOKUP(15&amp;$B41,'comm trip limit - FL_Keys'!$A$5:$I$64,COLUMN(H39),FALSE))*$C42</f>
        <v>359.92926081855961</v>
      </c>
      <c r="AA42">
        <f>AA41+(1-(HLOOKUP(daily!$B41,'commercial size limit'!$A$4:$M$13,5,FALSE)/100))*(VLOOKUP(15&amp;$B41,'comm trip limit - FL_Keys'!$A$5:$I$64,COLUMN(I39),FALSE))*$C42</f>
        <v>359.92926081855961</v>
      </c>
      <c r="AB42">
        <f>AB41+(1-(HLOOKUP(daily!$B41,'commercial size limit'!$A$4:$M$13,6,FALSE)/100))*(VLOOKUP(16&amp;$B41,'comm trip limit - FL_Keys'!$A$5:$I$64,COLUMN(D39),FALSE))*$C42</f>
        <v>293.77360951935918</v>
      </c>
      <c r="AC42">
        <f>AC41+(1-(HLOOKUP(daily!$B41,'commercial size limit'!$A$4:$M$13,6,FALSE)/100))*(VLOOKUP(16&amp;$B41,'comm trip limit - FL_Keys'!$A$5:$I$64,COLUMN(E39),FALSE))*$C42</f>
        <v>275.77357326305452</v>
      </c>
      <c r="AD42">
        <f>AD41+(1-(HLOOKUP(daily!$B41,'commercial size limit'!$A$4:$M$13,6,FALSE)/100))*(VLOOKUP(16&amp;$B41,'comm trip limit - FL_Keys'!$A$5:$I$64,COLUMN(F39),FALSE))*$C42</f>
        <v>292.85722127599644</v>
      </c>
      <c r="AE42">
        <f>AE41+(1-(HLOOKUP(daily!$B41,'commercial size limit'!$A$4:$M$13,6,FALSE)/100))*(VLOOKUP(16&amp;$B41,'comm trip limit - FL_Keys'!$A$5:$I$64,COLUMN(G39),FALSE))*$C42</f>
        <v>293.77360951935918</v>
      </c>
      <c r="AF42">
        <f>AF41+(1-(HLOOKUP(daily!$B41,'commercial size limit'!$A$4:$M$13,6,FALSE)/100))*(VLOOKUP(16&amp;$B41,'comm trip limit - FL_Keys'!$A$5:$I$64,COLUMN(H39),FALSE))*$C42</f>
        <v>293.77360951935918</v>
      </c>
      <c r="AG42">
        <f>AG41+(1-(HLOOKUP(daily!$B41,'commercial size limit'!$A$4:$M$13,6,FALSE)/100))*(VLOOKUP(16&amp;$B41,'comm trip limit - FL_Keys'!$A$5:$I$64,COLUMN(I39),FALSE))*$C42</f>
        <v>293.77360951935918</v>
      </c>
      <c r="AH42">
        <f>AH41+(1-(HLOOKUP(daily!$B41,'commercial size limit'!$A$4:$M$13,7,FALSE)/100))*(VLOOKUP(17&amp;$B41,'comm trip limit - FL_Keys'!$A$5:$I$64,COLUMN(D39),FALSE))*$C42</f>
        <v>251.04256964037128</v>
      </c>
      <c r="AI42">
        <f>AI41+(1-(HLOOKUP(daily!$B41,'commercial size limit'!$A$4:$M$13,7,FALSE)/100))*(VLOOKUP(17&amp;$B41,'comm trip limit - FL_Keys'!$A$5:$I$64,COLUMN(E39),FALSE))*$C42</f>
        <v>240.67584346669864</v>
      </c>
      <c r="AJ42">
        <f>AJ41+(1-(HLOOKUP(daily!$B41,'commercial size limit'!$A$4:$M$13,7,FALSE)/100))*(VLOOKUP(17&amp;$B41,'comm trip limit - FL_Keys'!$A$5:$I$64,COLUMN(F39),FALSE))*$C42</f>
        <v>250.12618139700837</v>
      </c>
      <c r="AK42">
        <f>AK41+(1-(HLOOKUP(daily!$B41,'commercial size limit'!$A$4:$M$13,7,FALSE)/100))*(VLOOKUP(17&amp;$B41,'comm trip limit - FL_Keys'!$A$5:$I$64,COLUMN(G39),FALSE))*$C42</f>
        <v>251.04256964037128</v>
      </c>
      <c r="AL42">
        <f>AL41+(1-(HLOOKUP(daily!$B41,'commercial size limit'!$A$4:$M$13,7,FALSE)/100))*(VLOOKUP(17&amp;$B41,'comm trip limit - FL_Keys'!$A$5:$I$64,COLUMN(H39),FALSE))*$C42</f>
        <v>251.04256964037128</v>
      </c>
      <c r="AM42">
        <f>AM41+(1-(HLOOKUP(daily!$B41,'commercial size limit'!$A$4:$M$13,7,FALSE)/100))*(VLOOKUP(17&amp;$B41,'comm trip limit - FL_Keys'!$A$5:$I$64,COLUMN(I39),FALSE))*$C42</f>
        <v>251.04256964037128</v>
      </c>
    </row>
    <row r="43" spans="1:39" x14ac:dyDescent="0.25">
      <c r="A43" s="7">
        <v>42410</v>
      </c>
      <c r="B43" s="22">
        <f t="shared" si="1"/>
        <v>2</v>
      </c>
      <c r="C43" s="21">
        <f t="shared" si="0"/>
        <v>36.701000000000001</v>
      </c>
      <c r="D43">
        <f t="shared" si="2"/>
        <v>1277.046</v>
      </c>
      <c r="E43">
        <v>41</v>
      </c>
      <c r="J43">
        <f>J42+(1-(HLOOKUP(daily!$B42,'commercial size limit'!$A$4:$M$13,2,FALSE)/100))*(VLOOKUP(12&amp;$B42,'comm trip limit - FL_Keys'!$A$5:$I$64,COLUMN(D40),FALSE))*$C43</f>
        <v>1277.046</v>
      </c>
      <c r="K43">
        <f>K42+(1-(HLOOKUP(daily!$B42,'commercial size limit'!$A$4:$M$13,2,FALSE)/100))*(VLOOKUP(12&amp;$B42,'comm trip limit - FL_Keys'!$A$5:$I$64,COLUMN(E40),FALSE))*$C43</f>
        <v>746.73419579999995</v>
      </c>
      <c r="L43">
        <f>L42+(1-(HLOOKUP(daily!$B42,'commercial size limit'!$A$4:$M$13,2,FALSE)/100))*(VLOOKUP(12&amp;$B42,'comm trip limit - FL_Keys'!$A$5:$I$64,COLUMN(F40),FALSE))*$C43</f>
        <v>1036.6351538399992</v>
      </c>
      <c r="M43">
        <f>M42+(1-(HLOOKUP(daily!$B42,'commercial size limit'!$A$4:$M$13,2,FALSE)/100))*(VLOOKUP(12&amp;$B42,'comm trip limit - FL_Keys'!$A$5:$I$64,COLUMN(G40),FALSE))*$C43</f>
        <v>1189.1917788300009</v>
      </c>
      <c r="N43">
        <f>N42+(1-(HLOOKUP(daily!$B42,'commercial size limit'!$A$4:$M$13,2,FALSE)/100))*(VLOOKUP(12&amp;$B42,'comm trip limit - FL_Keys'!$A$5:$I$64,COLUMN(H40),FALSE))*$C43</f>
        <v>1250.7032057399992</v>
      </c>
      <c r="O43">
        <f>O42+(1-(HLOOKUP(daily!$B42,'commercial size limit'!$A$4:$M$13,2,FALSE)/100))*(VLOOKUP(12&amp;$B42,'comm trip limit - FL_Keys'!$A$5:$I$64,COLUMN(I40),FALSE))*$C43</f>
        <v>1270.6677332099998</v>
      </c>
      <c r="P43">
        <f>P42+(1-(HLOOKUP(daily!$B42,'commercial size limit'!$A$4:$M$13,4,FALSE)/100))*(VLOOKUP(14&amp;$B42,'comm trip limit - FL_Keys'!$A$5:$I$64,COLUMN(D40),FALSE))*$C43</f>
        <v>515.50976661239133</v>
      </c>
      <c r="Q43">
        <f>Q42+(1-(HLOOKUP(daily!$B42,'commercial size limit'!$A$4:$M$13,4,FALSE)/100))*(VLOOKUP(14&amp;$B42,'comm trip limit - FL_Keys'!$A$5:$I$64,COLUMN(E40),FALSE))*$C43</f>
        <v>443.55498375095607</v>
      </c>
      <c r="R43">
        <f>R42+(1-(HLOOKUP(daily!$B42,'commercial size limit'!$A$4:$M$13,4,FALSE)/100))*(VLOOKUP(14&amp;$B42,'comm trip limit - FL_Keys'!$A$5:$I$64,COLUMN(F40),FALSE))*$C43</f>
        <v>494.56936571309132</v>
      </c>
      <c r="S43">
        <f>S42+(1-(HLOOKUP(daily!$B42,'commercial size limit'!$A$4:$M$13,4,FALSE)/100))*(VLOOKUP(14&amp;$B42,'comm trip limit - FL_Keys'!$A$5:$I$64,COLUMN(G40),FALSE))*$C43</f>
        <v>515.50976661239133</v>
      </c>
      <c r="T43">
        <f>T42+(1-(HLOOKUP(daily!$B42,'commercial size limit'!$A$4:$M$13,4,FALSE)/100))*(VLOOKUP(14&amp;$B42,'comm trip limit - FL_Keys'!$A$5:$I$64,COLUMN(H40),FALSE))*$C43</f>
        <v>515.50976661239133</v>
      </c>
      <c r="U43">
        <f>U42+(1-(HLOOKUP(daily!$B42,'commercial size limit'!$A$4:$M$13,4,FALSE)/100))*(VLOOKUP(14&amp;$B42,'comm trip limit - FL_Keys'!$A$5:$I$64,COLUMN(I40),FALSE))*$C43</f>
        <v>515.50976661239133</v>
      </c>
      <c r="V43">
        <f>V42+(1-(HLOOKUP(daily!$B42,'commercial size limit'!$A$4:$M$13,5,FALSE)/100))*(VLOOKUP(15&amp;$B42,'comm trip limit - FL_Keys'!$A$5:$I$64,COLUMN(D40),FALSE))*$C43</f>
        <v>370.68785042032954</v>
      </c>
      <c r="W43">
        <f>W42+(1-(HLOOKUP(daily!$B42,'commercial size limit'!$A$4:$M$13,5,FALSE)/100))*(VLOOKUP(15&amp;$B42,'comm trip limit - FL_Keys'!$A$5:$I$64,COLUMN(E40),FALSE))*$C43</f>
        <v>338.00097988551795</v>
      </c>
      <c r="X43">
        <f>X42+(1-(HLOOKUP(daily!$B42,'commercial size limit'!$A$4:$M$13,5,FALSE)/100))*(VLOOKUP(15&amp;$B42,'comm trip limit - FL_Keys'!$A$5:$I$64,COLUMN(F40),FALSE))*$C43</f>
        <v>367.80046014300638</v>
      </c>
      <c r="Y43">
        <f>Y42+(1-(HLOOKUP(daily!$B42,'commercial size limit'!$A$4:$M$13,5,FALSE)/100))*(VLOOKUP(15&amp;$B42,'comm trip limit - FL_Keys'!$A$5:$I$64,COLUMN(G40),FALSE))*$C43</f>
        <v>370.68785042032954</v>
      </c>
      <c r="Z43">
        <f>Z42+(1-(HLOOKUP(daily!$B42,'commercial size limit'!$A$4:$M$13,5,FALSE)/100))*(VLOOKUP(15&amp;$B42,'comm trip limit - FL_Keys'!$A$5:$I$64,COLUMN(H40),FALSE))*$C43</f>
        <v>370.68785042032954</v>
      </c>
      <c r="AA43">
        <f>AA42+(1-(HLOOKUP(daily!$B42,'commercial size limit'!$A$4:$M$13,5,FALSE)/100))*(VLOOKUP(15&amp;$B42,'comm trip limit - FL_Keys'!$A$5:$I$64,COLUMN(I40),FALSE))*$C43</f>
        <v>370.68785042032954</v>
      </c>
      <c r="AB43">
        <f>AB42+(1-(HLOOKUP(daily!$B42,'commercial size limit'!$A$4:$M$13,6,FALSE)/100))*(VLOOKUP(16&amp;$B42,'comm trip limit - FL_Keys'!$A$5:$I$64,COLUMN(D40),FALSE))*$C43</f>
        <v>302.25868584679279</v>
      </c>
      <c r="AC43">
        <f>AC42+(1-(HLOOKUP(daily!$B42,'commercial size limit'!$A$4:$M$13,6,FALSE)/100))*(VLOOKUP(16&amp;$B42,'comm trip limit - FL_Keys'!$A$5:$I$64,COLUMN(E40),FALSE))*$C43</f>
        <v>283.64806349796601</v>
      </c>
      <c r="AD43">
        <f>AD42+(1-(HLOOKUP(daily!$B42,'commercial size limit'!$A$4:$M$13,6,FALSE)/100))*(VLOOKUP(16&amp;$B42,'comm trip limit - FL_Keys'!$A$5:$I$64,COLUMN(F40),FALSE))*$C43</f>
        <v>301.2277490730097</v>
      </c>
      <c r="AE43">
        <f>AE42+(1-(HLOOKUP(daily!$B42,'commercial size limit'!$A$4:$M$13,6,FALSE)/100))*(VLOOKUP(16&amp;$B42,'comm trip limit - FL_Keys'!$A$5:$I$64,COLUMN(G40),FALSE))*$C43</f>
        <v>302.25868584679279</v>
      </c>
      <c r="AF43">
        <f>AF42+(1-(HLOOKUP(daily!$B42,'commercial size limit'!$A$4:$M$13,6,FALSE)/100))*(VLOOKUP(16&amp;$B42,'comm trip limit - FL_Keys'!$A$5:$I$64,COLUMN(H40),FALSE))*$C43</f>
        <v>302.25868584679279</v>
      </c>
      <c r="AG43">
        <f>AG42+(1-(HLOOKUP(daily!$B42,'commercial size limit'!$A$4:$M$13,6,FALSE)/100))*(VLOOKUP(16&amp;$B42,'comm trip limit - FL_Keys'!$A$5:$I$64,COLUMN(I40),FALSE))*$C43</f>
        <v>302.25868584679279</v>
      </c>
      <c r="AH43">
        <f>AH42+(1-(HLOOKUP(daily!$B42,'commercial size limit'!$A$4:$M$13,7,FALSE)/100))*(VLOOKUP(17&amp;$B42,'comm trip limit - FL_Keys'!$A$5:$I$64,COLUMN(D40),FALSE))*$C43</f>
        <v>259.52764596780492</v>
      </c>
      <c r="AI43">
        <f>AI42+(1-(HLOOKUP(daily!$B42,'commercial size limit'!$A$4:$M$13,7,FALSE)/100))*(VLOOKUP(17&amp;$B42,'comm trip limit - FL_Keys'!$A$5:$I$64,COLUMN(E40),FALSE))*$C43</f>
        <v>248.55033370161013</v>
      </c>
      <c r="AJ43">
        <f>AJ42+(1-(HLOOKUP(daily!$B42,'commercial size limit'!$A$4:$M$13,7,FALSE)/100))*(VLOOKUP(17&amp;$B42,'comm trip limit - FL_Keys'!$A$5:$I$64,COLUMN(F40),FALSE))*$C43</f>
        <v>258.49670919402166</v>
      </c>
      <c r="AK43">
        <f>AK42+(1-(HLOOKUP(daily!$B42,'commercial size limit'!$A$4:$M$13,7,FALSE)/100))*(VLOOKUP(17&amp;$B42,'comm trip limit - FL_Keys'!$A$5:$I$64,COLUMN(G40),FALSE))*$C43</f>
        <v>259.52764596780492</v>
      </c>
      <c r="AL43">
        <f>AL42+(1-(HLOOKUP(daily!$B42,'commercial size limit'!$A$4:$M$13,7,FALSE)/100))*(VLOOKUP(17&amp;$B42,'comm trip limit - FL_Keys'!$A$5:$I$64,COLUMN(H40),FALSE))*$C43</f>
        <v>259.52764596780492</v>
      </c>
      <c r="AM43">
        <f>AM42+(1-(HLOOKUP(daily!$B42,'commercial size limit'!$A$4:$M$13,7,FALSE)/100))*(VLOOKUP(17&amp;$B42,'comm trip limit - FL_Keys'!$A$5:$I$64,COLUMN(I40),FALSE))*$C43</f>
        <v>259.52764596780492</v>
      </c>
    </row>
    <row r="44" spans="1:39" x14ac:dyDescent="0.25">
      <c r="A44" s="7">
        <v>42411</v>
      </c>
      <c r="B44" s="22">
        <f t="shared" si="1"/>
        <v>2</v>
      </c>
      <c r="C44" s="21">
        <f t="shared" si="0"/>
        <v>36.701000000000001</v>
      </c>
      <c r="D44">
        <f t="shared" si="2"/>
        <v>1313.7470000000001</v>
      </c>
      <c r="E44">
        <v>42</v>
      </c>
      <c r="J44">
        <f>J43+(1-(HLOOKUP(daily!$B43,'commercial size limit'!$A$4:$M$13,2,FALSE)/100))*(VLOOKUP(12&amp;$B43,'comm trip limit - FL_Keys'!$A$5:$I$64,COLUMN(D41),FALSE))*$C44</f>
        <v>1313.7470000000001</v>
      </c>
      <c r="K44">
        <f>K43+(1-(HLOOKUP(daily!$B43,'commercial size limit'!$A$4:$M$13,2,FALSE)/100))*(VLOOKUP(12&amp;$B43,'comm trip limit - FL_Keys'!$A$5:$I$64,COLUMN(E41),FALSE))*$C44</f>
        <v>767.91324186999998</v>
      </c>
      <c r="L44">
        <f>L43+(1-(HLOOKUP(daily!$B43,'commercial size limit'!$A$4:$M$13,2,FALSE)/100))*(VLOOKUP(12&amp;$B43,'comm trip limit - FL_Keys'!$A$5:$I$64,COLUMN(F41),FALSE))*$C44</f>
        <v>1064.9474062699992</v>
      </c>
      <c r="M44">
        <f>M43+(1-(HLOOKUP(daily!$B43,'commercial size limit'!$A$4:$M$13,2,FALSE)/100))*(VLOOKUP(12&amp;$B43,'comm trip limit - FL_Keys'!$A$5:$I$64,COLUMN(G41),FALSE))*$C44</f>
        <v>1222.8572391200009</v>
      </c>
      <c r="N44">
        <f>N43+(1-(HLOOKUP(daily!$B43,'commercial size limit'!$A$4:$M$13,2,FALSE)/100))*(VLOOKUP(12&amp;$B43,'comm trip limit - FL_Keys'!$A$5:$I$64,COLUMN(H41),FALSE))*$C44</f>
        <v>1286.0403965799992</v>
      </c>
      <c r="O44">
        <f>O43+(1-(HLOOKUP(daily!$B43,'commercial size limit'!$A$4:$M$13,2,FALSE)/100))*(VLOOKUP(12&amp;$B43,'comm trip limit - FL_Keys'!$A$5:$I$64,COLUMN(I41),FALSE))*$C44</f>
        <v>1306.6600368999998</v>
      </c>
      <c r="P44">
        <f>P43+(1-(HLOOKUP(daily!$B43,'commercial size limit'!$A$4:$M$13,4,FALSE)/100))*(VLOOKUP(14&amp;$B43,'comm trip limit - FL_Keys'!$A$5:$I$64,COLUMN(D41),FALSE))*$C44</f>
        <v>528.70426329380723</v>
      </c>
      <c r="Q44">
        <f>Q43+(1-(HLOOKUP(daily!$B43,'commercial size limit'!$A$4:$M$13,4,FALSE)/100))*(VLOOKUP(14&amp;$B43,'comm trip limit - FL_Keys'!$A$5:$I$64,COLUMN(E41),FALSE))*$C44</f>
        <v>454.73454884415298</v>
      </c>
      <c r="R44">
        <f>R43+(1-(HLOOKUP(daily!$B43,'commercial size limit'!$A$4:$M$13,4,FALSE)/100))*(VLOOKUP(14&amp;$B43,'comm trip limit - FL_Keys'!$A$5:$I$64,COLUMN(F41),FALSE))*$C44</f>
        <v>507.2089018640869</v>
      </c>
      <c r="S44">
        <f>S43+(1-(HLOOKUP(daily!$B43,'commercial size limit'!$A$4:$M$13,4,FALSE)/100))*(VLOOKUP(14&amp;$B43,'comm trip limit - FL_Keys'!$A$5:$I$64,COLUMN(G41),FALSE))*$C44</f>
        <v>528.70426329380723</v>
      </c>
      <c r="T44">
        <f>T43+(1-(HLOOKUP(daily!$B43,'commercial size limit'!$A$4:$M$13,4,FALSE)/100))*(VLOOKUP(14&amp;$B43,'comm trip limit - FL_Keys'!$A$5:$I$64,COLUMN(H41),FALSE))*$C44</f>
        <v>528.70426329380723</v>
      </c>
      <c r="U44">
        <f>U43+(1-(HLOOKUP(daily!$B43,'commercial size limit'!$A$4:$M$13,4,FALSE)/100))*(VLOOKUP(14&amp;$B43,'comm trip limit - FL_Keys'!$A$5:$I$64,COLUMN(I41),FALSE))*$C44</f>
        <v>528.70426329380723</v>
      </c>
      <c r="V44">
        <f>V43+(1-(HLOOKUP(daily!$B43,'commercial size limit'!$A$4:$M$13,5,FALSE)/100))*(VLOOKUP(15&amp;$B43,'comm trip limit - FL_Keys'!$A$5:$I$64,COLUMN(D41),FALSE))*$C44</f>
        <v>381.44644002209947</v>
      </c>
      <c r="W44">
        <f>W43+(1-(HLOOKUP(daily!$B43,'commercial size limit'!$A$4:$M$13,5,FALSE)/100))*(VLOOKUP(15&amp;$B43,'comm trip limit - FL_Keys'!$A$5:$I$64,COLUMN(E41),FALSE))*$C44</f>
        <v>347.581181168206</v>
      </c>
      <c r="X44">
        <f>X43+(1-(HLOOKUP(daily!$B43,'commercial size limit'!$A$4:$M$13,5,FALSE)/100))*(VLOOKUP(15&amp;$B43,'comm trip limit - FL_Keys'!$A$5:$I$64,COLUMN(F41),FALSE))*$C44</f>
        <v>378.23822860285151</v>
      </c>
      <c r="Y44">
        <f>Y43+(1-(HLOOKUP(daily!$B43,'commercial size limit'!$A$4:$M$13,5,FALSE)/100))*(VLOOKUP(15&amp;$B43,'comm trip limit - FL_Keys'!$A$5:$I$64,COLUMN(G41),FALSE))*$C44</f>
        <v>381.44644002209947</v>
      </c>
      <c r="Z44">
        <f>Z43+(1-(HLOOKUP(daily!$B43,'commercial size limit'!$A$4:$M$13,5,FALSE)/100))*(VLOOKUP(15&amp;$B43,'comm trip limit - FL_Keys'!$A$5:$I$64,COLUMN(H41),FALSE))*$C44</f>
        <v>381.44644002209947</v>
      </c>
      <c r="AA44">
        <f>AA43+(1-(HLOOKUP(daily!$B43,'commercial size limit'!$A$4:$M$13,5,FALSE)/100))*(VLOOKUP(15&amp;$B43,'comm trip limit - FL_Keys'!$A$5:$I$64,COLUMN(I41),FALSE))*$C44</f>
        <v>381.44644002209947</v>
      </c>
      <c r="AB44">
        <f>AB43+(1-(HLOOKUP(daily!$B43,'commercial size limit'!$A$4:$M$13,6,FALSE)/100))*(VLOOKUP(16&amp;$B43,'comm trip limit - FL_Keys'!$A$5:$I$64,COLUMN(D41),FALSE))*$C44</f>
        <v>310.74376217422639</v>
      </c>
      <c r="AC44">
        <f>AC43+(1-(HLOOKUP(daily!$B43,'commercial size limit'!$A$4:$M$13,6,FALSE)/100))*(VLOOKUP(16&amp;$B43,'comm trip limit - FL_Keys'!$A$5:$I$64,COLUMN(E41),FALSE))*$C44</f>
        <v>291.5225537328775</v>
      </c>
      <c r="AD44">
        <f>AD43+(1-(HLOOKUP(daily!$B43,'commercial size limit'!$A$4:$M$13,6,FALSE)/100))*(VLOOKUP(16&amp;$B43,'comm trip limit - FL_Keys'!$A$5:$I$64,COLUMN(F41),FALSE))*$C44</f>
        <v>309.59827687002297</v>
      </c>
      <c r="AE44">
        <f>AE43+(1-(HLOOKUP(daily!$B43,'commercial size limit'!$A$4:$M$13,6,FALSE)/100))*(VLOOKUP(16&amp;$B43,'comm trip limit - FL_Keys'!$A$5:$I$64,COLUMN(G41),FALSE))*$C44</f>
        <v>310.74376217422639</v>
      </c>
      <c r="AF44">
        <f>AF43+(1-(HLOOKUP(daily!$B43,'commercial size limit'!$A$4:$M$13,6,FALSE)/100))*(VLOOKUP(16&amp;$B43,'comm trip limit - FL_Keys'!$A$5:$I$64,COLUMN(H41),FALSE))*$C44</f>
        <v>310.74376217422639</v>
      </c>
      <c r="AG44">
        <f>AG43+(1-(HLOOKUP(daily!$B43,'commercial size limit'!$A$4:$M$13,6,FALSE)/100))*(VLOOKUP(16&amp;$B43,'comm trip limit - FL_Keys'!$A$5:$I$64,COLUMN(I41),FALSE))*$C44</f>
        <v>310.74376217422639</v>
      </c>
      <c r="AH44">
        <f>AH43+(1-(HLOOKUP(daily!$B43,'commercial size limit'!$A$4:$M$13,7,FALSE)/100))*(VLOOKUP(17&amp;$B43,'comm trip limit - FL_Keys'!$A$5:$I$64,COLUMN(D41),FALSE))*$C44</f>
        <v>268.01272229523852</v>
      </c>
      <c r="AI44">
        <f>AI43+(1-(HLOOKUP(daily!$B43,'commercial size limit'!$A$4:$M$13,7,FALSE)/100))*(VLOOKUP(17&amp;$B43,'comm trip limit - FL_Keys'!$A$5:$I$64,COLUMN(E41),FALSE))*$C44</f>
        <v>256.42482393652165</v>
      </c>
      <c r="AJ44">
        <f>AJ43+(1-(HLOOKUP(daily!$B43,'commercial size limit'!$A$4:$M$13,7,FALSE)/100))*(VLOOKUP(17&amp;$B43,'comm trip limit - FL_Keys'!$A$5:$I$64,COLUMN(F41),FALSE))*$C44</f>
        <v>266.86723699103493</v>
      </c>
      <c r="AK44">
        <f>AK43+(1-(HLOOKUP(daily!$B43,'commercial size limit'!$A$4:$M$13,7,FALSE)/100))*(VLOOKUP(17&amp;$B43,'comm trip limit - FL_Keys'!$A$5:$I$64,COLUMN(G41),FALSE))*$C44</f>
        <v>268.01272229523852</v>
      </c>
      <c r="AL44">
        <f>AL43+(1-(HLOOKUP(daily!$B43,'commercial size limit'!$A$4:$M$13,7,FALSE)/100))*(VLOOKUP(17&amp;$B43,'comm trip limit - FL_Keys'!$A$5:$I$64,COLUMN(H41),FALSE))*$C44</f>
        <v>268.01272229523852</v>
      </c>
      <c r="AM44">
        <f>AM43+(1-(HLOOKUP(daily!$B43,'commercial size limit'!$A$4:$M$13,7,FALSE)/100))*(VLOOKUP(17&amp;$B43,'comm trip limit - FL_Keys'!$A$5:$I$64,COLUMN(I41),FALSE))*$C44</f>
        <v>268.01272229523852</v>
      </c>
    </row>
    <row r="45" spans="1:39" x14ac:dyDescent="0.25">
      <c r="A45" s="7">
        <v>42412</v>
      </c>
      <c r="B45" s="22">
        <f t="shared" si="1"/>
        <v>2</v>
      </c>
      <c r="C45" s="21">
        <f t="shared" si="0"/>
        <v>36.701000000000001</v>
      </c>
      <c r="D45">
        <f t="shared" si="2"/>
        <v>1350.4480000000001</v>
      </c>
      <c r="E45">
        <v>43</v>
      </c>
      <c r="J45">
        <f>J44+(1-(HLOOKUP(daily!$B44,'commercial size limit'!$A$4:$M$13,2,FALSE)/100))*(VLOOKUP(12&amp;$B44,'comm trip limit - FL_Keys'!$A$5:$I$64,COLUMN(D42),FALSE))*$C45</f>
        <v>1350.4480000000001</v>
      </c>
      <c r="K45">
        <f>K44+(1-(HLOOKUP(daily!$B44,'commercial size limit'!$A$4:$M$13,2,FALSE)/100))*(VLOOKUP(12&amp;$B44,'comm trip limit - FL_Keys'!$A$5:$I$64,COLUMN(E42),FALSE))*$C45</f>
        <v>789.09228794000001</v>
      </c>
      <c r="L45">
        <f>L44+(1-(HLOOKUP(daily!$B44,'commercial size limit'!$A$4:$M$13,2,FALSE)/100))*(VLOOKUP(12&amp;$B44,'comm trip limit - FL_Keys'!$A$5:$I$64,COLUMN(F42),FALSE))*$C45</f>
        <v>1093.2596586999991</v>
      </c>
      <c r="M45">
        <f>M44+(1-(HLOOKUP(daily!$B44,'commercial size limit'!$A$4:$M$13,2,FALSE)/100))*(VLOOKUP(12&amp;$B44,'comm trip limit - FL_Keys'!$A$5:$I$64,COLUMN(G42),FALSE))*$C45</f>
        <v>1256.522699410001</v>
      </c>
      <c r="N45">
        <f>N44+(1-(HLOOKUP(daily!$B44,'commercial size limit'!$A$4:$M$13,2,FALSE)/100))*(VLOOKUP(12&amp;$B44,'comm trip limit - FL_Keys'!$A$5:$I$64,COLUMN(H42),FALSE))*$C45</f>
        <v>1321.3775874199991</v>
      </c>
      <c r="O45">
        <f>O44+(1-(HLOOKUP(daily!$B44,'commercial size limit'!$A$4:$M$13,2,FALSE)/100))*(VLOOKUP(12&amp;$B44,'comm trip limit - FL_Keys'!$A$5:$I$64,COLUMN(I42),FALSE))*$C45</f>
        <v>1342.6523405899998</v>
      </c>
      <c r="P45">
        <f>P44+(1-(HLOOKUP(daily!$B44,'commercial size limit'!$A$4:$M$13,4,FALSE)/100))*(VLOOKUP(14&amp;$B44,'comm trip limit - FL_Keys'!$A$5:$I$64,COLUMN(D42),FALSE))*$C45</f>
        <v>541.89875997522313</v>
      </c>
      <c r="Q45">
        <f>Q44+(1-(HLOOKUP(daily!$B44,'commercial size limit'!$A$4:$M$13,4,FALSE)/100))*(VLOOKUP(14&amp;$B44,'comm trip limit - FL_Keys'!$A$5:$I$64,COLUMN(E42),FALSE))*$C45</f>
        <v>465.9141139373499</v>
      </c>
      <c r="R45">
        <f>R44+(1-(HLOOKUP(daily!$B44,'commercial size limit'!$A$4:$M$13,4,FALSE)/100))*(VLOOKUP(14&amp;$B44,'comm trip limit - FL_Keys'!$A$5:$I$64,COLUMN(F42),FALSE))*$C45</f>
        <v>519.84843801508248</v>
      </c>
      <c r="S45">
        <f>S44+(1-(HLOOKUP(daily!$B44,'commercial size limit'!$A$4:$M$13,4,FALSE)/100))*(VLOOKUP(14&amp;$B44,'comm trip limit - FL_Keys'!$A$5:$I$64,COLUMN(G42),FALSE))*$C45</f>
        <v>541.89875997522313</v>
      </c>
      <c r="T45">
        <f>T44+(1-(HLOOKUP(daily!$B44,'commercial size limit'!$A$4:$M$13,4,FALSE)/100))*(VLOOKUP(14&amp;$B44,'comm trip limit - FL_Keys'!$A$5:$I$64,COLUMN(H42),FALSE))*$C45</f>
        <v>541.89875997522313</v>
      </c>
      <c r="U45">
        <f>U44+(1-(HLOOKUP(daily!$B44,'commercial size limit'!$A$4:$M$13,4,FALSE)/100))*(VLOOKUP(14&amp;$B44,'comm trip limit - FL_Keys'!$A$5:$I$64,COLUMN(I42),FALSE))*$C45</f>
        <v>541.89875997522313</v>
      </c>
      <c r="V45">
        <f>V44+(1-(HLOOKUP(daily!$B44,'commercial size limit'!$A$4:$M$13,5,FALSE)/100))*(VLOOKUP(15&amp;$B44,'comm trip limit - FL_Keys'!$A$5:$I$64,COLUMN(D42),FALSE))*$C45</f>
        <v>392.20502962386939</v>
      </c>
      <c r="W45">
        <f>W44+(1-(HLOOKUP(daily!$B44,'commercial size limit'!$A$4:$M$13,5,FALSE)/100))*(VLOOKUP(15&amp;$B44,'comm trip limit - FL_Keys'!$A$5:$I$64,COLUMN(E42),FALSE))*$C45</f>
        <v>357.16138245089405</v>
      </c>
      <c r="X45">
        <f>X44+(1-(HLOOKUP(daily!$B44,'commercial size limit'!$A$4:$M$13,5,FALSE)/100))*(VLOOKUP(15&amp;$B44,'comm trip limit - FL_Keys'!$A$5:$I$64,COLUMN(F42),FALSE))*$C45</f>
        <v>388.67599706269664</v>
      </c>
      <c r="Y45">
        <f>Y44+(1-(HLOOKUP(daily!$B44,'commercial size limit'!$A$4:$M$13,5,FALSE)/100))*(VLOOKUP(15&amp;$B44,'comm trip limit - FL_Keys'!$A$5:$I$64,COLUMN(G42),FALSE))*$C45</f>
        <v>392.20502962386939</v>
      </c>
      <c r="Z45">
        <f>Z44+(1-(HLOOKUP(daily!$B44,'commercial size limit'!$A$4:$M$13,5,FALSE)/100))*(VLOOKUP(15&amp;$B44,'comm trip limit - FL_Keys'!$A$5:$I$64,COLUMN(H42),FALSE))*$C45</f>
        <v>392.20502962386939</v>
      </c>
      <c r="AA45">
        <f>AA44+(1-(HLOOKUP(daily!$B44,'commercial size limit'!$A$4:$M$13,5,FALSE)/100))*(VLOOKUP(15&amp;$B44,'comm trip limit - FL_Keys'!$A$5:$I$64,COLUMN(I42),FALSE))*$C45</f>
        <v>392.20502962386939</v>
      </c>
      <c r="AB45">
        <f>AB44+(1-(HLOOKUP(daily!$B44,'commercial size limit'!$A$4:$M$13,6,FALSE)/100))*(VLOOKUP(16&amp;$B44,'comm trip limit - FL_Keys'!$A$5:$I$64,COLUMN(D42),FALSE))*$C45</f>
        <v>319.22883850165999</v>
      </c>
      <c r="AC45">
        <f>AC44+(1-(HLOOKUP(daily!$B44,'commercial size limit'!$A$4:$M$13,6,FALSE)/100))*(VLOOKUP(16&amp;$B44,'comm trip limit - FL_Keys'!$A$5:$I$64,COLUMN(E42),FALSE))*$C45</f>
        <v>299.39704396778899</v>
      </c>
      <c r="AD45">
        <f>AD44+(1-(HLOOKUP(daily!$B44,'commercial size limit'!$A$4:$M$13,6,FALSE)/100))*(VLOOKUP(16&amp;$B44,'comm trip limit - FL_Keys'!$A$5:$I$64,COLUMN(F42),FALSE))*$C45</f>
        <v>317.96880466703624</v>
      </c>
      <c r="AE45">
        <f>AE44+(1-(HLOOKUP(daily!$B44,'commercial size limit'!$A$4:$M$13,6,FALSE)/100))*(VLOOKUP(16&amp;$B44,'comm trip limit - FL_Keys'!$A$5:$I$64,COLUMN(G42),FALSE))*$C45</f>
        <v>319.22883850165999</v>
      </c>
      <c r="AF45">
        <f>AF44+(1-(HLOOKUP(daily!$B44,'commercial size limit'!$A$4:$M$13,6,FALSE)/100))*(VLOOKUP(16&amp;$B44,'comm trip limit - FL_Keys'!$A$5:$I$64,COLUMN(H42),FALSE))*$C45</f>
        <v>319.22883850165999</v>
      </c>
      <c r="AG45">
        <f>AG44+(1-(HLOOKUP(daily!$B44,'commercial size limit'!$A$4:$M$13,6,FALSE)/100))*(VLOOKUP(16&amp;$B44,'comm trip limit - FL_Keys'!$A$5:$I$64,COLUMN(I42),FALSE))*$C45</f>
        <v>319.22883850165999</v>
      </c>
      <c r="AH45">
        <f>AH44+(1-(HLOOKUP(daily!$B44,'commercial size limit'!$A$4:$M$13,7,FALSE)/100))*(VLOOKUP(17&amp;$B44,'comm trip limit - FL_Keys'!$A$5:$I$64,COLUMN(D42),FALSE))*$C45</f>
        <v>276.49779862267212</v>
      </c>
      <c r="AI45">
        <f>AI44+(1-(HLOOKUP(daily!$B44,'commercial size limit'!$A$4:$M$13,7,FALSE)/100))*(VLOOKUP(17&amp;$B44,'comm trip limit - FL_Keys'!$A$5:$I$64,COLUMN(E42),FALSE))*$C45</f>
        <v>264.29931417143314</v>
      </c>
      <c r="AJ45">
        <f>AJ44+(1-(HLOOKUP(daily!$B44,'commercial size limit'!$A$4:$M$13,7,FALSE)/100))*(VLOOKUP(17&amp;$B44,'comm trip limit - FL_Keys'!$A$5:$I$64,COLUMN(F42),FALSE))*$C45</f>
        <v>275.2377647880482</v>
      </c>
      <c r="AK45">
        <f>AK44+(1-(HLOOKUP(daily!$B44,'commercial size limit'!$A$4:$M$13,7,FALSE)/100))*(VLOOKUP(17&amp;$B44,'comm trip limit - FL_Keys'!$A$5:$I$64,COLUMN(G42),FALSE))*$C45</f>
        <v>276.49779862267212</v>
      </c>
      <c r="AL45">
        <f>AL44+(1-(HLOOKUP(daily!$B44,'commercial size limit'!$A$4:$M$13,7,FALSE)/100))*(VLOOKUP(17&amp;$B44,'comm trip limit - FL_Keys'!$A$5:$I$64,COLUMN(H42),FALSE))*$C45</f>
        <v>276.49779862267212</v>
      </c>
      <c r="AM45">
        <f>AM44+(1-(HLOOKUP(daily!$B44,'commercial size limit'!$A$4:$M$13,7,FALSE)/100))*(VLOOKUP(17&amp;$B44,'comm trip limit - FL_Keys'!$A$5:$I$64,COLUMN(I42),FALSE))*$C45</f>
        <v>276.49779862267212</v>
      </c>
    </row>
    <row r="46" spans="1:39" x14ac:dyDescent="0.25">
      <c r="A46" s="7">
        <v>42413</v>
      </c>
      <c r="B46" s="22">
        <f t="shared" si="1"/>
        <v>2</v>
      </c>
      <c r="C46" s="21">
        <f t="shared" si="0"/>
        <v>36.701000000000001</v>
      </c>
      <c r="D46">
        <f t="shared" si="2"/>
        <v>1387.1490000000001</v>
      </c>
      <c r="E46">
        <v>44</v>
      </c>
      <c r="J46">
        <f>J45+(1-(HLOOKUP(daily!$B45,'commercial size limit'!$A$4:$M$13,2,FALSE)/100))*(VLOOKUP(12&amp;$B45,'comm trip limit - FL_Keys'!$A$5:$I$64,COLUMN(D43),FALSE))*$C46</f>
        <v>1387.1490000000001</v>
      </c>
      <c r="K46">
        <f>K45+(1-(HLOOKUP(daily!$B45,'commercial size limit'!$A$4:$M$13,2,FALSE)/100))*(VLOOKUP(12&amp;$B45,'comm trip limit - FL_Keys'!$A$5:$I$64,COLUMN(E43),FALSE))*$C46</f>
        <v>810.27133401000003</v>
      </c>
      <c r="L46">
        <f>L45+(1-(HLOOKUP(daily!$B45,'commercial size limit'!$A$4:$M$13,2,FALSE)/100))*(VLOOKUP(12&amp;$B45,'comm trip limit - FL_Keys'!$A$5:$I$64,COLUMN(F43),FALSE))*$C46</f>
        <v>1121.5719111299991</v>
      </c>
      <c r="M46">
        <f>M45+(1-(HLOOKUP(daily!$B45,'commercial size limit'!$A$4:$M$13,2,FALSE)/100))*(VLOOKUP(12&amp;$B45,'comm trip limit - FL_Keys'!$A$5:$I$64,COLUMN(G43),FALSE))*$C46</f>
        <v>1290.1881597000011</v>
      </c>
      <c r="N46">
        <f>N45+(1-(HLOOKUP(daily!$B45,'commercial size limit'!$A$4:$M$13,2,FALSE)/100))*(VLOOKUP(12&amp;$B45,'comm trip limit - FL_Keys'!$A$5:$I$64,COLUMN(H43),FALSE))*$C46</f>
        <v>1356.7147782599991</v>
      </c>
      <c r="O46">
        <f>O45+(1-(HLOOKUP(daily!$B45,'commercial size limit'!$A$4:$M$13,2,FALSE)/100))*(VLOOKUP(12&amp;$B45,'comm trip limit - FL_Keys'!$A$5:$I$64,COLUMN(I43),FALSE))*$C46</f>
        <v>1378.6446442799997</v>
      </c>
      <c r="P46">
        <f>P45+(1-(HLOOKUP(daily!$B45,'commercial size limit'!$A$4:$M$13,4,FALSE)/100))*(VLOOKUP(14&amp;$B45,'comm trip limit - FL_Keys'!$A$5:$I$64,COLUMN(D43),FALSE))*$C46</f>
        <v>555.09325665663903</v>
      </c>
      <c r="Q46">
        <f>Q45+(1-(HLOOKUP(daily!$B45,'commercial size limit'!$A$4:$M$13,4,FALSE)/100))*(VLOOKUP(14&amp;$B45,'comm trip limit - FL_Keys'!$A$5:$I$64,COLUMN(E43),FALSE))*$C46</f>
        <v>477.09367903054681</v>
      </c>
      <c r="R46">
        <f>R45+(1-(HLOOKUP(daily!$B45,'commercial size limit'!$A$4:$M$13,4,FALSE)/100))*(VLOOKUP(14&amp;$B45,'comm trip limit - FL_Keys'!$A$5:$I$64,COLUMN(F43),FALSE))*$C46</f>
        <v>532.48797416607806</v>
      </c>
      <c r="S46">
        <f>S45+(1-(HLOOKUP(daily!$B45,'commercial size limit'!$A$4:$M$13,4,FALSE)/100))*(VLOOKUP(14&amp;$B45,'comm trip limit - FL_Keys'!$A$5:$I$64,COLUMN(G43),FALSE))*$C46</f>
        <v>555.09325665663903</v>
      </c>
      <c r="T46">
        <f>T45+(1-(HLOOKUP(daily!$B45,'commercial size limit'!$A$4:$M$13,4,FALSE)/100))*(VLOOKUP(14&amp;$B45,'comm trip limit - FL_Keys'!$A$5:$I$64,COLUMN(H43),FALSE))*$C46</f>
        <v>555.09325665663903</v>
      </c>
      <c r="U46">
        <f>U45+(1-(HLOOKUP(daily!$B45,'commercial size limit'!$A$4:$M$13,4,FALSE)/100))*(VLOOKUP(14&amp;$B45,'comm trip limit - FL_Keys'!$A$5:$I$64,COLUMN(I43),FALSE))*$C46</f>
        <v>555.09325665663903</v>
      </c>
      <c r="V46">
        <f>V45+(1-(HLOOKUP(daily!$B45,'commercial size limit'!$A$4:$M$13,5,FALSE)/100))*(VLOOKUP(15&amp;$B45,'comm trip limit - FL_Keys'!$A$5:$I$64,COLUMN(D43),FALSE))*$C46</f>
        <v>402.96361922563932</v>
      </c>
      <c r="W46">
        <f>W45+(1-(HLOOKUP(daily!$B45,'commercial size limit'!$A$4:$M$13,5,FALSE)/100))*(VLOOKUP(15&amp;$B45,'comm trip limit - FL_Keys'!$A$5:$I$64,COLUMN(E43),FALSE))*$C46</f>
        <v>366.7415837335821</v>
      </c>
      <c r="X46">
        <f>X45+(1-(HLOOKUP(daily!$B45,'commercial size limit'!$A$4:$M$13,5,FALSE)/100))*(VLOOKUP(15&amp;$B45,'comm trip limit - FL_Keys'!$A$5:$I$64,COLUMN(F43),FALSE))*$C46</f>
        <v>399.11376552254177</v>
      </c>
      <c r="Y46">
        <f>Y45+(1-(HLOOKUP(daily!$B45,'commercial size limit'!$A$4:$M$13,5,FALSE)/100))*(VLOOKUP(15&amp;$B45,'comm trip limit - FL_Keys'!$A$5:$I$64,COLUMN(G43),FALSE))*$C46</f>
        <v>402.96361922563932</v>
      </c>
      <c r="Z46">
        <f>Z45+(1-(HLOOKUP(daily!$B45,'commercial size limit'!$A$4:$M$13,5,FALSE)/100))*(VLOOKUP(15&amp;$B45,'comm trip limit - FL_Keys'!$A$5:$I$64,COLUMN(H43),FALSE))*$C46</f>
        <v>402.96361922563932</v>
      </c>
      <c r="AA46">
        <f>AA45+(1-(HLOOKUP(daily!$B45,'commercial size limit'!$A$4:$M$13,5,FALSE)/100))*(VLOOKUP(15&amp;$B45,'comm trip limit - FL_Keys'!$A$5:$I$64,COLUMN(I43),FALSE))*$C46</f>
        <v>402.96361922563932</v>
      </c>
      <c r="AB46">
        <f>AB45+(1-(HLOOKUP(daily!$B45,'commercial size limit'!$A$4:$M$13,6,FALSE)/100))*(VLOOKUP(16&amp;$B45,'comm trip limit - FL_Keys'!$A$5:$I$64,COLUMN(D43),FALSE))*$C46</f>
        <v>327.7139148290936</v>
      </c>
      <c r="AC46">
        <f>AC45+(1-(HLOOKUP(daily!$B45,'commercial size limit'!$A$4:$M$13,6,FALSE)/100))*(VLOOKUP(16&amp;$B45,'comm trip limit - FL_Keys'!$A$5:$I$64,COLUMN(E43),FALSE))*$C46</f>
        <v>307.27153420270048</v>
      </c>
      <c r="AD46">
        <f>AD45+(1-(HLOOKUP(daily!$B45,'commercial size limit'!$A$4:$M$13,6,FALSE)/100))*(VLOOKUP(16&amp;$B45,'comm trip limit - FL_Keys'!$A$5:$I$64,COLUMN(F43),FALSE))*$C46</f>
        <v>326.33933246404951</v>
      </c>
      <c r="AE46">
        <f>AE45+(1-(HLOOKUP(daily!$B45,'commercial size limit'!$A$4:$M$13,6,FALSE)/100))*(VLOOKUP(16&amp;$B45,'comm trip limit - FL_Keys'!$A$5:$I$64,COLUMN(G43),FALSE))*$C46</f>
        <v>327.7139148290936</v>
      </c>
      <c r="AF46">
        <f>AF45+(1-(HLOOKUP(daily!$B45,'commercial size limit'!$A$4:$M$13,6,FALSE)/100))*(VLOOKUP(16&amp;$B45,'comm trip limit - FL_Keys'!$A$5:$I$64,COLUMN(H43),FALSE))*$C46</f>
        <v>327.7139148290936</v>
      </c>
      <c r="AG46">
        <f>AG45+(1-(HLOOKUP(daily!$B45,'commercial size limit'!$A$4:$M$13,6,FALSE)/100))*(VLOOKUP(16&amp;$B45,'comm trip limit - FL_Keys'!$A$5:$I$64,COLUMN(I43),FALSE))*$C46</f>
        <v>327.7139148290936</v>
      </c>
      <c r="AH46">
        <f>AH45+(1-(HLOOKUP(daily!$B45,'commercial size limit'!$A$4:$M$13,7,FALSE)/100))*(VLOOKUP(17&amp;$B45,'comm trip limit - FL_Keys'!$A$5:$I$64,COLUMN(D43),FALSE))*$C46</f>
        <v>284.98287495010572</v>
      </c>
      <c r="AI46">
        <f>AI45+(1-(HLOOKUP(daily!$B45,'commercial size limit'!$A$4:$M$13,7,FALSE)/100))*(VLOOKUP(17&amp;$B45,'comm trip limit - FL_Keys'!$A$5:$I$64,COLUMN(E43),FALSE))*$C46</f>
        <v>272.17380440634463</v>
      </c>
      <c r="AJ46">
        <f>AJ45+(1-(HLOOKUP(daily!$B45,'commercial size limit'!$A$4:$M$13,7,FALSE)/100))*(VLOOKUP(17&amp;$B45,'comm trip limit - FL_Keys'!$A$5:$I$64,COLUMN(F43),FALSE))*$C46</f>
        <v>283.60829258506146</v>
      </c>
      <c r="AK46">
        <f>AK45+(1-(HLOOKUP(daily!$B45,'commercial size limit'!$A$4:$M$13,7,FALSE)/100))*(VLOOKUP(17&amp;$B45,'comm trip limit - FL_Keys'!$A$5:$I$64,COLUMN(G43),FALSE))*$C46</f>
        <v>284.98287495010572</v>
      </c>
      <c r="AL46">
        <f>AL45+(1-(HLOOKUP(daily!$B45,'commercial size limit'!$A$4:$M$13,7,FALSE)/100))*(VLOOKUP(17&amp;$B45,'comm trip limit - FL_Keys'!$A$5:$I$64,COLUMN(H43),FALSE))*$C46</f>
        <v>284.98287495010572</v>
      </c>
      <c r="AM46">
        <f>AM45+(1-(HLOOKUP(daily!$B45,'commercial size limit'!$A$4:$M$13,7,FALSE)/100))*(VLOOKUP(17&amp;$B45,'comm trip limit - FL_Keys'!$A$5:$I$64,COLUMN(I43),FALSE))*$C46</f>
        <v>284.98287495010572</v>
      </c>
    </row>
    <row r="47" spans="1:39" x14ac:dyDescent="0.25">
      <c r="A47" s="7">
        <v>42414</v>
      </c>
      <c r="B47" s="22">
        <f t="shared" si="1"/>
        <v>2</v>
      </c>
      <c r="C47" s="21">
        <f t="shared" si="0"/>
        <v>36.701000000000001</v>
      </c>
      <c r="D47">
        <f t="shared" si="2"/>
        <v>1423.8500000000001</v>
      </c>
      <c r="E47">
        <v>45</v>
      </c>
      <c r="J47">
        <f>J46+(1-(HLOOKUP(daily!$B46,'commercial size limit'!$A$4:$M$13,2,FALSE)/100))*(VLOOKUP(12&amp;$B46,'comm trip limit - FL_Keys'!$A$5:$I$64,COLUMN(D44),FALSE))*$C47</f>
        <v>1423.8500000000001</v>
      </c>
      <c r="K47">
        <f>K46+(1-(HLOOKUP(daily!$B46,'commercial size limit'!$A$4:$M$13,2,FALSE)/100))*(VLOOKUP(12&amp;$B46,'comm trip limit - FL_Keys'!$A$5:$I$64,COLUMN(E44),FALSE))*$C47</f>
        <v>831.45038008000006</v>
      </c>
      <c r="L47">
        <f>L46+(1-(HLOOKUP(daily!$B46,'commercial size limit'!$A$4:$M$13,2,FALSE)/100))*(VLOOKUP(12&amp;$B46,'comm trip limit - FL_Keys'!$A$5:$I$64,COLUMN(F44),FALSE))*$C47</f>
        <v>1149.884163559999</v>
      </c>
      <c r="M47">
        <f>M46+(1-(HLOOKUP(daily!$B46,'commercial size limit'!$A$4:$M$13,2,FALSE)/100))*(VLOOKUP(12&amp;$B46,'comm trip limit - FL_Keys'!$A$5:$I$64,COLUMN(G44),FALSE))*$C47</f>
        <v>1323.8536199900011</v>
      </c>
      <c r="N47">
        <f>N46+(1-(HLOOKUP(daily!$B46,'commercial size limit'!$A$4:$M$13,2,FALSE)/100))*(VLOOKUP(12&amp;$B46,'comm trip limit - FL_Keys'!$A$5:$I$64,COLUMN(H44),FALSE))*$C47</f>
        <v>1392.051969099999</v>
      </c>
      <c r="O47">
        <f>O46+(1-(HLOOKUP(daily!$B46,'commercial size limit'!$A$4:$M$13,2,FALSE)/100))*(VLOOKUP(12&amp;$B46,'comm trip limit - FL_Keys'!$A$5:$I$64,COLUMN(I44),FALSE))*$C47</f>
        <v>1414.6369479699997</v>
      </c>
      <c r="P47">
        <f>P46+(1-(HLOOKUP(daily!$B46,'commercial size limit'!$A$4:$M$13,4,FALSE)/100))*(VLOOKUP(14&amp;$B46,'comm trip limit - FL_Keys'!$A$5:$I$64,COLUMN(D44),FALSE))*$C47</f>
        <v>568.28775333805493</v>
      </c>
      <c r="Q47">
        <f>Q46+(1-(HLOOKUP(daily!$B46,'commercial size limit'!$A$4:$M$13,4,FALSE)/100))*(VLOOKUP(14&amp;$B46,'comm trip limit - FL_Keys'!$A$5:$I$64,COLUMN(E44),FALSE))*$C47</f>
        <v>488.27324412374372</v>
      </c>
      <c r="R47">
        <f>R46+(1-(HLOOKUP(daily!$B46,'commercial size limit'!$A$4:$M$13,4,FALSE)/100))*(VLOOKUP(14&amp;$B46,'comm trip limit - FL_Keys'!$A$5:$I$64,COLUMN(F44),FALSE))*$C47</f>
        <v>545.12751031707364</v>
      </c>
      <c r="S47">
        <f>S46+(1-(HLOOKUP(daily!$B46,'commercial size limit'!$A$4:$M$13,4,FALSE)/100))*(VLOOKUP(14&amp;$B46,'comm trip limit - FL_Keys'!$A$5:$I$64,COLUMN(G44),FALSE))*$C47</f>
        <v>568.28775333805493</v>
      </c>
      <c r="T47">
        <f>T46+(1-(HLOOKUP(daily!$B46,'commercial size limit'!$A$4:$M$13,4,FALSE)/100))*(VLOOKUP(14&amp;$B46,'comm trip limit - FL_Keys'!$A$5:$I$64,COLUMN(H44),FALSE))*$C47</f>
        <v>568.28775333805493</v>
      </c>
      <c r="U47">
        <f>U46+(1-(HLOOKUP(daily!$B46,'commercial size limit'!$A$4:$M$13,4,FALSE)/100))*(VLOOKUP(14&amp;$B46,'comm trip limit - FL_Keys'!$A$5:$I$64,COLUMN(I44),FALSE))*$C47</f>
        <v>568.28775333805493</v>
      </c>
      <c r="V47">
        <f>V46+(1-(HLOOKUP(daily!$B46,'commercial size limit'!$A$4:$M$13,5,FALSE)/100))*(VLOOKUP(15&amp;$B46,'comm trip limit - FL_Keys'!$A$5:$I$64,COLUMN(D44),FALSE))*$C47</f>
        <v>413.72220882740925</v>
      </c>
      <c r="W47">
        <f>W46+(1-(HLOOKUP(daily!$B46,'commercial size limit'!$A$4:$M$13,5,FALSE)/100))*(VLOOKUP(15&amp;$B46,'comm trip limit - FL_Keys'!$A$5:$I$64,COLUMN(E44),FALSE))*$C47</f>
        <v>376.32178501627016</v>
      </c>
      <c r="X47">
        <f>X46+(1-(HLOOKUP(daily!$B46,'commercial size limit'!$A$4:$M$13,5,FALSE)/100))*(VLOOKUP(15&amp;$B46,'comm trip limit - FL_Keys'!$A$5:$I$64,COLUMN(F44),FALSE))*$C47</f>
        <v>409.5515339823869</v>
      </c>
      <c r="Y47">
        <f>Y46+(1-(HLOOKUP(daily!$B46,'commercial size limit'!$A$4:$M$13,5,FALSE)/100))*(VLOOKUP(15&amp;$B46,'comm trip limit - FL_Keys'!$A$5:$I$64,COLUMN(G44),FALSE))*$C47</f>
        <v>413.72220882740925</v>
      </c>
      <c r="Z47">
        <f>Z46+(1-(HLOOKUP(daily!$B46,'commercial size limit'!$A$4:$M$13,5,FALSE)/100))*(VLOOKUP(15&amp;$B46,'comm trip limit - FL_Keys'!$A$5:$I$64,COLUMN(H44),FALSE))*$C47</f>
        <v>413.72220882740925</v>
      </c>
      <c r="AA47">
        <f>AA46+(1-(HLOOKUP(daily!$B46,'commercial size limit'!$A$4:$M$13,5,FALSE)/100))*(VLOOKUP(15&amp;$B46,'comm trip limit - FL_Keys'!$A$5:$I$64,COLUMN(I44),FALSE))*$C47</f>
        <v>413.72220882740925</v>
      </c>
      <c r="AB47">
        <f>AB46+(1-(HLOOKUP(daily!$B46,'commercial size limit'!$A$4:$M$13,6,FALSE)/100))*(VLOOKUP(16&amp;$B46,'comm trip limit - FL_Keys'!$A$5:$I$64,COLUMN(D44),FALSE))*$C47</f>
        <v>336.1989911565272</v>
      </c>
      <c r="AC47">
        <f>AC46+(1-(HLOOKUP(daily!$B46,'commercial size limit'!$A$4:$M$13,6,FALSE)/100))*(VLOOKUP(16&amp;$B46,'comm trip limit - FL_Keys'!$A$5:$I$64,COLUMN(E44),FALSE))*$C47</f>
        <v>315.14602443761197</v>
      </c>
      <c r="AD47">
        <f>AD46+(1-(HLOOKUP(daily!$B46,'commercial size limit'!$A$4:$M$13,6,FALSE)/100))*(VLOOKUP(16&amp;$B46,'comm trip limit - FL_Keys'!$A$5:$I$64,COLUMN(F44),FALSE))*$C47</f>
        <v>334.70986026106277</v>
      </c>
      <c r="AE47">
        <f>AE46+(1-(HLOOKUP(daily!$B46,'commercial size limit'!$A$4:$M$13,6,FALSE)/100))*(VLOOKUP(16&amp;$B46,'comm trip limit - FL_Keys'!$A$5:$I$64,COLUMN(G44),FALSE))*$C47</f>
        <v>336.1989911565272</v>
      </c>
      <c r="AF47">
        <f>AF46+(1-(HLOOKUP(daily!$B46,'commercial size limit'!$A$4:$M$13,6,FALSE)/100))*(VLOOKUP(16&amp;$B46,'comm trip limit - FL_Keys'!$A$5:$I$64,COLUMN(H44),FALSE))*$C47</f>
        <v>336.1989911565272</v>
      </c>
      <c r="AG47">
        <f>AG46+(1-(HLOOKUP(daily!$B46,'commercial size limit'!$A$4:$M$13,6,FALSE)/100))*(VLOOKUP(16&amp;$B46,'comm trip limit - FL_Keys'!$A$5:$I$64,COLUMN(I44),FALSE))*$C47</f>
        <v>336.1989911565272</v>
      </c>
      <c r="AH47">
        <f>AH46+(1-(HLOOKUP(daily!$B46,'commercial size limit'!$A$4:$M$13,7,FALSE)/100))*(VLOOKUP(17&amp;$B46,'comm trip limit - FL_Keys'!$A$5:$I$64,COLUMN(D44),FALSE))*$C47</f>
        <v>293.46795127753933</v>
      </c>
      <c r="AI47">
        <f>AI46+(1-(HLOOKUP(daily!$B46,'commercial size limit'!$A$4:$M$13,7,FALSE)/100))*(VLOOKUP(17&amp;$B46,'comm trip limit - FL_Keys'!$A$5:$I$64,COLUMN(E44),FALSE))*$C47</f>
        <v>280.04829464125612</v>
      </c>
      <c r="AJ47">
        <f>AJ46+(1-(HLOOKUP(daily!$B46,'commercial size limit'!$A$4:$M$13,7,FALSE)/100))*(VLOOKUP(17&amp;$B46,'comm trip limit - FL_Keys'!$A$5:$I$64,COLUMN(F44),FALSE))*$C47</f>
        <v>291.97882038207473</v>
      </c>
      <c r="AK47">
        <f>AK46+(1-(HLOOKUP(daily!$B46,'commercial size limit'!$A$4:$M$13,7,FALSE)/100))*(VLOOKUP(17&amp;$B46,'comm trip limit - FL_Keys'!$A$5:$I$64,COLUMN(G44),FALSE))*$C47</f>
        <v>293.46795127753933</v>
      </c>
      <c r="AL47">
        <f>AL46+(1-(HLOOKUP(daily!$B46,'commercial size limit'!$A$4:$M$13,7,FALSE)/100))*(VLOOKUP(17&amp;$B46,'comm trip limit - FL_Keys'!$A$5:$I$64,COLUMN(H44),FALSE))*$C47</f>
        <v>293.46795127753933</v>
      </c>
      <c r="AM47">
        <f>AM46+(1-(HLOOKUP(daily!$B46,'commercial size limit'!$A$4:$M$13,7,FALSE)/100))*(VLOOKUP(17&amp;$B46,'comm trip limit - FL_Keys'!$A$5:$I$64,COLUMN(I44),FALSE))*$C47</f>
        <v>293.46795127753933</v>
      </c>
    </row>
    <row r="48" spans="1:39" x14ac:dyDescent="0.25">
      <c r="A48" s="7">
        <v>42415</v>
      </c>
      <c r="B48" s="22">
        <f t="shared" si="1"/>
        <v>2</v>
      </c>
      <c r="C48" s="21">
        <f t="shared" si="0"/>
        <v>36.701000000000001</v>
      </c>
      <c r="D48">
        <f t="shared" si="2"/>
        <v>1460.5510000000002</v>
      </c>
      <c r="E48">
        <v>46</v>
      </c>
      <c r="J48">
        <f>J47+(1-(HLOOKUP(daily!$B47,'commercial size limit'!$A$4:$M$13,2,FALSE)/100))*(VLOOKUP(12&amp;$B47,'comm trip limit - FL_Keys'!$A$5:$I$64,COLUMN(D45),FALSE))*$C48</f>
        <v>1460.5510000000002</v>
      </c>
      <c r="K48">
        <f>K47+(1-(HLOOKUP(daily!$B47,'commercial size limit'!$A$4:$M$13,2,FALSE)/100))*(VLOOKUP(12&amp;$B47,'comm trip limit - FL_Keys'!$A$5:$I$64,COLUMN(E45),FALSE))*$C48</f>
        <v>852.62942615000009</v>
      </c>
      <c r="L48">
        <f>L47+(1-(HLOOKUP(daily!$B47,'commercial size limit'!$A$4:$M$13,2,FALSE)/100))*(VLOOKUP(12&amp;$B47,'comm trip limit - FL_Keys'!$A$5:$I$64,COLUMN(F45),FALSE))*$C48</f>
        <v>1178.196415989999</v>
      </c>
      <c r="M48">
        <f>M47+(1-(HLOOKUP(daily!$B47,'commercial size limit'!$A$4:$M$13,2,FALSE)/100))*(VLOOKUP(12&amp;$B47,'comm trip limit - FL_Keys'!$A$5:$I$64,COLUMN(G45),FALSE))*$C48</f>
        <v>1357.5190802800012</v>
      </c>
      <c r="N48">
        <f>N47+(1-(HLOOKUP(daily!$B47,'commercial size limit'!$A$4:$M$13,2,FALSE)/100))*(VLOOKUP(12&amp;$B47,'comm trip limit - FL_Keys'!$A$5:$I$64,COLUMN(H45),FALSE))*$C48</f>
        <v>1427.389159939999</v>
      </c>
      <c r="O48">
        <f>O47+(1-(HLOOKUP(daily!$B47,'commercial size limit'!$A$4:$M$13,2,FALSE)/100))*(VLOOKUP(12&amp;$B47,'comm trip limit - FL_Keys'!$A$5:$I$64,COLUMN(I45),FALSE))*$C48</f>
        <v>1450.6292516599997</v>
      </c>
      <c r="P48">
        <f>P47+(1-(HLOOKUP(daily!$B47,'commercial size limit'!$A$4:$M$13,4,FALSE)/100))*(VLOOKUP(14&amp;$B47,'comm trip limit - FL_Keys'!$A$5:$I$64,COLUMN(D45),FALSE))*$C48</f>
        <v>581.48225001947083</v>
      </c>
      <c r="Q48">
        <f>Q47+(1-(HLOOKUP(daily!$B47,'commercial size limit'!$A$4:$M$13,4,FALSE)/100))*(VLOOKUP(14&amp;$B47,'comm trip limit - FL_Keys'!$A$5:$I$64,COLUMN(E45),FALSE))*$C48</f>
        <v>499.45280921694064</v>
      </c>
      <c r="R48">
        <f>R47+(1-(HLOOKUP(daily!$B47,'commercial size limit'!$A$4:$M$13,4,FALSE)/100))*(VLOOKUP(14&amp;$B47,'comm trip limit - FL_Keys'!$A$5:$I$64,COLUMN(F45),FALSE))*$C48</f>
        <v>557.76704646806922</v>
      </c>
      <c r="S48">
        <f>S47+(1-(HLOOKUP(daily!$B47,'commercial size limit'!$A$4:$M$13,4,FALSE)/100))*(VLOOKUP(14&amp;$B47,'comm trip limit - FL_Keys'!$A$5:$I$64,COLUMN(G45),FALSE))*$C48</f>
        <v>581.48225001947083</v>
      </c>
      <c r="T48">
        <f>T47+(1-(HLOOKUP(daily!$B47,'commercial size limit'!$A$4:$M$13,4,FALSE)/100))*(VLOOKUP(14&amp;$B47,'comm trip limit - FL_Keys'!$A$5:$I$64,COLUMN(H45),FALSE))*$C48</f>
        <v>581.48225001947083</v>
      </c>
      <c r="U48">
        <f>U47+(1-(HLOOKUP(daily!$B47,'commercial size limit'!$A$4:$M$13,4,FALSE)/100))*(VLOOKUP(14&amp;$B47,'comm trip limit - FL_Keys'!$A$5:$I$64,COLUMN(I45),FALSE))*$C48</f>
        <v>581.48225001947083</v>
      </c>
      <c r="V48">
        <f>V47+(1-(HLOOKUP(daily!$B47,'commercial size limit'!$A$4:$M$13,5,FALSE)/100))*(VLOOKUP(15&amp;$B47,'comm trip limit - FL_Keys'!$A$5:$I$64,COLUMN(D45),FALSE))*$C48</f>
        <v>424.48079842917917</v>
      </c>
      <c r="W48">
        <f>W47+(1-(HLOOKUP(daily!$B47,'commercial size limit'!$A$4:$M$13,5,FALSE)/100))*(VLOOKUP(15&amp;$B47,'comm trip limit - FL_Keys'!$A$5:$I$64,COLUMN(E45),FALSE))*$C48</f>
        <v>385.90198629895821</v>
      </c>
      <c r="X48">
        <f>X47+(1-(HLOOKUP(daily!$B47,'commercial size limit'!$A$4:$M$13,5,FALSE)/100))*(VLOOKUP(15&amp;$B47,'comm trip limit - FL_Keys'!$A$5:$I$64,COLUMN(F45),FALSE))*$C48</f>
        <v>419.98930244223203</v>
      </c>
      <c r="Y48">
        <f>Y47+(1-(HLOOKUP(daily!$B47,'commercial size limit'!$A$4:$M$13,5,FALSE)/100))*(VLOOKUP(15&amp;$B47,'comm trip limit - FL_Keys'!$A$5:$I$64,COLUMN(G45),FALSE))*$C48</f>
        <v>424.48079842917917</v>
      </c>
      <c r="Z48">
        <f>Z47+(1-(HLOOKUP(daily!$B47,'commercial size limit'!$A$4:$M$13,5,FALSE)/100))*(VLOOKUP(15&amp;$B47,'comm trip limit - FL_Keys'!$A$5:$I$64,COLUMN(H45),FALSE))*$C48</f>
        <v>424.48079842917917</v>
      </c>
      <c r="AA48">
        <f>AA47+(1-(HLOOKUP(daily!$B47,'commercial size limit'!$A$4:$M$13,5,FALSE)/100))*(VLOOKUP(15&amp;$B47,'comm trip limit - FL_Keys'!$A$5:$I$64,COLUMN(I45),FALSE))*$C48</f>
        <v>424.48079842917917</v>
      </c>
      <c r="AB48">
        <f>AB47+(1-(HLOOKUP(daily!$B47,'commercial size limit'!$A$4:$M$13,6,FALSE)/100))*(VLOOKUP(16&amp;$B47,'comm trip limit - FL_Keys'!$A$5:$I$64,COLUMN(D45),FALSE))*$C48</f>
        <v>344.6840674839608</v>
      </c>
      <c r="AC48">
        <f>AC47+(1-(HLOOKUP(daily!$B47,'commercial size limit'!$A$4:$M$13,6,FALSE)/100))*(VLOOKUP(16&amp;$B47,'comm trip limit - FL_Keys'!$A$5:$I$64,COLUMN(E45),FALSE))*$C48</f>
        <v>323.02051467252346</v>
      </c>
      <c r="AD48">
        <f>AD47+(1-(HLOOKUP(daily!$B47,'commercial size limit'!$A$4:$M$13,6,FALSE)/100))*(VLOOKUP(16&amp;$B47,'comm trip limit - FL_Keys'!$A$5:$I$64,COLUMN(F45),FALSE))*$C48</f>
        <v>343.08038805807604</v>
      </c>
      <c r="AE48">
        <f>AE47+(1-(HLOOKUP(daily!$B47,'commercial size limit'!$A$4:$M$13,6,FALSE)/100))*(VLOOKUP(16&amp;$B47,'comm trip limit - FL_Keys'!$A$5:$I$64,COLUMN(G45),FALSE))*$C48</f>
        <v>344.6840674839608</v>
      </c>
      <c r="AF48">
        <f>AF47+(1-(HLOOKUP(daily!$B47,'commercial size limit'!$A$4:$M$13,6,FALSE)/100))*(VLOOKUP(16&amp;$B47,'comm trip limit - FL_Keys'!$A$5:$I$64,COLUMN(H45),FALSE))*$C48</f>
        <v>344.6840674839608</v>
      </c>
      <c r="AG48">
        <f>AG47+(1-(HLOOKUP(daily!$B47,'commercial size limit'!$A$4:$M$13,6,FALSE)/100))*(VLOOKUP(16&amp;$B47,'comm trip limit - FL_Keys'!$A$5:$I$64,COLUMN(I45),FALSE))*$C48</f>
        <v>344.6840674839608</v>
      </c>
      <c r="AH48">
        <f>AH47+(1-(HLOOKUP(daily!$B47,'commercial size limit'!$A$4:$M$13,7,FALSE)/100))*(VLOOKUP(17&amp;$B47,'comm trip limit - FL_Keys'!$A$5:$I$64,COLUMN(D45),FALSE))*$C48</f>
        <v>301.95302760497293</v>
      </c>
      <c r="AI48">
        <f>AI47+(1-(HLOOKUP(daily!$B47,'commercial size limit'!$A$4:$M$13,7,FALSE)/100))*(VLOOKUP(17&amp;$B47,'comm trip limit - FL_Keys'!$A$5:$I$64,COLUMN(E45),FALSE))*$C48</f>
        <v>287.92278487616761</v>
      </c>
      <c r="AJ48">
        <f>AJ47+(1-(HLOOKUP(daily!$B47,'commercial size limit'!$A$4:$M$13,7,FALSE)/100))*(VLOOKUP(17&amp;$B47,'comm trip limit - FL_Keys'!$A$5:$I$64,COLUMN(F45),FALSE))*$C48</f>
        <v>300.349348179088</v>
      </c>
      <c r="AK48">
        <f>AK47+(1-(HLOOKUP(daily!$B47,'commercial size limit'!$A$4:$M$13,7,FALSE)/100))*(VLOOKUP(17&amp;$B47,'comm trip limit - FL_Keys'!$A$5:$I$64,COLUMN(G45),FALSE))*$C48</f>
        <v>301.95302760497293</v>
      </c>
      <c r="AL48">
        <f>AL47+(1-(HLOOKUP(daily!$B47,'commercial size limit'!$A$4:$M$13,7,FALSE)/100))*(VLOOKUP(17&amp;$B47,'comm trip limit - FL_Keys'!$A$5:$I$64,COLUMN(H45),FALSE))*$C48</f>
        <v>301.95302760497293</v>
      </c>
      <c r="AM48">
        <f>AM47+(1-(HLOOKUP(daily!$B47,'commercial size limit'!$A$4:$M$13,7,FALSE)/100))*(VLOOKUP(17&amp;$B47,'comm trip limit - FL_Keys'!$A$5:$I$64,COLUMN(I45),FALSE))*$C48</f>
        <v>301.95302760497293</v>
      </c>
    </row>
    <row r="49" spans="1:39" x14ac:dyDescent="0.25">
      <c r="A49" s="7">
        <v>42416</v>
      </c>
      <c r="B49" s="22">
        <f t="shared" si="1"/>
        <v>2</v>
      </c>
      <c r="C49" s="21">
        <f t="shared" si="0"/>
        <v>36.701000000000001</v>
      </c>
      <c r="D49">
        <f t="shared" si="2"/>
        <v>1497.2520000000002</v>
      </c>
      <c r="E49">
        <v>47</v>
      </c>
      <c r="J49">
        <f>J48+(1-(HLOOKUP(daily!$B48,'commercial size limit'!$A$4:$M$13,2,FALSE)/100))*(VLOOKUP(12&amp;$B48,'comm trip limit - FL_Keys'!$A$5:$I$64,COLUMN(D46),FALSE))*$C49</f>
        <v>1497.2520000000002</v>
      </c>
      <c r="K49">
        <f>K48+(1-(HLOOKUP(daily!$B48,'commercial size limit'!$A$4:$M$13,2,FALSE)/100))*(VLOOKUP(12&amp;$B48,'comm trip limit - FL_Keys'!$A$5:$I$64,COLUMN(E46),FALSE))*$C49</f>
        <v>873.80847222000011</v>
      </c>
      <c r="L49">
        <f>L48+(1-(HLOOKUP(daily!$B48,'commercial size limit'!$A$4:$M$13,2,FALSE)/100))*(VLOOKUP(12&amp;$B48,'comm trip limit - FL_Keys'!$A$5:$I$64,COLUMN(F46),FALSE))*$C49</f>
        <v>1206.5086684199989</v>
      </c>
      <c r="M49">
        <f>M48+(1-(HLOOKUP(daily!$B48,'commercial size limit'!$A$4:$M$13,2,FALSE)/100))*(VLOOKUP(12&amp;$B48,'comm trip limit - FL_Keys'!$A$5:$I$64,COLUMN(G46),FALSE))*$C49</f>
        <v>1391.1845405700012</v>
      </c>
      <c r="N49">
        <f>N48+(1-(HLOOKUP(daily!$B48,'commercial size limit'!$A$4:$M$13,2,FALSE)/100))*(VLOOKUP(12&amp;$B48,'comm trip limit - FL_Keys'!$A$5:$I$64,COLUMN(H46),FALSE))*$C49</f>
        <v>1462.7263507799989</v>
      </c>
      <c r="O49">
        <f>O48+(1-(HLOOKUP(daily!$B48,'commercial size limit'!$A$4:$M$13,2,FALSE)/100))*(VLOOKUP(12&amp;$B48,'comm trip limit - FL_Keys'!$A$5:$I$64,COLUMN(I46),FALSE))*$C49</f>
        <v>1486.6215553499997</v>
      </c>
      <c r="P49">
        <f>P48+(1-(HLOOKUP(daily!$B48,'commercial size limit'!$A$4:$M$13,4,FALSE)/100))*(VLOOKUP(14&amp;$B48,'comm trip limit - FL_Keys'!$A$5:$I$64,COLUMN(D46),FALSE))*$C49</f>
        <v>594.67674670088672</v>
      </c>
      <c r="Q49">
        <f>Q48+(1-(HLOOKUP(daily!$B48,'commercial size limit'!$A$4:$M$13,4,FALSE)/100))*(VLOOKUP(14&amp;$B48,'comm trip limit - FL_Keys'!$A$5:$I$64,COLUMN(E46),FALSE))*$C49</f>
        <v>510.63237431013755</v>
      </c>
      <c r="R49">
        <f>R48+(1-(HLOOKUP(daily!$B48,'commercial size limit'!$A$4:$M$13,4,FALSE)/100))*(VLOOKUP(14&amp;$B48,'comm trip limit - FL_Keys'!$A$5:$I$64,COLUMN(F46),FALSE))*$C49</f>
        <v>570.40658261906481</v>
      </c>
      <c r="S49">
        <f>S48+(1-(HLOOKUP(daily!$B48,'commercial size limit'!$A$4:$M$13,4,FALSE)/100))*(VLOOKUP(14&amp;$B48,'comm trip limit - FL_Keys'!$A$5:$I$64,COLUMN(G46),FALSE))*$C49</f>
        <v>594.67674670088672</v>
      </c>
      <c r="T49">
        <f>T48+(1-(HLOOKUP(daily!$B48,'commercial size limit'!$A$4:$M$13,4,FALSE)/100))*(VLOOKUP(14&amp;$B48,'comm trip limit - FL_Keys'!$A$5:$I$64,COLUMN(H46),FALSE))*$C49</f>
        <v>594.67674670088672</v>
      </c>
      <c r="U49">
        <f>U48+(1-(HLOOKUP(daily!$B48,'commercial size limit'!$A$4:$M$13,4,FALSE)/100))*(VLOOKUP(14&amp;$B48,'comm trip limit - FL_Keys'!$A$5:$I$64,COLUMN(I46),FALSE))*$C49</f>
        <v>594.67674670088672</v>
      </c>
      <c r="V49">
        <f>V48+(1-(HLOOKUP(daily!$B48,'commercial size limit'!$A$4:$M$13,5,FALSE)/100))*(VLOOKUP(15&amp;$B48,'comm trip limit - FL_Keys'!$A$5:$I$64,COLUMN(D46),FALSE))*$C49</f>
        <v>435.2393880309491</v>
      </c>
      <c r="W49">
        <f>W48+(1-(HLOOKUP(daily!$B48,'commercial size limit'!$A$4:$M$13,5,FALSE)/100))*(VLOOKUP(15&amp;$B48,'comm trip limit - FL_Keys'!$A$5:$I$64,COLUMN(E46),FALSE))*$C49</f>
        <v>395.48218758164626</v>
      </c>
      <c r="X49">
        <f>X48+(1-(HLOOKUP(daily!$B48,'commercial size limit'!$A$4:$M$13,5,FALSE)/100))*(VLOOKUP(15&amp;$B48,'comm trip limit - FL_Keys'!$A$5:$I$64,COLUMN(F46),FALSE))*$C49</f>
        <v>430.42707090207716</v>
      </c>
      <c r="Y49">
        <f>Y48+(1-(HLOOKUP(daily!$B48,'commercial size limit'!$A$4:$M$13,5,FALSE)/100))*(VLOOKUP(15&amp;$B48,'comm trip limit - FL_Keys'!$A$5:$I$64,COLUMN(G46),FALSE))*$C49</f>
        <v>435.2393880309491</v>
      </c>
      <c r="Z49">
        <f>Z48+(1-(HLOOKUP(daily!$B48,'commercial size limit'!$A$4:$M$13,5,FALSE)/100))*(VLOOKUP(15&amp;$B48,'comm trip limit - FL_Keys'!$A$5:$I$64,COLUMN(H46),FALSE))*$C49</f>
        <v>435.2393880309491</v>
      </c>
      <c r="AA49">
        <f>AA48+(1-(HLOOKUP(daily!$B48,'commercial size limit'!$A$4:$M$13,5,FALSE)/100))*(VLOOKUP(15&amp;$B48,'comm trip limit - FL_Keys'!$A$5:$I$64,COLUMN(I46),FALSE))*$C49</f>
        <v>435.2393880309491</v>
      </c>
      <c r="AB49">
        <f>AB48+(1-(HLOOKUP(daily!$B48,'commercial size limit'!$A$4:$M$13,6,FALSE)/100))*(VLOOKUP(16&amp;$B48,'comm trip limit - FL_Keys'!$A$5:$I$64,COLUMN(D46),FALSE))*$C49</f>
        <v>353.16914381139441</v>
      </c>
      <c r="AC49">
        <f>AC48+(1-(HLOOKUP(daily!$B48,'commercial size limit'!$A$4:$M$13,6,FALSE)/100))*(VLOOKUP(16&amp;$B48,'comm trip limit - FL_Keys'!$A$5:$I$64,COLUMN(E46),FALSE))*$C49</f>
        <v>330.89500490743495</v>
      </c>
      <c r="AD49">
        <f>AD48+(1-(HLOOKUP(daily!$B48,'commercial size limit'!$A$4:$M$13,6,FALSE)/100))*(VLOOKUP(16&amp;$B48,'comm trip limit - FL_Keys'!$A$5:$I$64,COLUMN(F46),FALSE))*$C49</f>
        <v>351.45091585508931</v>
      </c>
      <c r="AE49">
        <f>AE48+(1-(HLOOKUP(daily!$B48,'commercial size limit'!$A$4:$M$13,6,FALSE)/100))*(VLOOKUP(16&amp;$B48,'comm trip limit - FL_Keys'!$A$5:$I$64,COLUMN(G46),FALSE))*$C49</f>
        <v>353.16914381139441</v>
      </c>
      <c r="AF49">
        <f>AF48+(1-(HLOOKUP(daily!$B48,'commercial size limit'!$A$4:$M$13,6,FALSE)/100))*(VLOOKUP(16&amp;$B48,'comm trip limit - FL_Keys'!$A$5:$I$64,COLUMN(H46),FALSE))*$C49</f>
        <v>353.16914381139441</v>
      </c>
      <c r="AG49">
        <f>AG48+(1-(HLOOKUP(daily!$B48,'commercial size limit'!$A$4:$M$13,6,FALSE)/100))*(VLOOKUP(16&amp;$B48,'comm trip limit - FL_Keys'!$A$5:$I$64,COLUMN(I46),FALSE))*$C49</f>
        <v>353.16914381139441</v>
      </c>
      <c r="AH49">
        <f>AH48+(1-(HLOOKUP(daily!$B48,'commercial size limit'!$A$4:$M$13,7,FALSE)/100))*(VLOOKUP(17&amp;$B48,'comm trip limit - FL_Keys'!$A$5:$I$64,COLUMN(D46),FALSE))*$C49</f>
        <v>310.43810393240653</v>
      </c>
      <c r="AI49">
        <f>AI48+(1-(HLOOKUP(daily!$B48,'commercial size limit'!$A$4:$M$13,7,FALSE)/100))*(VLOOKUP(17&amp;$B48,'comm trip limit - FL_Keys'!$A$5:$I$64,COLUMN(E46),FALSE))*$C49</f>
        <v>295.7972751110791</v>
      </c>
      <c r="AJ49">
        <f>AJ48+(1-(HLOOKUP(daily!$B48,'commercial size limit'!$A$4:$M$13,7,FALSE)/100))*(VLOOKUP(17&amp;$B48,'comm trip limit - FL_Keys'!$A$5:$I$64,COLUMN(F46),FALSE))*$C49</f>
        <v>308.71987597610126</v>
      </c>
      <c r="AK49">
        <f>AK48+(1-(HLOOKUP(daily!$B48,'commercial size limit'!$A$4:$M$13,7,FALSE)/100))*(VLOOKUP(17&amp;$B48,'comm trip limit - FL_Keys'!$A$5:$I$64,COLUMN(G46),FALSE))*$C49</f>
        <v>310.43810393240653</v>
      </c>
      <c r="AL49">
        <f>AL48+(1-(HLOOKUP(daily!$B48,'commercial size limit'!$A$4:$M$13,7,FALSE)/100))*(VLOOKUP(17&amp;$B48,'comm trip limit - FL_Keys'!$A$5:$I$64,COLUMN(H46),FALSE))*$C49</f>
        <v>310.43810393240653</v>
      </c>
      <c r="AM49">
        <f>AM48+(1-(HLOOKUP(daily!$B48,'commercial size limit'!$A$4:$M$13,7,FALSE)/100))*(VLOOKUP(17&amp;$B48,'comm trip limit - FL_Keys'!$A$5:$I$64,COLUMN(I46),FALSE))*$C49</f>
        <v>310.43810393240653</v>
      </c>
    </row>
    <row r="50" spans="1:39" x14ac:dyDescent="0.25">
      <c r="A50" s="7">
        <v>42417</v>
      </c>
      <c r="B50" s="22">
        <f t="shared" si="1"/>
        <v>2</v>
      </c>
      <c r="C50" s="21">
        <f t="shared" si="0"/>
        <v>36.701000000000001</v>
      </c>
      <c r="D50">
        <f t="shared" si="2"/>
        <v>1533.9530000000002</v>
      </c>
      <c r="E50">
        <v>48</v>
      </c>
      <c r="J50">
        <f>J49+(1-(HLOOKUP(daily!$B49,'commercial size limit'!$A$4:$M$13,2,FALSE)/100))*(VLOOKUP(12&amp;$B49,'comm trip limit - FL_Keys'!$A$5:$I$64,COLUMN(D47),FALSE))*$C50</f>
        <v>1533.9530000000002</v>
      </c>
      <c r="K50">
        <f>K49+(1-(HLOOKUP(daily!$B49,'commercial size limit'!$A$4:$M$13,2,FALSE)/100))*(VLOOKUP(12&amp;$B49,'comm trip limit - FL_Keys'!$A$5:$I$64,COLUMN(E47),FALSE))*$C50</f>
        <v>894.98751829000014</v>
      </c>
      <c r="L50">
        <f>L49+(1-(HLOOKUP(daily!$B49,'commercial size limit'!$A$4:$M$13,2,FALSE)/100))*(VLOOKUP(12&amp;$B49,'comm trip limit - FL_Keys'!$A$5:$I$64,COLUMN(F47),FALSE))*$C50</f>
        <v>1234.8209208499989</v>
      </c>
      <c r="M50">
        <f>M49+(1-(HLOOKUP(daily!$B49,'commercial size limit'!$A$4:$M$13,2,FALSE)/100))*(VLOOKUP(12&amp;$B49,'comm trip limit - FL_Keys'!$A$5:$I$64,COLUMN(G47),FALSE))*$C50</f>
        <v>1424.8500008600013</v>
      </c>
      <c r="N50">
        <f>N49+(1-(HLOOKUP(daily!$B49,'commercial size limit'!$A$4:$M$13,2,FALSE)/100))*(VLOOKUP(12&amp;$B49,'comm trip limit - FL_Keys'!$A$5:$I$64,COLUMN(H47),FALSE))*$C50</f>
        <v>1498.0635416199989</v>
      </c>
      <c r="O50">
        <f>O49+(1-(HLOOKUP(daily!$B49,'commercial size limit'!$A$4:$M$13,2,FALSE)/100))*(VLOOKUP(12&amp;$B49,'comm trip limit - FL_Keys'!$A$5:$I$64,COLUMN(I47),FALSE))*$C50</f>
        <v>1522.6138590399996</v>
      </c>
      <c r="P50">
        <f>P49+(1-(HLOOKUP(daily!$B49,'commercial size limit'!$A$4:$M$13,4,FALSE)/100))*(VLOOKUP(14&amp;$B49,'comm trip limit - FL_Keys'!$A$5:$I$64,COLUMN(D47),FALSE))*$C50</f>
        <v>607.87124338230262</v>
      </c>
      <c r="Q50">
        <f>Q49+(1-(HLOOKUP(daily!$B49,'commercial size limit'!$A$4:$M$13,4,FALSE)/100))*(VLOOKUP(14&amp;$B49,'comm trip limit - FL_Keys'!$A$5:$I$64,COLUMN(E47),FALSE))*$C50</f>
        <v>521.81193940333446</v>
      </c>
      <c r="R50">
        <f>R49+(1-(HLOOKUP(daily!$B49,'commercial size limit'!$A$4:$M$13,4,FALSE)/100))*(VLOOKUP(14&amp;$B49,'comm trip limit - FL_Keys'!$A$5:$I$64,COLUMN(F47),FALSE))*$C50</f>
        <v>583.04611877006039</v>
      </c>
      <c r="S50">
        <f>S49+(1-(HLOOKUP(daily!$B49,'commercial size limit'!$A$4:$M$13,4,FALSE)/100))*(VLOOKUP(14&amp;$B49,'comm trip limit - FL_Keys'!$A$5:$I$64,COLUMN(G47),FALSE))*$C50</f>
        <v>607.87124338230262</v>
      </c>
      <c r="T50">
        <f>T49+(1-(HLOOKUP(daily!$B49,'commercial size limit'!$A$4:$M$13,4,FALSE)/100))*(VLOOKUP(14&amp;$B49,'comm trip limit - FL_Keys'!$A$5:$I$64,COLUMN(H47),FALSE))*$C50</f>
        <v>607.87124338230262</v>
      </c>
      <c r="U50">
        <f>U49+(1-(HLOOKUP(daily!$B49,'commercial size limit'!$A$4:$M$13,4,FALSE)/100))*(VLOOKUP(14&amp;$B49,'comm trip limit - FL_Keys'!$A$5:$I$64,COLUMN(I47),FALSE))*$C50</f>
        <v>607.87124338230262</v>
      </c>
      <c r="V50">
        <f>V49+(1-(HLOOKUP(daily!$B49,'commercial size limit'!$A$4:$M$13,5,FALSE)/100))*(VLOOKUP(15&amp;$B49,'comm trip limit - FL_Keys'!$A$5:$I$64,COLUMN(D47),FALSE))*$C50</f>
        <v>445.99797763271903</v>
      </c>
      <c r="W50">
        <f>W49+(1-(HLOOKUP(daily!$B49,'commercial size limit'!$A$4:$M$13,5,FALSE)/100))*(VLOOKUP(15&amp;$B49,'comm trip limit - FL_Keys'!$A$5:$I$64,COLUMN(E47),FALSE))*$C50</f>
        <v>405.06238886433431</v>
      </c>
      <c r="X50">
        <f>X49+(1-(HLOOKUP(daily!$B49,'commercial size limit'!$A$4:$M$13,5,FALSE)/100))*(VLOOKUP(15&amp;$B49,'comm trip limit - FL_Keys'!$A$5:$I$64,COLUMN(F47),FALSE))*$C50</f>
        <v>440.86483936192229</v>
      </c>
      <c r="Y50">
        <f>Y49+(1-(HLOOKUP(daily!$B49,'commercial size limit'!$A$4:$M$13,5,FALSE)/100))*(VLOOKUP(15&amp;$B49,'comm trip limit - FL_Keys'!$A$5:$I$64,COLUMN(G47),FALSE))*$C50</f>
        <v>445.99797763271903</v>
      </c>
      <c r="Z50">
        <f>Z49+(1-(HLOOKUP(daily!$B49,'commercial size limit'!$A$4:$M$13,5,FALSE)/100))*(VLOOKUP(15&amp;$B49,'comm trip limit - FL_Keys'!$A$5:$I$64,COLUMN(H47),FALSE))*$C50</f>
        <v>445.99797763271903</v>
      </c>
      <c r="AA50">
        <f>AA49+(1-(HLOOKUP(daily!$B49,'commercial size limit'!$A$4:$M$13,5,FALSE)/100))*(VLOOKUP(15&amp;$B49,'comm trip limit - FL_Keys'!$A$5:$I$64,COLUMN(I47),FALSE))*$C50</f>
        <v>445.99797763271903</v>
      </c>
      <c r="AB50">
        <f>AB49+(1-(HLOOKUP(daily!$B49,'commercial size limit'!$A$4:$M$13,6,FALSE)/100))*(VLOOKUP(16&amp;$B49,'comm trip limit - FL_Keys'!$A$5:$I$64,COLUMN(D47),FALSE))*$C50</f>
        <v>361.65422013882801</v>
      </c>
      <c r="AC50">
        <f>AC49+(1-(HLOOKUP(daily!$B49,'commercial size limit'!$A$4:$M$13,6,FALSE)/100))*(VLOOKUP(16&amp;$B49,'comm trip limit - FL_Keys'!$A$5:$I$64,COLUMN(E47),FALSE))*$C50</f>
        <v>338.76949514234644</v>
      </c>
      <c r="AD50">
        <f>AD49+(1-(HLOOKUP(daily!$B49,'commercial size limit'!$A$4:$M$13,6,FALSE)/100))*(VLOOKUP(16&amp;$B49,'comm trip limit - FL_Keys'!$A$5:$I$64,COLUMN(F47),FALSE))*$C50</f>
        <v>359.82144365210257</v>
      </c>
      <c r="AE50">
        <f>AE49+(1-(HLOOKUP(daily!$B49,'commercial size limit'!$A$4:$M$13,6,FALSE)/100))*(VLOOKUP(16&amp;$B49,'comm trip limit - FL_Keys'!$A$5:$I$64,COLUMN(G47),FALSE))*$C50</f>
        <v>361.65422013882801</v>
      </c>
      <c r="AF50">
        <f>AF49+(1-(HLOOKUP(daily!$B49,'commercial size limit'!$A$4:$M$13,6,FALSE)/100))*(VLOOKUP(16&amp;$B49,'comm trip limit - FL_Keys'!$A$5:$I$64,COLUMN(H47),FALSE))*$C50</f>
        <v>361.65422013882801</v>
      </c>
      <c r="AG50">
        <f>AG49+(1-(HLOOKUP(daily!$B49,'commercial size limit'!$A$4:$M$13,6,FALSE)/100))*(VLOOKUP(16&amp;$B49,'comm trip limit - FL_Keys'!$A$5:$I$64,COLUMN(I47),FALSE))*$C50</f>
        <v>361.65422013882801</v>
      </c>
      <c r="AH50">
        <f>AH49+(1-(HLOOKUP(daily!$B49,'commercial size limit'!$A$4:$M$13,7,FALSE)/100))*(VLOOKUP(17&amp;$B49,'comm trip limit - FL_Keys'!$A$5:$I$64,COLUMN(D47),FALSE))*$C50</f>
        <v>318.92318025984014</v>
      </c>
      <c r="AI50">
        <f>AI49+(1-(HLOOKUP(daily!$B49,'commercial size limit'!$A$4:$M$13,7,FALSE)/100))*(VLOOKUP(17&amp;$B49,'comm trip limit - FL_Keys'!$A$5:$I$64,COLUMN(E47),FALSE))*$C50</f>
        <v>303.67176534599059</v>
      </c>
      <c r="AJ50">
        <f>AJ49+(1-(HLOOKUP(daily!$B49,'commercial size limit'!$A$4:$M$13,7,FALSE)/100))*(VLOOKUP(17&amp;$B49,'comm trip limit - FL_Keys'!$A$5:$I$64,COLUMN(F47),FALSE))*$C50</f>
        <v>317.09040377311453</v>
      </c>
      <c r="AK50">
        <f>AK49+(1-(HLOOKUP(daily!$B49,'commercial size limit'!$A$4:$M$13,7,FALSE)/100))*(VLOOKUP(17&amp;$B49,'comm trip limit - FL_Keys'!$A$5:$I$64,COLUMN(G47),FALSE))*$C50</f>
        <v>318.92318025984014</v>
      </c>
      <c r="AL50">
        <f>AL49+(1-(HLOOKUP(daily!$B49,'commercial size limit'!$A$4:$M$13,7,FALSE)/100))*(VLOOKUP(17&amp;$B49,'comm trip limit - FL_Keys'!$A$5:$I$64,COLUMN(H47),FALSE))*$C50</f>
        <v>318.92318025984014</v>
      </c>
      <c r="AM50">
        <f>AM49+(1-(HLOOKUP(daily!$B49,'commercial size limit'!$A$4:$M$13,7,FALSE)/100))*(VLOOKUP(17&amp;$B49,'comm trip limit - FL_Keys'!$A$5:$I$64,COLUMN(I47),FALSE))*$C50</f>
        <v>318.92318025984014</v>
      </c>
    </row>
    <row r="51" spans="1:39" x14ac:dyDescent="0.25">
      <c r="A51" s="7">
        <v>42418</v>
      </c>
      <c r="B51" s="22">
        <f t="shared" si="1"/>
        <v>2</v>
      </c>
      <c r="C51" s="21">
        <f t="shared" si="0"/>
        <v>36.701000000000001</v>
      </c>
      <c r="D51">
        <f t="shared" si="2"/>
        <v>1570.6540000000002</v>
      </c>
      <c r="E51">
        <v>49</v>
      </c>
      <c r="J51">
        <f>J50+(1-(HLOOKUP(daily!$B50,'commercial size limit'!$A$4:$M$13,2,FALSE)/100))*(VLOOKUP(12&amp;$B50,'comm trip limit - FL_Keys'!$A$5:$I$64,COLUMN(D48),FALSE))*$C51</f>
        <v>1570.6540000000002</v>
      </c>
      <c r="K51">
        <f>K50+(1-(HLOOKUP(daily!$B50,'commercial size limit'!$A$4:$M$13,2,FALSE)/100))*(VLOOKUP(12&amp;$B50,'comm trip limit - FL_Keys'!$A$5:$I$64,COLUMN(E48),FALSE))*$C51</f>
        <v>916.16656436000017</v>
      </c>
      <c r="L51">
        <f>L50+(1-(HLOOKUP(daily!$B50,'commercial size limit'!$A$4:$M$13,2,FALSE)/100))*(VLOOKUP(12&amp;$B50,'comm trip limit - FL_Keys'!$A$5:$I$64,COLUMN(F48),FALSE))*$C51</f>
        <v>1263.1331732799988</v>
      </c>
      <c r="M51">
        <f>M50+(1-(HLOOKUP(daily!$B50,'commercial size limit'!$A$4:$M$13,2,FALSE)/100))*(VLOOKUP(12&amp;$B50,'comm trip limit - FL_Keys'!$A$5:$I$64,COLUMN(G48),FALSE))*$C51</f>
        <v>1458.5154611500013</v>
      </c>
      <c r="N51">
        <f>N50+(1-(HLOOKUP(daily!$B50,'commercial size limit'!$A$4:$M$13,2,FALSE)/100))*(VLOOKUP(12&amp;$B50,'comm trip limit - FL_Keys'!$A$5:$I$64,COLUMN(H48),FALSE))*$C51</f>
        <v>1533.4007324599988</v>
      </c>
      <c r="O51">
        <f>O50+(1-(HLOOKUP(daily!$B50,'commercial size limit'!$A$4:$M$13,2,FALSE)/100))*(VLOOKUP(12&amp;$B50,'comm trip limit - FL_Keys'!$A$5:$I$64,COLUMN(I48),FALSE))*$C51</f>
        <v>1558.6061627299996</v>
      </c>
      <c r="P51">
        <f>P50+(1-(HLOOKUP(daily!$B50,'commercial size limit'!$A$4:$M$13,4,FALSE)/100))*(VLOOKUP(14&amp;$B50,'comm trip limit - FL_Keys'!$A$5:$I$64,COLUMN(D48),FALSE))*$C51</f>
        <v>621.06574006371852</v>
      </c>
      <c r="Q51">
        <f>Q50+(1-(HLOOKUP(daily!$B50,'commercial size limit'!$A$4:$M$13,4,FALSE)/100))*(VLOOKUP(14&amp;$B50,'comm trip limit - FL_Keys'!$A$5:$I$64,COLUMN(E48),FALSE))*$C51</f>
        <v>532.99150449653132</v>
      </c>
      <c r="R51">
        <f>R50+(1-(HLOOKUP(daily!$B50,'commercial size limit'!$A$4:$M$13,4,FALSE)/100))*(VLOOKUP(14&amp;$B50,'comm trip limit - FL_Keys'!$A$5:$I$64,COLUMN(F48),FALSE))*$C51</f>
        <v>595.68565492105597</v>
      </c>
      <c r="S51">
        <f>S50+(1-(HLOOKUP(daily!$B50,'commercial size limit'!$A$4:$M$13,4,FALSE)/100))*(VLOOKUP(14&amp;$B50,'comm trip limit - FL_Keys'!$A$5:$I$64,COLUMN(G48),FALSE))*$C51</f>
        <v>621.06574006371852</v>
      </c>
      <c r="T51">
        <f>T50+(1-(HLOOKUP(daily!$B50,'commercial size limit'!$A$4:$M$13,4,FALSE)/100))*(VLOOKUP(14&amp;$B50,'comm trip limit - FL_Keys'!$A$5:$I$64,COLUMN(H48),FALSE))*$C51</f>
        <v>621.06574006371852</v>
      </c>
      <c r="U51">
        <f>U50+(1-(HLOOKUP(daily!$B50,'commercial size limit'!$A$4:$M$13,4,FALSE)/100))*(VLOOKUP(14&amp;$B50,'comm trip limit - FL_Keys'!$A$5:$I$64,COLUMN(I48),FALSE))*$C51</f>
        <v>621.06574006371852</v>
      </c>
      <c r="V51">
        <f>V50+(1-(HLOOKUP(daily!$B50,'commercial size limit'!$A$4:$M$13,5,FALSE)/100))*(VLOOKUP(15&amp;$B50,'comm trip limit - FL_Keys'!$A$5:$I$64,COLUMN(D48),FALSE))*$C51</f>
        <v>456.75656723448895</v>
      </c>
      <c r="W51">
        <f>W50+(1-(HLOOKUP(daily!$B50,'commercial size limit'!$A$4:$M$13,5,FALSE)/100))*(VLOOKUP(15&amp;$B50,'comm trip limit - FL_Keys'!$A$5:$I$64,COLUMN(E48),FALSE))*$C51</f>
        <v>414.64259014702236</v>
      </c>
      <c r="X51">
        <f>X50+(1-(HLOOKUP(daily!$B50,'commercial size limit'!$A$4:$M$13,5,FALSE)/100))*(VLOOKUP(15&amp;$B50,'comm trip limit - FL_Keys'!$A$5:$I$64,COLUMN(F48),FALSE))*$C51</f>
        <v>451.30260782176742</v>
      </c>
      <c r="Y51">
        <f>Y50+(1-(HLOOKUP(daily!$B50,'commercial size limit'!$A$4:$M$13,5,FALSE)/100))*(VLOOKUP(15&amp;$B50,'comm trip limit - FL_Keys'!$A$5:$I$64,COLUMN(G48),FALSE))*$C51</f>
        <v>456.75656723448895</v>
      </c>
      <c r="Z51">
        <f>Z50+(1-(HLOOKUP(daily!$B50,'commercial size limit'!$A$4:$M$13,5,FALSE)/100))*(VLOOKUP(15&amp;$B50,'comm trip limit - FL_Keys'!$A$5:$I$64,COLUMN(H48),FALSE))*$C51</f>
        <v>456.75656723448895</v>
      </c>
      <c r="AA51">
        <f>AA50+(1-(HLOOKUP(daily!$B50,'commercial size limit'!$A$4:$M$13,5,FALSE)/100))*(VLOOKUP(15&amp;$B50,'comm trip limit - FL_Keys'!$A$5:$I$64,COLUMN(I48),FALSE))*$C51</f>
        <v>456.75656723448895</v>
      </c>
      <c r="AB51">
        <f>AB50+(1-(HLOOKUP(daily!$B50,'commercial size limit'!$A$4:$M$13,6,FALSE)/100))*(VLOOKUP(16&amp;$B50,'comm trip limit - FL_Keys'!$A$5:$I$64,COLUMN(D48),FALSE))*$C51</f>
        <v>370.13929646626161</v>
      </c>
      <c r="AC51">
        <f>AC50+(1-(HLOOKUP(daily!$B50,'commercial size limit'!$A$4:$M$13,6,FALSE)/100))*(VLOOKUP(16&amp;$B50,'comm trip limit - FL_Keys'!$A$5:$I$64,COLUMN(E48),FALSE))*$C51</f>
        <v>346.64398537725793</v>
      </c>
      <c r="AD51">
        <f>AD50+(1-(HLOOKUP(daily!$B50,'commercial size limit'!$A$4:$M$13,6,FALSE)/100))*(VLOOKUP(16&amp;$B50,'comm trip limit - FL_Keys'!$A$5:$I$64,COLUMN(F48),FALSE))*$C51</f>
        <v>368.19197144911584</v>
      </c>
      <c r="AE51">
        <f>AE50+(1-(HLOOKUP(daily!$B50,'commercial size limit'!$A$4:$M$13,6,FALSE)/100))*(VLOOKUP(16&amp;$B50,'comm trip limit - FL_Keys'!$A$5:$I$64,COLUMN(G48),FALSE))*$C51</f>
        <v>370.13929646626161</v>
      </c>
      <c r="AF51">
        <f>AF50+(1-(HLOOKUP(daily!$B50,'commercial size limit'!$A$4:$M$13,6,FALSE)/100))*(VLOOKUP(16&amp;$B50,'comm trip limit - FL_Keys'!$A$5:$I$64,COLUMN(H48),FALSE))*$C51</f>
        <v>370.13929646626161</v>
      </c>
      <c r="AG51">
        <f>AG50+(1-(HLOOKUP(daily!$B50,'commercial size limit'!$A$4:$M$13,6,FALSE)/100))*(VLOOKUP(16&amp;$B50,'comm trip limit - FL_Keys'!$A$5:$I$64,COLUMN(I48),FALSE))*$C51</f>
        <v>370.13929646626161</v>
      </c>
      <c r="AH51">
        <f>AH50+(1-(HLOOKUP(daily!$B50,'commercial size limit'!$A$4:$M$13,7,FALSE)/100))*(VLOOKUP(17&amp;$B50,'comm trip limit - FL_Keys'!$A$5:$I$64,COLUMN(D48),FALSE))*$C51</f>
        <v>327.40825658727374</v>
      </c>
      <c r="AI51">
        <f>AI50+(1-(HLOOKUP(daily!$B50,'commercial size limit'!$A$4:$M$13,7,FALSE)/100))*(VLOOKUP(17&amp;$B50,'comm trip limit - FL_Keys'!$A$5:$I$64,COLUMN(E48),FALSE))*$C51</f>
        <v>311.54625558090208</v>
      </c>
      <c r="AJ51">
        <f>AJ50+(1-(HLOOKUP(daily!$B50,'commercial size limit'!$A$4:$M$13,7,FALSE)/100))*(VLOOKUP(17&amp;$B50,'comm trip limit - FL_Keys'!$A$5:$I$64,COLUMN(F48),FALSE))*$C51</f>
        <v>325.4609315701278</v>
      </c>
      <c r="AK51">
        <f>AK50+(1-(HLOOKUP(daily!$B50,'commercial size limit'!$A$4:$M$13,7,FALSE)/100))*(VLOOKUP(17&amp;$B50,'comm trip limit - FL_Keys'!$A$5:$I$64,COLUMN(G48),FALSE))*$C51</f>
        <v>327.40825658727374</v>
      </c>
      <c r="AL51">
        <f>AL50+(1-(HLOOKUP(daily!$B50,'commercial size limit'!$A$4:$M$13,7,FALSE)/100))*(VLOOKUP(17&amp;$B50,'comm trip limit - FL_Keys'!$A$5:$I$64,COLUMN(H48),FALSE))*$C51</f>
        <v>327.40825658727374</v>
      </c>
      <c r="AM51">
        <f>AM50+(1-(HLOOKUP(daily!$B50,'commercial size limit'!$A$4:$M$13,7,FALSE)/100))*(VLOOKUP(17&amp;$B50,'comm trip limit - FL_Keys'!$A$5:$I$64,COLUMN(I48),FALSE))*$C51</f>
        <v>327.40825658727374</v>
      </c>
    </row>
    <row r="52" spans="1:39" x14ac:dyDescent="0.25">
      <c r="A52" s="7">
        <v>42419</v>
      </c>
      <c r="B52" s="22">
        <f t="shared" si="1"/>
        <v>2</v>
      </c>
      <c r="C52" s="21">
        <f t="shared" si="0"/>
        <v>36.701000000000001</v>
      </c>
      <c r="D52">
        <f t="shared" si="2"/>
        <v>1607.3550000000002</v>
      </c>
      <c r="E52">
        <v>50</v>
      </c>
      <c r="J52">
        <f>J51+(1-(HLOOKUP(daily!$B51,'commercial size limit'!$A$4:$M$13,2,FALSE)/100))*(VLOOKUP(12&amp;$B51,'comm trip limit - FL_Keys'!$A$5:$I$64,COLUMN(D49),FALSE))*$C52</f>
        <v>1607.3550000000002</v>
      </c>
      <c r="K52">
        <f>K51+(1-(HLOOKUP(daily!$B51,'commercial size limit'!$A$4:$M$13,2,FALSE)/100))*(VLOOKUP(12&amp;$B51,'comm trip limit - FL_Keys'!$A$5:$I$64,COLUMN(E49),FALSE))*$C52</f>
        <v>937.34561043000019</v>
      </c>
      <c r="L52">
        <f>L51+(1-(HLOOKUP(daily!$B51,'commercial size limit'!$A$4:$M$13,2,FALSE)/100))*(VLOOKUP(12&amp;$B51,'comm trip limit - FL_Keys'!$A$5:$I$64,COLUMN(F49),FALSE))*$C52</f>
        <v>1291.4454257099987</v>
      </c>
      <c r="M52">
        <f>M51+(1-(HLOOKUP(daily!$B51,'commercial size limit'!$A$4:$M$13,2,FALSE)/100))*(VLOOKUP(12&amp;$B51,'comm trip limit - FL_Keys'!$A$5:$I$64,COLUMN(G49),FALSE))*$C52</f>
        <v>1492.1809214400014</v>
      </c>
      <c r="N52">
        <f>N51+(1-(HLOOKUP(daily!$B51,'commercial size limit'!$A$4:$M$13,2,FALSE)/100))*(VLOOKUP(12&amp;$B51,'comm trip limit - FL_Keys'!$A$5:$I$64,COLUMN(H49),FALSE))*$C52</f>
        <v>1568.7379232999988</v>
      </c>
      <c r="O52">
        <f>O51+(1-(HLOOKUP(daily!$B51,'commercial size limit'!$A$4:$M$13,2,FALSE)/100))*(VLOOKUP(12&amp;$B51,'comm trip limit - FL_Keys'!$A$5:$I$64,COLUMN(I49),FALSE))*$C52</f>
        <v>1594.5984664199996</v>
      </c>
      <c r="P52">
        <f>P51+(1-(HLOOKUP(daily!$B51,'commercial size limit'!$A$4:$M$13,4,FALSE)/100))*(VLOOKUP(14&amp;$B51,'comm trip limit - FL_Keys'!$A$5:$I$64,COLUMN(D49),FALSE))*$C52</f>
        <v>634.26023674513442</v>
      </c>
      <c r="Q52">
        <f>Q51+(1-(HLOOKUP(daily!$B51,'commercial size limit'!$A$4:$M$13,4,FALSE)/100))*(VLOOKUP(14&amp;$B51,'comm trip limit - FL_Keys'!$A$5:$I$64,COLUMN(E49),FALSE))*$C52</f>
        <v>544.17106958972818</v>
      </c>
      <c r="R52">
        <f>R51+(1-(HLOOKUP(daily!$B51,'commercial size limit'!$A$4:$M$13,4,FALSE)/100))*(VLOOKUP(14&amp;$B51,'comm trip limit - FL_Keys'!$A$5:$I$64,COLUMN(F49),FALSE))*$C52</f>
        <v>608.32519107205155</v>
      </c>
      <c r="S52">
        <f>S51+(1-(HLOOKUP(daily!$B51,'commercial size limit'!$A$4:$M$13,4,FALSE)/100))*(VLOOKUP(14&amp;$B51,'comm trip limit - FL_Keys'!$A$5:$I$64,COLUMN(G49),FALSE))*$C52</f>
        <v>634.26023674513442</v>
      </c>
      <c r="T52">
        <f>T51+(1-(HLOOKUP(daily!$B51,'commercial size limit'!$A$4:$M$13,4,FALSE)/100))*(VLOOKUP(14&amp;$B51,'comm trip limit - FL_Keys'!$A$5:$I$64,COLUMN(H49),FALSE))*$C52</f>
        <v>634.26023674513442</v>
      </c>
      <c r="U52">
        <f>U51+(1-(HLOOKUP(daily!$B51,'commercial size limit'!$A$4:$M$13,4,FALSE)/100))*(VLOOKUP(14&amp;$B51,'comm trip limit - FL_Keys'!$A$5:$I$64,COLUMN(I49),FALSE))*$C52</f>
        <v>634.26023674513442</v>
      </c>
      <c r="V52">
        <f>V51+(1-(HLOOKUP(daily!$B51,'commercial size limit'!$A$4:$M$13,5,FALSE)/100))*(VLOOKUP(15&amp;$B51,'comm trip limit - FL_Keys'!$A$5:$I$64,COLUMN(D49),FALSE))*$C52</f>
        <v>467.51515683625888</v>
      </c>
      <c r="W52">
        <f>W51+(1-(HLOOKUP(daily!$B51,'commercial size limit'!$A$4:$M$13,5,FALSE)/100))*(VLOOKUP(15&amp;$B51,'comm trip limit - FL_Keys'!$A$5:$I$64,COLUMN(E49),FALSE))*$C52</f>
        <v>424.22279142971041</v>
      </c>
      <c r="X52">
        <f>X51+(1-(HLOOKUP(daily!$B51,'commercial size limit'!$A$4:$M$13,5,FALSE)/100))*(VLOOKUP(15&amp;$B51,'comm trip limit - FL_Keys'!$A$5:$I$64,COLUMN(F49),FALSE))*$C52</f>
        <v>461.74037628161255</v>
      </c>
      <c r="Y52">
        <f>Y51+(1-(HLOOKUP(daily!$B51,'commercial size limit'!$A$4:$M$13,5,FALSE)/100))*(VLOOKUP(15&amp;$B51,'comm trip limit - FL_Keys'!$A$5:$I$64,COLUMN(G49),FALSE))*$C52</f>
        <v>467.51515683625888</v>
      </c>
      <c r="Z52">
        <f>Z51+(1-(HLOOKUP(daily!$B51,'commercial size limit'!$A$4:$M$13,5,FALSE)/100))*(VLOOKUP(15&amp;$B51,'comm trip limit - FL_Keys'!$A$5:$I$64,COLUMN(H49),FALSE))*$C52</f>
        <v>467.51515683625888</v>
      </c>
      <c r="AA52">
        <f>AA51+(1-(HLOOKUP(daily!$B51,'commercial size limit'!$A$4:$M$13,5,FALSE)/100))*(VLOOKUP(15&amp;$B51,'comm trip limit - FL_Keys'!$A$5:$I$64,COLUMN(I49),FALSE))*$C52</f>
        <v>467.51515683625888</v>
      </c>
      <c r="AB52">
        <f>AB51+(1-(HLOOKUP(daily!$B51,'commercial size limit'!$A$4:$M$13,6,FALSE)/100))*(VLOOKUP(16&amp;$B51,'comm trip limit - FL_Keys'!$A$5:$I$64,COLUMN(D49),FALSE))*$C52</f>
        <v>378.62437279369522</v>
      </c>
      <c r="AC52">
        <f>AC51+(1-(HLOOKUP(daily!$B51,'commercial size limit'!$A$4:$M$13,6,FALSE)/100))*(VLOOKUP(16&amp;$B51,'comm trip limit - FL_Keys'!$A$5:$I$64,COLUMN(E49),FALSE))*$C52</f>
        <v>354.51847561216942</v>
      </c>
      <c r="AD52">
        <f>AD51+(1-(HLOOKUP(daily!$B51,'commercial size limit'!$A$4:$M$13,6,FALSE)/100))*(VLOOKUP(16&amp;$B51,'comm trip limit - FL_Keys'!$A$5:$I$64,COLUMN(F49),FALSE))*$C52</f>
        <v>376.56249924612911</v>
      </c>
      <c r="AE52">
        <f>AE51+(1-(HLOOKUP(daily!$B51,'commercial size limit'!$A$4:$M$13,6,FALSE)/100))*(VLOOKUP(16&amp;$B51,'comm trip limit - FL_Keys'!$A$5:$I$64,COLUMN(G49),FALSE))*$C52</f>
        <v>378.62437279369522</v>
      </c>
      <c r="AF52">
        <f>AF51+(1-(HLOOKUP(daily!$B51,'commercial size limit'!$A$4:$M$13,6,FALSE)/100))*(VLOOKUP(16&amp;$B51,'comm trip limit - FL_Keys'!$A$5:$I$64,COLUMN(H49),FALSE))*$C52</f>
        <v>378.62437279369522</v>
      </c>
      <c r="AG52">
        <f>AG51+(1-(HLOOKUP(daily!$B51,'commercial size limit'!$A$4:$M$13,6,FALSE)/100))*(VLOOKUP(16&amp;$B51,'comm trip limit - FL_Keys'!$A$5:$I$64,COLUMN(I49),FALSE))*$C52</f>
        <v>378.62437279369522</v>
      </c>
      <c r="AH52">
        <f>AH51+(1-(HLOOKUP(daily!$B51,'commercial size limit'!$A$4:$M$13,7,FALSE)/100))*(VLOOKUP(17&amp;$B51,'comm trip limit - FL_Keys'!$A$5:$I$64,COLUMN(D49),FALSE))*$C52</f>
        <v>335.89333291470734</v>
      </c>
      <c r="AI52">
        <f>AI51+(1-(HLOOKUP(daily!$B51,'commercial size limit'!$A$4:$M$13,7,FALSE)/100))*(VLOOKUP(17&amp;$B51,'comm trip limit - FL_Keys'!$A$5:$I$64,COLUMN(E49),FALSE))*$C52</f>
        <v>319.42074581581358</v>
      </c>
      <c r="AJ52">
        <f>AJ51+(1-(HLOOKUP(daily!$B51,'commercial size limit'!$A$4:$M$13,7,FALSE)/100))*(VLOOKUP(17&amp;$B51,'comm trip limit - FL_Keys'!$A$5:$I$64,COLUMN(F49),FALSE))*$C52</f>
        <v>333.83145936714106</v>
      </c>
      <c r="AK52">
        <f>AK51+(1-(HLOOKUP(daily!$B51,'commercial size limit'!$A$4:$M$13,7,FALSE)/100))*(VLOOKUP(17&amp;$B51,'comm trip limit - FL_Keys'!$A$5:$I$64,COLUMN(G49),FALSE))*$C52</f>
        <v>335.89333291470734</v>
      </c>
      <c r="AL52">
        <f>AL51+(1-(HLOOKUP(daily!$B51,'commercial size limit'!$A$4:$M$13,7,FALSE)/100))*(VLOOKUP(17&amp;$B51,'comm trip limit - FL_Keys'!$A$5:$I$64,COLUMN(H49),FALSE))*$C52</f>
        <v>335.89333291470734</v>
      </c>
      <c r="AM52">
        <f>AM51+(1-(HLOOKUP(daily!$B51,'commercial size limit'!$A$4:$M$13,7,FALSE)/100))*(VLOOKUP(17&amp;$B51,'comm trip limit - FL_Keys'!$A$5:$I$64,COLUMN(I49),FALSE))*$C52</f>
        <v>335.89333291470734</v>
      </c>
    </row>
    <row r="53" spans="1:39" x14ac:dyDescent="0.25">
      <c r="A53" s="7">
        <v>42420</v>
      </c>
      <c r="B53" s="22">
        <f t="shared" si="1"/>
        <v>2</v>
      </c>
      <c r="C53" s="21">
        <f t="shared" si="0"/>
        <v>36.701000000000001</v>
      </c>
      <c r="D53">
        <f t="shared" si="2"/>
        <v>1644.0560000000003</v>
      </c>
      <c r="E53">
        <v>51</v>
      </c>
      <c r="J53">
        <f>J52+(1-(HLOOKUP(daily!$B52,'commercial size limit'!$A$4:$M$13,2,FALSE)/100))*(VLOOKUP(12&amp;$B52,'comm trip limit - FL_Keys'!$A$5:$I$64,COLUMN(D50),FALSE))*$C53</f>
        <v>1644.0560000000003</v>
      </c>
      <c r="K53">
        <f>K52+(1-(HLOOKUP(daily!$B52,'commercial size limit'!$A$4:$M$13,2,FALSE)/100))*(VLOOKUP(12&amp;$B52,'comm trip limit - FL_Keys'!$A$5:$I$64,COLUMN(E50),FALSE))*$C53</f>
        <v>958.52465650000022</v>
      </c>
      <c r="L53">
        <f>L52+(1-(HLOOKUP(daily!$B52,'commercial size limit'!$A$4:$M$13,2,FALSE)/100))*(VLOOKUP(12&amp;$B52,'comm trip limit - FL_Keys'!$A$5:$I$64,COLUMN(F50),FALSE))*$C53</f>
        <v>1319.7576781399987</v>
      </c>
      <c r="M53">
        <f>M52+(1-(HLOOKUP(daily!$B52,'commercial size limit'!$A$4:$M$13,2,FALSE)/100))*(VLOOKUP(12&amp;$B52,'comm trip limit - FL_Keys'!$A$5:$I$64,COLUMN(G50),FALSE))*$C53</f>
        <v>1525.8463817300014</v>
      </c>
      <c r="N53">
        <f>N52+(1-(HLOOKUP(daily!$B52,'commercial size limit'!$A$4:$M$13,2,FALSE)/100))*(VLOOKUP(12&amp;$B52,'comm trip limit - FL_Keys'!$A$5:$I$64,COLUMN(H50),FALSE))*$C53</f>
        <v>1604.0751141399987</v>
      </c>
      <c r="O53">
        <f>O52+(1-(HLOOKUP(daily!$B52,'commercial size limit'!$A$4:$M$13,2,FALSE)/100))*(VLOOKUP(12&amp;$B52,'comm trip limit - FL_Keys'!$A$5:$I$64,COLUMN(I50),FALSE))*$C53</f>
        <v>1630.5907701099995</v>
      </c>
      <c r="P53">
        <f>P52+(1-(HLOOKUP(daily!$B52,'commercial size limit'!$A$4:$M$13,4,FALSE)/100))*(VLOOKUP(14&amp;$B52,'comm trip limit - FL_Keys'!$A$5:$I$64,COLUMN(D50),FALSE))*$C53</f>
        <v>647.45473342655032</v>
      </c>
      <c r="Q53">
        <f>Q52+(1-(HLOOKUP(daily!$B52,'commercial size limit'!$A$4:$M$13,4,FALSE)/100))*(VLOOKUP(14&amp;$B52,'comm trip limit - FL_Keys'!$A$5:$I$64,COLUMN(E50),FALSE))*$C53</f>
        <v>555.35063468292503</v>
      </c>
      <c r="R53">
        <f>R52+(1-(HLOOKUP(daily!$B52,'commercial size limit'!$A$4:$M$13,4,FALSE)/100))*(VLOOKUP(14&amp;$B52,'comm trip limit - FL_Keys'!$A$5:$I$64,COLUMN(F50),FALSE))*$C53</f>
        <v>620.96472722304713</v>
      </c>
      <c r="S53">
        <f>S52+(1-(HLOOKUP(daily!$B52,'commercial size limit'!$A$4:$M$13,4,FALSE)/100))*(VLOOKUP(14&amp;$B52,'comm trip limit - FL_Keys'!$A$5:$I$64,COLUMN(G50),FALSE))*$C53</f>
        <v>647.45473342655032</v>
      </c>
      <c r="T53">
        <f>T52+(1-(HLOOKUP(daily!$B52,'commercial size limit'!$A$4:$M$13,4,FALSE)/100))*(VLOOKUP(14&amp;$B52,'comm trip limit - FL_Keys'!$A$5:$I$64,COLUMN(H50),FALSE))*$C53</f>
        <v>647.45473342655032</v>
      </c>
      <c r="U53">
        <f>U52+(1-(HLOOKUP(daily!$B52,'commercial size limit'!$A$4:$M$13,4,FALSE)/100))*(VLOOKUP(14&amp;$B52,'comm trip limit - FL_Keys'!$A$5:$I$64,COLUMN(I50),FALSE))*$C53</f>
        <v>647.45473342655032</v>
      </c>
      <c r="V53">
        <f>V52+(1-(HLOOKUP(daily!$B52,'commercial size limit'!$A$4:$M$13,5,FALSE)/100))*(VLOOKUP(15&amp;$B52,'comm trip limit - FL_Keys'!$A$5:$I$64,COLUMN(D50),FALSE))*$C53</f>
        <v>478.27374643802881</v>
      </c>
      <c r="W53">
        <f>W52+(1-(HLOOKUP(daily!$B52,'commercial size limit'!$A$4:$M$13,5,FALSE)/100))*(VLOOKUP(15&amp;$B52,'comm trip limit - FL_Keys'!$A$5:$I$64,COLUMN(E50),FALSE))*$C53</f>
        <v>433.80299271239846</v>
      </c>
      <c r="X53">
        <f>X52+(1-(HLOOKUP(daily!$B52,'commercial size limit'!$A$4:$M$13,5,FALSE)/100))*(VLOOKUP(15&amp;$B52,'comm trip limit - FL_Keys'!$A$5:$I$64,COLUMN(F50),FALSE))*$C53</f>
        <v>472.17814474145769</v>
      </c>
      <c r="Y53">
        <f>Y52+(1-(HLOOKUP(daily!$B52,'commercial size limit'!$A$4:$M$13,5,FALSE)/100))*(VLOOKUP(15&amp;$B52,'comm trip limit - FL_Keys'!$A$5:$I$64,COLUMN(G50),FALSE))*$C53</f>
        <v>478.27374643802881</v>
      </c>
      <c r="Z53">
        <f>Z52+(1-(HLOOKUP(daily!$B52,'commercial size limit'!$A$4:$M$13,5,FALSE)/100))*(VLOOKUP(15&amp;$B52,'comm trip limit - FL_Keys'!$A$5:$I$64,COLUMN(H50),FALSE))*$C53</f>
        <v>478.27374643802881</v>
      </c>
      <c r="AA53">
        <f>AA52+(1-(HLOOKUP(daily!$B52,'commercial size limit'!$A$4:$M$13,5,FALSE)/100))*(VLOOKUP(15&amp;$B52,'comm trip limit - FL_Keys'!$A$5:$I$64,COLUMN(I50),FALSE))*$C53</f>
        <v>478.27374643802881</v>
      </c>
      <c r="AB53">
        <f>AB52+(1-(HLOOKUP(daily!$B52,'commercial size limit'!$A$4:$M$13,6,FALSE)/100))*(VLOOKUP(16&amp;$B52,'comm trip limit - FL_Keys'!$A$5:$I$64,COLUMN(D50),FALSE))*$C53</f>
        <v>387.10944912112882</v>
      </c>
      <c r="AC53">
        <f>AC52+(1-(HLOOKUP(daily!$B52,'commercial size limit'!$A$4:$M$13,6,FALSE)/100))*(VLOOKUP(16&amp;$B52,'comm trip limit - FL_Keys'!$A$5:$I$64,COLUMN(E50),FALSE))*$C53</f>
        <v>362.39296584708092</v>
      </c>
      <c r="AD53">
        <f>AD52+(1-(HLOOKUP(daily!$B52,'commercial size limit'!$A$4:$M$13,6,FALSE)/100))*(VLOOKUP(16&amp;$B52,'comm trip limit - FL_Keys'!$A$5:$I$64,COLUMN(F50),FALSE))*$C53</f>
        <v>384.93302704314237</v>
      </c>
      <c r="AE53">
        <f>AE52+(1-(HLOOKUP(daily!$B52,'commercial size limit'!$A$4:$M$13,6,FALSE)/100))*(VLOOKUP(16&amp;$B52,'comm trip limit - FL_Keys'!$A$5:$I$64,COLUMN(G50),FALSE))*$C53</f>
        <v>387.10944912112882</v>
      </c>
      <c r="AF53">
        <f>AF52+(1-(HLOOKUP(daily!$B52,'commercial size limit'!$A$4:$M$13,6,FALSE)/100))*(VLOOKUP(16&amp;$B52,'comm trip limit - FL_Keys'!$A$5:$I$64,COLUMN(H50),FALSE))*$C53</f>
        <v>387.10944912112882</v>
      </c>
      <c r="AG53">
        <f>AG52+(1-(HLOOKUP(daily!$B52,'commercial size limit'!$A$4:$M$13,6,FALSE)/100))*(VLOOKUP(16&amp;$B52,'comm trip limit - FL_Keys'!$A$5:$I$64,COLUMN(I50),FALSE))*$C53</f>
        <v>387.10944912112882</v>
      </c>
      <c r="AH53">
        <f>AH52+(1-(HLOOKUP(daily!$B52,'commercial size limit'!$A$4:$M$13,7,FALSE)/100))*(VLOOKUP(17&amp;$B52,'comm trip limit - FL_Keys'!$A$5:$I$64,COLUMN(D50),FALSE))*$C53</f>
        <v>344.37840924214095</v>
      </c>
      <c r="AI53">
        <f>AI52+(1-(HLOOKUP(daily!$B52,'commercial size limit'!$A$4:$M$13,7,FALSE)/100))*(VLOOKUP(17&amp;$B52,'comm trip limit - FL_Keys'!$A$5:$I$64,COLUMN(E50),FALSE))*$C53</f>
        <v>327.29523605072507</v>
      </c>
      <c r="AJ53">
        <f>AJ52+(1-(HLOOKUP(daily!$B52,'commercial size limit'!$A$4:$M$13,7,FALSE)/100))*(VLOOKUP(17&amp;$B52,'comm trip limit - FL_Keys'!$A$5:$I$64,COLUMN(F50),FALSE))*$C53</f>
        <v>342.20198716415433</v>
      </c>
      <c r="AK53">
        <f>AK52+(1-(HLOOKUP(daily!$B52,'commercial size limit'!$A$4:$M$13,7,FALSE)/100))*(VLOOKUP(17&amp;$B52,'comm trip limit - FL_Keys'!$A$5:$I$64,COLUMN(G50),FALSE))*$C53</f>
        <v>344.37840924214095</v>
      </c>
      <c r="AL53">
        <f>AL52+(1-(HLOOKUP(daily!$B52,'commercial size limit'!$A$4:$M$13,7,FALSE)/100))*(VLOOKUP(17&amp;$B52,'comm trip limit - FL_Keys'!$A$5:$I$64,COLUMN(H50),FALSE))*$C53</f>
        <v>344.37840924214095</v>
      </c>
      <c r="AM53">
        <f>AM52+(1-(HLOOKUP(daily!$B52,'commercial size limit'!$A$4:$M$13,7,FALSE)/100))*(VLOOKUP(17&amp;$B52,'comm trip limit - FL_Keys'!$A$5:$I$64,COLUMN(I50),FALSE))*$C53</f>
        <v>344.37840924214095</v>
      </c>
    </row>
    <row r="54" spans="1:39" x14ac:dyDescent="0.25">
      <c r="A54" s="7">
        <v>42421</v>
      </c>
      <c r="B54" s="22">
        <f t="shared" si="1"/>
        <v>2</v>
      </c>
      <c r="C54" s="21">
        <f t="shared" si="0"/>
        <v>36.701000000000001</v>
      </c>
      <c r="D54">
        <f t="shared" si="2"/>
        <v>1680.7570000000003</v>
      </c>
      <c r="E54">
        <v>52</v>
      </c>
      <c r="J54">
        <f>J53+(1-(HLOOKUP(daily!$B53,'commercial size limit'!$A$4:$M$13,2,FALSE)/100))*(VLOOKUP(12&amp;$B53,'comm trip limit - FL_Keys'!$A$5:$I$64,COLUMN(D51),FALSE))*$C54</f>
        <v>1680.7570000000003</v>
      </c>
      <c r="K54">
        <f>K53+(1-(HLOOKUP(daily!$B53,'commercial size limit'!$A$4:$M$13,2,FALSE)/100))*(VLOOKUP(12&amp;$B53,'comm trip limit - FL_Keys'!$A$5:$I$64,COLUMN(E51),FALSE))*$C54</f>
        <v>979.70370257000025</v>
      </c>
      <c r="L54">
        <f>L53+(1-(HLOOKUP(daily!$B53,'commercial size limit'!$A$4:$M$13,2,FALSE)/100))*(VLOOKUP(12&amp;$B53,'comm trip limit - FL_Keys'!$A$5:$I$64,COLUMN(F51),FALSE))*$C54</f>
        <v>1348.0699305699986</v>
      </c>
      <c r="M54">
        <f>M53+(1-(HLOOKUP(daily!$B53,'commercial size limit'!$A$4:$M$13,2,FALSE)/100))*(VLOOKUP(12&amp;$B53,'comm trip limit - FL_Keys'!$A$5:$I$64,COLUMN(G51),FALSE))*$C54</f>
        <v>1559.5118420200015</v>
      </c>
      <c r="N54">
        <f>N53+(1-(HLOOKUP(daily!$B53,'commercial size limit'!$A$4:$M$13,2,FALSE)/100))*(VLOOKUP(12&amp;$B53,'comm trip limit - FL_Keys'!$A$5:$I$64,COLUMN(H51),FALSE))*$C54</f>
        <v>1639.4123049799987</v>
      </c>
      <c r="O54">
        <f>O53+(1-(HLOOKUP(daily!$B53,'commercial size limit'!$A$4:$M$13,2,FALSE)/100))*(VLOOKUP(12&amp;$B53,'comm trip limit - FL_Keys'!$A$5:$I$64,COLUMN(I51),FALSE))*$C54</f>
        <v>1666.5830737999995</v>
      </c>
      <c r="P54">
        <f>P53+(1-(HLOOKUP(daily!$B53,'commercial size limit'!$A$4:$M$13,4,FALSE)/100))*(VLOOKUP(14&amp;$B53,'comm trip limit - FL_Keys'!$A$5:$I$64,COLUMN(D51),FALSE))*$C54</f>
        <v>660.64923010796622</v>
      </c>
      <c r="Q54">
        <f>Q53+(1-(HLOOKUP(daily!$B53,'commercial size limit'!$A$4:$M$13,4,FALSE)/100))*(VLOOKUP(14&amp;$B53,'comm trip limit - FL_Keys'!$A$5:$I$64,COLUMN(E51),FALSE))*$C54</f>
        <v>566.53019977612189</v>
      </c>
      <c r="R54">
        <f>R53+(1-(HLOOKUP(daily!$B53,'commercial size limit'!$A$4:$M$13,4,FALSE)/100))*(VLOOKUP(14&amp;$B53,'comm trip limit - FL_Keys'!$A$5:$I$64,COLUMN(F51),FALSE))*$C54</f>
        <v>633.60426337404272</v>
      </c>
      <c r="S54">
        <f>S53+(1-(HLOOKUP(daily!$B53,'commercial size limit'!$A$4:$M$13,4,FALSE)/100))*(VLOOKUP(14&amp;$B53,'comm trip limit - FL_Keys'!$A$5:$I$64,COLUMN(G51),FALSE))*$C54</f>
        <v>660.64923010796622</v>
      </c>
      <c r="T54">
        <f>T53+(1-(HLOOKUP(daily!$B53,'commercial size limit'!$A$4:$M$13,4,FALSE)/100))*(VLOOKUP(14&amp;$B53,'comm trip limit - FL_Keys'!$A$5:$I$64,COLUMN(H51),FALSE))*$C54</f>
        <v>660.64923010796622</v>
      </c>
      <c r="U54">
        <f>U53+(1-(HLOOKUP(daily!$B53,'commercial size limit'!$A$4:$M$13,4,FALSE)/100))*(VLOOKUP(14&amp;$B53,'comm trip limit - FL_Keys'!$A$5:$I$64,COLUMN(I51),FALSE))*$C54</f>
        <v>660.64923010796622</v>
      </c>
      <c r="V54">
        <f>V53+(1-(HLOOKUP(daily!$B53,'commercial size limit'!$A$4:$M$13,5,FALSE)/100))*(VLOOKUP(15&amp;$B53,'comm trip limit - FL_Keys'!$A$5:$I$64,COLUMN(D51),FALSE))*$C54</f>
        <v>489.03233603979874</v>
      </c>
      <c r="W54">
        <f>W53+(1-(HLOOKUP(daily!$B53,'commercial size limit'!$A$4:$M$13,5,FALSE)/100))*(VLOOKUP(15&amp;$B53,'comm trip limit - FL_Keys'!$A$5:$I$64,COLUMN(E51),FALSE))*$C54</f>
        <v>443.38319399508651</v>
      </c>
      <c r="X54">
        <f>X53+(1-(HLOOKUP(daily!$B53,'commercial size limit'!$A$4:$M$13,5,FALSE)/100))*(VLOOKUP(15&amp;$B53,'comm trip limit - FL_Keys'!$A$5:$I$64,COLUMN(F51),FALSE))*$C54</f>
        <v>482.61591320130282</v>
      </c>
      <c r="Y54">
        <f>Y53+(1-(HLOOKUP(daily!$B53,'commercial size limit'!$A$4:$M$13,5,FALSE)/100))*(VLOOKUP(15&amp;$B53,'comm trip limit - FL_Keys'!$A$5:$I$64,COLUMN(G51),FALSE))*$C54</f>
        <v>489.03233603979874</v>
      </c>
      <c r="Z54">
        <f>Z53+(1-(HLOOKUP(daily!$B53,'commercial size limit'!$A$4:$M$13,5,FALSE)/100))*(VLOOKUP(15&amp;$B53,'comm trip limit - FL_Keys'!$A$5:$I$64,COLUMN(H51),FALSE))*$C54</f>
        <v>489.03233603979874</v>
      </c>
      <c r="AA54">
        <f>AA53+(1-(HLOOKUP(daily!$B53,'commercial size limit'!$A$4:$M$13,5,FALSE)/100))*(VLOOKUP(15&amp;$B53,'comm trip limit - FL_Keys'!$A$5:$I$64,COLUMN(I51),FALSE))*$C54</f>
        <v>489.03233603979874</v>
      </c>
      <c r="AB54">
        <f>AB53+(1-(HLOOKUP(daily!$B53,'commercial size limit'!$A$4:$M$13,6,FALSE)/100))*(VLOOKUP(16&amp;$B53,'comm trip limit - FL_Keys'!$A$5:$I$64,COLUMN(D51),FALSE))*$C54</f>
        <v>395.59452544856242</v>
      </c>
      <c r="AC54">
        <f>AC53+(1-(HLOOKUP(daily!$B53,'commercial size limit'!$A$4:$M$13,6,FALSE)/100))*(VLOOKUP(16&amp;$B53,'comm trip limit - FL_Keys'!$A$5:$I$64,COLUMN(E51),FALSE))*$C54</f>
        <v>370.26745608199241</v>
      </c>
      <c r="AD54">
        <f>AD53+(1-(HLOOKUP(daily!$B53,'commercial size limit'!$A$4:$M$13,6,FALSE)/100))*(VLOOKUP(16&amp;$B53,'comm trip limit - FL_Keys'!$A$5:$I$64,COLUMN(F51),FALSE))*$C54</f>
        <v>393.30355484015564</v>
      </c>
      <c r="AE54">
        <f>AE53+(1-(HLOOKUP(daily!$B53,'commercial size limit'!$A$4:$M$13,6,FALSE)/100))*(VLOOKUP(16&amp;$B53,'comm trip limit - FL_Keys'!$A$5:$I$64,COLUMN(G51),FALSE))*$C54</f>
        <v>395.59452544856242</v>
      </c>
      <c r="AF54">
        <f>AF53+(1-(HLOOKUP(daily!$B53,'commercial size limit'!$A$4:$M$13,6,FALSE)/100))*(VLOOKUP(16&amp;$B53,'comm trip limit - FL_Keys'!$A$5:$I$64,COLUMN(H51),FALSE))*$C54</f>
        <v>395.59452544856242</v>
      </c>
      <c r="AG54">
        <f>AG53+(1-(HLOOKUP(daily!$B53,'commercial size limit'!$A$4:$M$13,6,FALSE)/100))*(VLOOKUP(16&amp;$B53,'comm trip limit - FL_Keys'!$A$5:$I$64,COLUMN(I51),FALSE))*$C54</f>
        <v>395.59452544856242</v>
      </c>
      <c r="AH54">
        <f>AH53+(1-(HLOOKUP(daily!$B53,'commercial size limit'!$A$4:$M$13,7,FALSE)/100))*(VLOOKUP(17&amp;$B53,'comm trip limit - FL_Keys'!$A$5:$I$64,COLUMN(D51),FALSE))*$C54</f>
        <v>352.86348556957455</v>
      </c>
      <c r="AI54">
        <f>AI53+(1-(HLOOKUP(daily!$B53,'commercial size limit'!$A$4:$M$13,7,FALSE)/100))*(VLOOKUP(17&amp;$B53,'comm trip limit - FL_Keys'!$A$5:$I$64,COLUMN(E51),FALSE))*$C54</f>
        <v>335.16972628563656</v>
      </c>
      <c r="AJ54">
        <f>AJ53+(1-(HLOOKUP(daily!$B53,'commercial size limit'!$A$4:$M$13,7,FALSE)/100))*(VLOOKUP(17&amp;$B53,'comm trip limit - FL_Keys'!$A$5:$I$64,COLUMN(F51),FALSE))*$C54</f>
        <v>350.5725149611676</v>
      </c>
      <c r="AK54">
        <f>AK53+(1-(HLOOKUP(daily!$B53,'commercial size limit'!$A$4:$M$13,7,FALSE)/100))*(VLOOKUP(17&amp;$B53,'comm trip limit - FL_Keys'!$A$5:$I$64,COLUMN(G51),FALSE))*$C54</f>
        <v>352.86348556957455</v>
      </c>
      <c r="AL54">
        <f>AL53+(1-(HLOOKUP(daily!$B53,'commercial size limit'!$A$4:$M$13,7,FALSE)/100))*(VLOOKUP(17&amp;$B53,'comm trip limit - FL_Keys'!$A$5:$I$64,COLUMN(H51),FALSE))*$C54</f>
        <v>352.86348556957455</v>
      </c>
      <c r="AM54">
        <f>AM53+(1-(HLOOKUP(daily!$B53,'commercial size limit'!$A$4:$M$13,7,FALSE)/100))*(VLOOKUP(17&amp;$B53,'comm trip limit - FL_Keys'!$A$5:$I$64,COLUMN(I51),FALSE))*$C54</f>
        <v>352.86348556957455</v>
      </c>
    </row>
    <row r="55" spans="1:39" x14ac:dyDescent="0.25">
      <c r="A55" s="7">
        <v>42422</v>
      </c>
      <c r="B55" s="22">
        <f t="shared" si="1"/>
        <v>2</v>
      </c>
      <c r="C55" s="21">
        <f t="shared" si="0"/>
        <v>36.701000000000001</v>
      </c>
      <c r="D55">
        <f t="shared" si="2"/>
        <v>1717.4580000000003</v>
      </c>
      <c r="E55">
        <v>53</v>
      </c>
      <c r="J55">
        <f>J54+(1-(HLOOKUP(daily!$B54,'commercial size limit'!$A$4:$M$13,2,FALSE)/100))*(VLOOKUP(12&amp;$B54,'comm trip limit - FL_Keys'!$A$5:$I$64,COLUMN(D52),FALSE))*$C55</f>
        <v>1717.4580000000003</v>
      </c>
      <c r="K55">
        <f>K54+(1-(HLOOKUP(daily!$B54,'commercial size limit'!$A$4:$M$13,2,FALSE)/100))*(VLOOKUP(12&amp;$B54,'comm trip limit - FL_Keys'!$A$5:$I$64,COLUMN(E52),FALSE))*$C55</f>
        <v>1000.8827486400003</v>
      </c>
      <c r="L55">
        <f>L54+(1-(HLOOKUP(daily!$B54,'commercial size limit'!$A$4:$M$13,2,FALSE)/100))*(VLOOKUP(12&amp;$B54,'comm trip limit - FL_Keys'!$A$5:$I$64,COLUMN(F52),FALSE))*$C55</f>
        <v>1376.3821829999986</v>
      </c>
      <c r="M55">
        <f>M54+(1-(HLOOKUP(daily!$B54,'commercial size limit'!$A$4:$M$13,2,FALSE)/100))*(VLOOKUP(12&amp;$B54,'comm trip limit - FL_Keys'!$A$5:$I$64,COLUMN(G52),FALSE))*$C55</f>
        <v>1593.1773023100016</v>
      </c>
      <c r="N55">
        <f>N54+(1-(HLOOKUP(daily!$B54,'commercial size limit'!$A$4:$M$13,2,FALSE)/100))*(VLOOKUP(12&amp;$B54,'comm trip limit - FL_Keys'!$A$5:$I$64,COLUMN(H52),FALSE))*$C55</f>
        <v>1674.7494958199986</v>
      </c>
      <c r="O55">
        <f>O54+(1-(HLOOKUP(daily!$B54,'commercial size limit'!$A$4:$M$13,2,FALSE)/100))*(VLOOKUP(12&amp;$B54,'comm trip limit - FL_Keys'!$A$5:$I$64,COLUMN(I52),FALSE))*$C55</f>
        <v>1702.5753774899995</v>
      </c>
      <c r="P55">
        <f>P54+(1-(HLOOKUP(daily!$B54,'commercial size limit'!$A$4:$M$13,4,FALSE)/100))*(VLOOKUP(14&amp;$B54,'comm trip limit - FL_Keys'!$A$5:$I$64,COLUMN(D52),FALSE))*$C55</f>
        <v>673.84372678938212</v>
      </c>
      <c r="Q55">
        <f>Q54+(1-(HLOOKUP(daily!$B54,'commercial size limit'!$A$4:$M$13,4,FALSE)/100))*(VLOOKUP(14&amp;$B54,'comm trip limit - FL_Keys'!$A$5:$I$64,COLUMN(E52),FALSE))*$C55</f>
        <v>577.70976486931875</v>
      </c>
      <c r="R55">
        <f>R54+(1-(HLOOKUP(daily!$B54,'commercial size limit'!$A$4:$M$13,4,FALSE)/100))*(VLOOKUP(14&amp;$B54,'comm trip limit - FL_Keys'!$A$5:$I$64,COLUMN(F52),FALSE))*$C55</f>
        <v>646.2437995250383</v>
      </c>
      <c r="S55">
        <f>S54+(1-(HLOOKUP(daily!$B54,'commercial size limit'!$A$4:$M$13,4,FALSE)/100))*(VLOOKUP(14&amp;$B54,'comm trip limit - FL_Keys'!$A$5:$I$64,COLUMN(G52),FALSE))*$C55</f>
        <v>673.84372678938212</v>
      </c>
      <c r="T55">
        <f>T54+(1-(HLOOKUP(daily!$B54,'commercial size limit'!$A$4:$M$13,4,FALSE)/100))*(VLOOKUP(14&amp;$B54,'comm trip limit - FL_Keys'!$A$5:$I$64,COLUMN(H52),FALSE))*$C55</f>
        <v>673.84372678938212</v>
      </c>
      <c r="U55">
        <f>U54+(1-(HLOOKUP(daily!$B54,'commercial size limit'!$A$4:$M$13,4,FALSE)/100))*(VLOOKUP(14&amp;$B54,'comm trip limit - FL_Keys'!$A$5:$I$64,COLUMN(I52),FALSE))*$C55</f>
        <v>673.84372678938212</v>
      </c>
      <c r="V55">
        <f>V54+(1-(HLOOKUP(daily!$B54,'commercial size limit'!$A$4:$M$13,5,FALSE)/100))*(VLOOKUP(15&amp;$B54,'comm trip limit - FL_Keys'!$A$5:$I$64,COLUMN(D52),FALSE))*$C55</f>
        <v>499.79092564156866</v>
      </c>
      <c r="W55">
        <f>W54+(1-(HLOOKUP(daily!$B54,'commercial size limit'!$A$4:$M$13,5,FALSE)/100))*(VLOOKUP(15&amp;$B54,'comm trip limit - FL_Keys'!$A$5:$I$64,COLUMN(E52),FALSE))*$C55</f>
        <v>452.96339527777457</v>
      </c>
      <c r="X55">
        <f>X54+(1-(HLOOKUP(daily!$B54,'commercial size limit'!$A$4:$M$13,5,FALSE)/100))*(VLOOKUP(15&amp;$B54,'comm trip limit - FL_Keys'!$A$5:$I$64,COLUMN(F52),FALSE))*$C55</f>
        <v>493.05368166114795</v>
      </c>
      <c r="Y55">
        <f>Y54+(1-(HLOOKUP(daily!$B54,'commercial size limit'!$A$4:$M$13,5,FALSE)/100))*(VLOOKUP(15&amp;$B54,'comm trip limit - FL_Keys'!$A$5:$I$64,COLUMN(G52),FALSE))*$C55</f>
        <v>499.79092564156866</v>
      </c>
      <c r="Z55">
        <f>Z54+(1-(HLOOKUP(daily!$B54,'commercial size limit'!$A$4:$M$13,5,FALSE)/100))*(VLOOKUP(15&amp;$B54,'comm trip limit - FL_Keys'!$A$5:$I$64,COLUMN(H52),FALSE))*$C55</f>
        <v>499.79092564156866</v>
      </c>
      <c r="AA55">
        <f>AA54+(1-(HLOOKUP(daily!$B54,'commercial size limit'!$A$4:$M$13,5,FALSE)/100))*(VLOOKUP(15&amp;$B54,'comm trip limit - FL_Keys'!$A$5:$I$64,COLUMN(I52),FALSE))*$C55</f>
        <v>499.79092564156866</v>
      </c>
      <c r="AB55">
        <f>AB54+(1-(HLOOKUP(daily!$B54,'commercial size limit'!$A$4:$M$13,6,FALSE)/100))*(VLOOKUP(16&amp;$B54,'comm trip limit - FL_Keys'!$A$5:$I$64,COLUMN(D52),FALSE))*$C55</f>
        <v>404.07960177599603</v>
      </c>
      <c r="AC55">
        <f>AC54+(1-(HLOOKUP(daily!$B54,'commercial size limit'!$A$4:$M$13,6,FALSE)/100))*(VLOOKUP(16&amp;$B54,'comm trip limit - FL_Keys'!$A$5:$I$64,COLUMN(E52),FALSE))*$C55</f>
        <v>378.1419463169039</v>
      </c>
      <c r="AD55">
        <f>AD54+(1-(HLOOKUP(daily!$B54,'commercial size limit'!$A$4:$M$13,6,FALSE)/100))*(VLOOKUP(16&amp;$B54,'comm trip limit - FL_Keys'!$A$5:$I$64,COLUMN(F52),FALSE))*$C55</f>
        <v>401.67408263716891</v>
      </c>
      <c r="AE55">
        <f>AE54+(1-(HLOOKUP(daily!$B54,'commercial size limit'!$A$4:$M$13,6,FALSE)/100))*(VLOOKUP(16&amp;$B54,'comm trip limit - FL_Keys'!$A$5:$I$64,COLUMN(G52),FALSE))*$C55</f>
        <v>404.07960177599603</v>
      </c>
      <c r="AF55">
        <f>AF54+(1-(HLOOKUP(daily!$B54,'commercial size limit'!$A$4:$M$13,6,FALSE)/100))*(VLOOKUP(16&amp;$B54,'comm trip limit - FL_Keys'!$A$5:$I$64,COLUMN(H52),FALSE))*$C55</f>
        <v>404.07960177599603</v>
      </c>
      <c r="AG55">
        <f>AG54+(1-(HLOOKUP(daily!$B54,'commercial size limit'!$A$4:$M$13,6,FALSE)/100))*(VLOOKUP(16&amp;$B54,'comm trip limit - FL_Keys'!$A$5:$I$64,COLUMN(I52),FALSE))*$C55</f>
        <v>404.07960177599603</v>
      </c>
      <c r="AH55">
        <f>AH54+(1-(HLOOKUP(daily!$B54,'commercial size limit'!$A$4:$M$13,7,FALSE)/100))*(VLOOKUP(17&amp;$B54,'comm trip limit - FL_Keys'!$A$5:$I$64,COLUMN(D52),FALSE))*$C55</f>
        <v>361.34856189700815</v>
      </c>
      <c r="AI55">
        <f>AI54+(1-(HLOOKUP(daily!$B54,'commercial size limit'!$A$4:$M$13,7,FALSE)/100))*(VLOOKUP(17&amp;$B54,'comm trip limit - FL_Keys'!$A$5:$I$64,COLUMN(E52),FALSE))*$C55</f>
        <v>343.04421652054805</v>
      </c>
      <c r="AJ55">
        <f>AJ54+(1-(HLOOKUP(daily!$B54,'commercial size limit'!$A$4:$M$13,7,FALSE)/100))*(VLOOKUP(17&amp;$B54,'comm trip limit - FL_Keys'!$A$5:$I$64,COLUMN(F52),FALSE))*$C55</f>
        <v>358.94304275818087</v>
      </c>
      <c r="AK55">
        <f>AK54+(1-(HLOOKUP(daily!$B54,'commercial size limit'!$A$4:$M$13,7,FALSE)/100))*(VLOOKUP(17&amp;$B54,'comm trip limit - FL_Keys'!$A$5:$I$64,COLUMN(G52),FALSE))*$C55</f>
        <v>361.34856189700815</v>
      </c>
      <c r="AL55">
        <f>AL54+(1-(HLOOKUP(daily!$B54,'commercial size limit'!$A$4:$M$13,7,FALSE)/100))*(VLOOKUP(17&amp;$B54,'comm trip limit - FL_Keys'!$A$5:$I$64,COLUMN(H52),FALSE))*$C55</f>
        <v>361.34856189700815</v>
      </c>
      <c r="AM55">
        <f>AM54+(1-(HLOOKUP(daily!$B54,'commercial size limit'!$A$4:$M$13,7,FALSE)/100))*(VLOOKUP(17&amp;$B54,'comm trip limit - FL_Keys'!$A$5:$I$64,COLUMN(I52),FALSE))*$C55</f>
        <v>361.34856189700815</v>
      </c>
    </row>
    <row r="56" spans="1:39" x14ac:dyDescent="0.25">
      <c r="A56" s="7">
        <v>42423</v>
      </c>
      <c r="B56" s="22">
        <f t="shared" si="1"/>
        <v>2</v>
      </c>
      <c r="C56" s="21">
        <f t="shared" si="0"/>
        <v>36.701000000000001</v>
      </c>
      <c r="D56">
        <f t="shared" si="2"/>
        <v>1754.1590000000003</v>
      </c>
      <c r="E56">
        <v>54</v>
      </c>
      <c r="J56">
        <f>J55+(1-(HLOOKUP(daily!$B55,'commercial size limit'!$A$4:$M$13,2,FALSE)/100))*(VLOOKUP(12&amp;$B55,'comm trip limit - FL_Keys'!$A$5:$I$64,COLUMN(D53),FALSE))*$C56</f>
        <v>1754.1590000000003</v>
      </c>
      <c r="K56">
        <f>K55+(1-(HLOOKUP(daily!$B55,'commercial size limit'!$A$4:$M$13,2,FALSE)/100))*(VLOOKUP(12&amp;$B55,'comm trip limit - FL_Keys'!$A$5:$I$64,COLUMN(E53),FALSE))*$C56</f>
        <v>1022.0617947100003</v>
      </c>
      <c r="L56">
        <f>L55+(1-(HLOOKUP(daily!$B55,'commercial size limit'!$A$4:$M$13,2,FALSE)/100))*(VLOOKUP(12&amp;$B55,'comm trip limit - FL_Keys'!$A$5:$I$64,COLUMN(F53),FALSE))*$C56</f>
        <v>1404.6944354299985</v>
      </c>
      <c r="M56">
        <f>M55+(1-(HLOOKUP(daily!$B55,'commercial size limit'!$A$4:$M$13,2,FALSE)/100))*(VLOOKUP(12&amp;$B55,'comm trip limit - FL_Keys'!$A$5:$I$64,COLUMN(G53),FALSE))*$C56</f>
        <v>1626.8427626000016</v>
      </c>
      <c r="N56">
        <f>N55+(1-(HLOOKUP(daily!$B55,'commercial size limit'!$A$4:$M$13,2,FALSE)/100))*(VLOOKUP(12&amp;$B55,'comm trip limit - FL_Keys'!$A$5:$I$64,COLUMN(H53),FALSE))*$C56</f>
        <v>1710.0866866599986</v>
      </c>
      <c r="O56">
        <f>O55+(1-(HLOOKUP(daily!$B55,'commercial size limit'!$A$4:$M$13,2,FALSE)/100))*(VLOOKUP(12&amp;$B55,'comm trip limit - FL_Keys'!$A$5:$I$64,COLUMN(I53),FALSE))*$C56</f>
        <v>1738.5676811799995</v>
      </c>
      <c r="P56">
        <f>P55+(1-(HLOOKUP(daily!$B55,'commercial size limit'!$A$4:$M$13,4,FALSE)/100))*(VLOOKUP(14&amp;$B55,'comm trip limit - FL_Keys'!$A$5:$I$64,COLUMN(D53),FALSE))*$C56</f>
        <v>687.03822347079802</v>
      </c>
      <c r="Q56">
        <f>Q55+(1-(HLOOKUP(daily!$B55,'commercial size limit'!$A$4:$M$13,4,FALSE)/100))*(VLOOKUP(14&amp;$B55,'comm trip limit - FL_Keys'!$A$5:$I$64,COLUMN(E53),FALSE))*$C56</f>
        <v>588.8893299625156</v>
      </c>
      <c r="R56">
        <f>R55+(1-(HLOOKUP(daily!$B55,'commercial size limit'!$A$4:$M$13,4,FALSE)/100))*(VLOOKUP(14&amp;$B55,'comm trip limit - FL_Keys'!$A$5:$I$64,COLUMN(F53),FALSE))*$C56</f>
        <v>658.88333567603388</v>
      </c>
      <c r="S56">
        <f>S55+(1-(HLOOKUP(daily!$B55,'commercial size limit'!$A$4:$M$13,4,FALSE)/100))*(VLOOKUP(14&amp;$B55,'comm trip limit - FL_Keys'!$A$5:$I$64,COLUMN(G53),FALSE))*$C56</f>
        <v>687.03822347079802</v>
      </c>
      <c r="T56">
        <f>T55+(1-(HLOOKUP(daily!$B55,'commercial size limit'!$A$4:$M$13,4,FALSE)/100))*(VLOOKUP(14&amp;$B55,'comm trip limit - FL_Keys'!$A$5:$I$64,COLUMN(H53),FALSE))*$C56</f>
        <v>687.03822347079802</v>
      </c>
      <c r="U56">
        <f>U55+(1-(HLOOKUP(daily!$B55,'commercial size limit'!$A$4:$M$13,4,FALSE)/100))*(VLOOKUP(14&amp;$B55,'comm trip limit - FL_Keys'!$A$5:$I$64,COLUMN(I53),FALSE))*$C56</f>
        <v>687.03822347079802</v>
      </c>
      <c r="V56">
        <f>V55+(1-(HLOOKUP(daily!$B55,'commercial size limit'!$A$4:$M$13,5,FALSE)/100))*(VLOOKUP(15&amp;$B55,'comm trip limit - FL_Keys'!$A$5:$I$64,COLUMN(D53),FALSE))*$C56</f>
        <v>510.54951524333859</v>
      </c>
      <c r="W56">
        <f>W55+(1-(HLOOKUP(daily!$B55,'commercial size limit'!$A$4:$M$13,5,FALSE)/100))*(VLOOKUP(15&amp;$B55,'comm trip limit - FL_Keys'!$A$5:$I$64,COLUMN(E53),FALSE))*$C56</f>
        <v>462.54359656046262</v>
      </c>
      <c r="X56">
        <f>X55+(1-(HLOOKUP(daily!$B55,'commercial size limit'!$A$4:$M$13,5,FALSE)/100))*(VLOOKUP(15&amp;$B55,'comm trip limit - FL_Keys'!$A$5:$I$64,COLUMN(F53),FALSE))*$C56</f>
        <v>503.49145012099308</v>
      </c>
      <c r="Y56">
        <f>Y55+(1-(HLOOKUP(daily!$B55,'commercial size limit'!$A$4:$M$13,5,FALSE)/100))*(VLOOKUP(15&amp;$B55,'comm trip limit - FL_Keys'!$A$5:$I$64,COLUMN(G53),FALSE))*$C56</f>
        <v>510.54951524333859</v>
      </c>
      <c r="Z56">
        <f>Z55+(1-(HLOOKUP(daily!$B55,'commercial size limit'!$A$4:$M$13,5,FALSE)/100))*(VLOOKUP(15&amp;$B55,'comm trip limit - FL_Keys'!$A$5:$I$64,COLUMN(H53),FALSE))*$C56</f>
        <v>510.54951524333859</v>
      </c>
      <c r="AA56">
        <f>AA55+(1-(HLOOKUP(daily!$B55,'commercial size limit'!$A$4:$M$13,5,FALSE)/100))*(VLOOKUP(15&amp;$B55,'comm trip limit - FL_Keys'!$A$5:$I$64,COLUMN(I53),FALSE))*$C56</f>
        <v>510.54951524333859</v>
      </c>
      <c r="AB56">
        <f>AB55+(1-(HLOOKUP(daily!$B55,'commercial size limit'!$A$4:$M$13,6,FALSE)/100))*(VLOOKUP(16&amp;$B55,'comm trip limit - FL_Keys'!$A$5:$I$64,COLUMN(D53),FALSE))*$C56</f>
        <v>412.56467810342963</v>
      </c>
      <c r="AC56">
        <f>AC55+(1-(HLOOKUP(daily!$B55,'commercial size limit'!$A$4:$M$13,6,FALSE)/100))*(VLOOKUP(16&amp;$B55,'comm trip limit - FL_Keys'!$A$5:$I$64,COLUMN(E53),FALSE))*$C56</f>
        <v>386.01643655181539</v>
      </c>
      <c r="AD56">
        <f>AD55+(1-(HLOOKUP(daily!$B55,'commercial size limit'!$A$4:$M$13,6,FALSE)/100))*(VLOOKUP(16&amp;$B55,'comm trip limit - FL_Keys'!$A$5:$I$64,COLUMN(F53),FALSE))*$C56</f>
        <v>410.04461043418218</v>
      </c>
      <c r="AE56">
        <f>AE55+(1-(HLOOKUP(daily!$B55,'commercial size limit'!$A$4:$M$13,6,FALSE)/100))*(VLOOKUP(16&amp;$B55,'comm trip limit - FL_Keys'!$A$5:$I$64,COLUMN(G53),FALSE))*$C56</f>
        <v>412.56467810342963</v>
      </c>
      <c r="AF56">
        <f>AF55+(1-(HLOOKUP(daily!$B55,'commercial size limit'!$A$4:$M$13,6,FALSE)/100))*(VLOOKUP(16&amp;$B55,'comm trip limit - FL_Keys'!$A$5:$I$64,COLUMN(H53),FALSE))*$C56</f>
        <v>412.56467810342963</v>
      </c>
      <c r="AG56">
        <f>AG55+(1-(HLOOKUP(daily!$B55,'commercial size limit'!$A$4:$M$13,6,FALSE)/100))*(VLOOKUP(16&amp;$B55,'comm trip limit - FL_Keys'!$A$5:$I$64,COLUMN(I53),FALSE))*$C56</f>
        <v>412.56467810342963</v>
      </c>
      <c r="AH56">
        <f>AH55+(1-(HLOOKUP(daily!$B55,'commercial size limit'!$A$4:$M$13,7,FALSE)/100))*(VLOOKUP(17&amp;$B55,'comm trip limit - FL_Keys'!$A$5:$I$64,COLUMN(D53),FALSE))*$C56</f>
        <v>369.83363822444176</v>
      </c>
      <c r="AI56">
        <f>AI55+(1-(HLOOKUP(daily!$B55,'commercial size limit'!$A$4:$M$13,7,FALSE)/100))*(VLOOKUP(17&amp;$B55,'comm trip limit - FL_Keys'!$A$5:$I$64,COLUMN(E53),FALSE))*$C56</f>
        <v>350.91870675545954</v>
      </c>
      <c r="AJ56">
        <f>AJ55+(1-(HLOOKUP(daily!$B55,'commercial size limit'!$A$4:$M$13,7,FALSE)/100))*(VLOOKUP(17&amp;$B55,'comm trip limit - FL_Keys'!$A$5:$I$64,COLUMN(F53),FALSE))*$C56</f>
        <v>367.31357055519413</v>
      </c>
      <c r="AK56">
        <f>AK55+(1-(HLOOKUP(daily!$B55,'commercial size limit'!$A$4:$M$13,7,FALSE)/100))*(VLOOKUP(17&amp;$B55,'comm trip limit - FL_Keys'!$A$5:$I$64,COLUMN(G53),FALSE))*$C56</f>
        <v>369.83363822444176</v>
      </c>
      <c r="AL56">
        <f>AL55+(1-(HLOOKUP(daily!$B55,'commercial size limit'!$A$4:$M$13,7,FALSE)/100))*(VLOOKUP(17&amp;$B55,'comm trip limit - FL_Keys'!$A$5:$I$64,COLUMN(H53),FALSE))*$C56</f>
        <v>369.83363822444176</v>
      </c>
      <c r="AM56">
        <f>AM55+(1-(HLOOKUP(daily!$B55,'commercial size limit'!$A$4:$M$13,7,FALSE)/100))*(VLOOKUP(17&amp;$B55,'comm trip limit - FL_Keys'!$A$5:$I$64,COLUMN(I53),FALSE))*$C56</f>
        <v>369.83363822444176</v>
      </c>
    </row>
    <row r="57" spans="1:39" x14ac:dyDescent="0.25">
      <c r="A57" s="7">
        <v>42424</v>
      </c>
      <c r="B57" s="22">
        <f t="shared" si="1"/>
        <v>2</v>
      </c>
      <c r="C57" s="21">
        <f t="shared" si="0"/>
        <v>36.701000000000001</v>
      </c>
      <c r="D57">
        <f t="shared" si="2"/>
        <v>1790.8600000000004</v>
      </c>
      <c r="E57">
        <v>55</v>
      </c>
      <c r="J57">
        <f>J56+(1-(HLOOKUP(daily!$B56,'commercial size limit'!$A$4:$M$13,2,FALSE)/100))*(VLOOKUP(12&amp;$B56,'comm trip limit - FL_Keys'!$A$5:$I$64,COLUMN(D54),FALSE))*$C57</f>
        <v>1790.8600000000004</v>
      </c>
      <c r="K57">
        <f>K56+(1-(HLOOKUP(daily!$B56,'commercial size limit'!$A$4:$M$13,2,FALSE)/100))*(VLOOKUP(12&amp;$B56,'comm trip limit - FL_Keys'!$A$5:$I$64,COLUMN(E54),FALSE))*$C57</f>
        <v>1043.2408407800003</v>
      </c>
      <c r="L57">
        <f>L56+(1-(HLOOKUP(daily!$B56,'commercial size limit'!$A$4:$M$13,2,FALSE)/100))*(VLOOKUP(12&amp;$B56,'comm trip limit - FL_Keys'!$A$5:$I$64,COLUMN(F54),FALSE))*$C57</f>
        <v>1433.0066878599985</v>
      </c>
      <c r="M57">
        <f>M56+(1-(HLOOKUP(daily!$B56,'commercial size limit'!$A$4:$M$13,2,FALSE)/100))*(VLOOKUP(12&amp;$B56,'comm trip limit - FL_Keys'!$A$5:$I$64,COLUMN(G54),FALSE))*$C57</f>
        <v>1660.5082228900017</v>
      </c>
      <c r="N57">
        <f>N56+(1-(HLOOKUP(daily!$B56,'commercial size limit'!$A$4:$M$13,2,FALSE)/100))*(VLOOKUP(12&amp;$B56,'comm trip limit - FL_Keys'!$A$5:$I$64,COLUMN(H54),FALSE))*$C57</f>
        <v>1745.4238774999985</v>
      </c>
      <c r="O57">
        <f>O56+(1-(HLOOKUP(daily!$B56,'commercial size limit'!$A$4:$M$13,2,FALSE)/100))*(VLOOKUP(12&amp;$B56,'comm trip limit - FL_Keys'!$A$5:$I$64,COLUMN(I54),FALSE))*$C57</f>
        <v>1774.5599848699994</v>
      </c>
      <c r="P57">
        <f>P56+(1-(HLOOKUP(daily!$B56,'commercial size limit'!$A$4:$M$13,4,FALSE)/100))*(VLOOKUP(14&amp;$B56,'comm trip limit - FL_Keys'!$A$5:$I$64,COLUMN(D54),FALSE))*$C57</f>
        <v>700.23272015221391</v>
      </c>
      <c r="Q57">
        <f>Q56+(1-(HLOOKUP(daily!$B56,'commercial size limit'!$A$4:$M$13,4,FALSE)/100))*(VLOOKUP(14&amp;$B56,'comm trip limit - FL_Keys'!$A$5:$I$64,COLUMN(E54),FALSE))*$C57</f>
        <v>600.06889505571246</v>
      </c>
      <c r="R57">
        <f>R56+(1-(HLOOKUP(daily!$B56,'commercial size limit'!$A$4:$M$13,4,FALSE)/100))*(VLOOKUP(14&amp;$B56,'comm trip limit - FL_Keys'!$A$5:$I$64,COLUMN(F54),FALSE))*$C57</f>
        <v>671.52287182702946</v>
      </c>
      <c r="S57">
        <f>S56+(1-(HLOOKUP(daily!$B56,'commercial size limit'!$A$4:$M$13,4,FALSE)/100))*(VLOOKUP(14&amp;$B56,'comm trip limit - FL_Keys'!$A$5:$I$64,COLUMN(G54),FALSE))*$C57</f>
        <v>700.23272015221391</v>
      </c>
      <c r="T57">
        <f>T56+(1-(HLOOKUP(daily!$B56,'commercial size limit'!$A$4:$M$13,4,FALSE)/100))*(VLOOKUP(14&amp;$B56,'comm trip limit - FL_Keys'!$A$5:$I$64,COLUMN(H54),FALSE))*$C57</f>
        <v>700.23272015221391</v>
      </c>
      <c r="U57">
        <f>U56+(1-(HLOOKUP(daily!$B56,'commercial size limit'!$A$4:$M$13,4,FALSE)/100))*(VLOOKUP(14&amp;$B56,'comm trip limit - FL_Keys'!$A$5:$I$64,COLUMN(I54),FALSE))*$C57</f>
        <v>700.23272015221391</v>
      </c>
      <c r="V57">
        <f>V56+(1-(HLOOKUP(daily!$B56,'commercial size limit'!$A$4:$M$13,5,FALSE)/100))*(VLOOKUP(15&amp;$B56,'comm trip limit - FL_Keys'!$A$5:$I$64,COLUMN(D54),FALSE))*$C57</f>
        <v>521.30810484510846</v>
      </c>
      <c r="W57">
        <f>W56+(1-(HLOOKUP(daily!$B56,'commercial size limit'!$A$4:$M$13,5,FALSE)/100))*(VLOOKUP(15&amp;$B56,'comm trip limit - FL_Keys'!$A$5:$I$64,COLUMN(E54),FALSE))*$C57</f>
        <v>472.12379784315067</v>
      </c>
      <c r="X57">
        <f>X56+(1-(HLOOKUP(daily!$B56,'commercial size limit'!$A$4:$M$13,5,FALSE)/100))*(VLOOKUP(15&amp;$B56,'comm trip limit - FL_Keys'!$A$5:$I$64,COLUMN(F54),FALSE))*$C57</f>
        <v>513.92921858083821</v>
      </c>
      <c r="Y57">
        <f>Y56+(1-(HLOOKUP(daily!$B56,'commercial size limit'!$A$4:$M$13,5,FALSE)/100))*(VLOOKUP(15&amp;$B56,'comm trip limit - FL_Keys'!$A$5:$I$64,COLUMN(G54),FALSE))*$C57</f>
        <v>521.30810484510846</v>
      </c>
      <c r="Z57">
        <f>Z56+(1-(HLOOKUP(daily!$B56,'commercial size limit'!$A$4:$M$13,5,FALSE)/100))*(VLOOKUP(15&amp;$B56,'comm trip limit - FL_Keys'!$A$5:$I$64,COLUMN(H54),FALSE))*$C57</f>
        <v>521.30810484510846</v>
      </c>
      <c r="AA57">
        <f>AA56+(1-(HLOOKUP(daily!$B56,'commercial size limit'!$A$4:$M$13,5,FALSE)/100))*(VLOOKUP(15&amp;$B56,'comm trip limit - FL_Keys'!$A$5:$I$64,COLUMN(I54),FALSE))*$C57</f>
        <v>521.30810484510846</v>
      </c>
      <c r="AB57">
        <f>AB56+(1-(HLOOKUP(daily!$B56,'commercial size limit'!$A$4:$M$13,6,FALSE)/100))*(VLOOKUP(16&amp;$B56,'comm trip limit - FL_Keys'!$A$5:$I$64,COLUMN(D54),FALSE))*$C57</f>
        <v>421.04975443086323</v>
      </c>
      <c r="AC57">
        <f>AC56+(1-(HLOOKUP(daily!$B56,'commercial size limit'!$A$4:$M$13,6,FALSE)/100))*(VLOOKUP(16&amp;$B56,'comm trip limit - FL_Keys'!$A$5:$I$64,COLUMN(E54),FALSE))*$C57</f>
        <v>393.89092678672688</v>
      </c>
      <c r="AD57">
        <f>AD56+(1-(HLOOKUP(daily!$B56,'commercial size limit'!$A$4:$M$13,6,FALSE)/100))*(VLOOKUP(16&amp;$B56,'comm trip limit - FL_Keys'!$A$5:$I$64,COLUMN(F54),FALSE))*$C57</f>
        <v>418.41513823119544</v>
      </c>
      <c r="AE57">
        <f>AE56+(1-(HLOOKUP(daily!$B56,'commercial size limit'!$A$4:$M$13,6,FALSE)/100))*(VLOOKUP(16&amp;$B56,'comm trip limit - FL_Keys'!$A$5:$I$64,COLUMN(G54),FALSE))*$C57</f>
        <v>421.04975443086323</v>
      </c>
      <c r="AF57">
        <f>AF56+(1-(HLOOKUP(daily!$B56,'commercial size limit'!$A$4:$M$13,6,FALSE)/100))*(VLOOKUP(16&amp;$B56,'comm trip limit - FL_Keys'!$A$5:$I$64,COLUMN(H54),FALSE))*$C57</f>
        <v>421.04975443086323</v>
      </c>
      <c r="AG57">
        <f>AG56+(1-(HLOOKUP(daily!$B56,'commercial size limit'!$A$4:$M$13,6,FALSE)/100))*(VLOOKUP(16&amp;$B56,'comm trip limit - FL_Keys'!$A$5:$I$64,COLUMN(I54),FALSE))*$C57</f>
        <v>421.04975443086323</v>
      </c>
      <c r="AH57">
        <f>AH56+(1-(HLOOKUP(daily!$B56,'commercial size limit'!$A$4:$M$13,7,FALSE)/100))*(VLOOKUP(17&amp;$B56,'comm trip limit - FL_Keys'!$A$5:$I$64,COLUMN(D54),FALSE))*$C57</f>
        <v>378.31871455187536</v>
      </c>
      <c r="AI57">
        <f>AI56+(1-(HLOOKUP(daily!$B56,'commercial size limit'!$A$4:$M$13,7,FALSE)/100))*(VLOOKUP(17&amp;$B56,'comm trip limit - FL_Keys'!$A$5:$I$64,COLUMN(E54),FALSE))*$C57</f>
        <v>358.79319699037103</v>
      </c>
      <c r="AJ57">
        <f>AJ56+(1-(HLOOKUP(daily!$B56,'commercial size limit'!$A$4:$M$13,7,FALSE)/100))*(VLOOKUP(17&amp;$B56,'comm trip limit - FL_Keys'!$A$5:$I$64,COLUMN(F54),FALSE))*$C57</f>
        <v>375.6840983522074</v>
      </c>
      <c r="AK57">
        <f>AK56+(1-(HLOOKUP(daily!$B56,'commercial size limit'!$A$4:$M$13,7,FALSE)/100))*(VLOOKUP(17&amp;$B56,'comm trip limit - FL_Keys'!$A$5:$I$64,COLUMN(G54),FALSE))*$C57</f>
        <v>378.31871455187536</v>
      </c>
      <c r="AL57">
        <f>AL56+(1-(HLOOKUP(daily!$B56,'commercial size limit'!$A$4:$M$13,7,FALSE)/100))*(VLOOKUP(17&amp;$B56,'comm trip limit - FL_Keys'!$A$5:$I$64,COLUMN(H54),FALSE))*$C57</f>
        <v>378.31871455187536</v>
      </c>
      <c r="AM57">
        <f>AM56+(1-(HLOOKUP(daily!$B56,'commercial size limit'!$A$4:$M$13,7,FALSE)/100))*(VLOOKUP(17&amp;$B56,'comm trip limit - FL_Keys'!$A$5:$I$64,COLUMN(I54),FALSE))*$C57</f>
        <v>378.31871455187536</v>
      </c>
    </row>
    <row r="58" spans="1:39" x14ac:dyDescent="0.25">
      <c r="A58" s="7">
        <v>42425</v>
      </c>
      <c r="B58" s="22">
        <f t="shared" si="1"/>
        <v>2</v>
      </c>
      <c r="C58" s="21">
        <f t="shared" si="0"/>
        <v>36.701000000000001</v>
      </c>
      <c r="D58">
        <f t="shared" si="2"/>
        <v>1827.5610000000004</v>
      </c>
      <c r="E58">
        <v>56</v>
      </c>
      <c r="J58">
        <f>J57+(1-(HLOOKUP(daily!$B57,'commercial size limit'!$A$4:$M$13,2,FALSE)/100))*(VLOOKUP(12&amp;$B57,'comm trip limit - FL_Keys'!$A$5:$I$64,COLUMN(D55),FALSE))*$C58</f>
        <v>1827.5610000000004</v>
      </c>
      <c r="K58">
        <f>K57+(1-(HLOOKUP(daily!$B57,'commercial size limit'!$A$4:$M$13,2,FALSE)/100))*(VLOOKUP(12&amp;$B57,'comm trip limit - FL_Keys'!$A$5:$I$64,COLUMN(E55),FALSE))*$C58</f>
        <v>1064.4198868500002</v>
      </c>
      <c r="L58">
        <f>L57+(1-(HLOOKUP(daily!$B57,'commercial size limit'!$A$4:$M$13,2,FALSE)/100))*(VLOOKUP(12&amp;$B57,'comm trip limit - FL_Keys'!$A$5:$I$64,COLUMN(F55),FALSE))*$C58</f>
        <v>1461.3189402899984</v>
      </c>
      <c r="M58">
        <f>M57+(1-(HLOOKUP(daily!$B57,'commercial size limit'!$A$4:$M$13,2,FALSE)/100))*(VLOOKUP(12&amp;$B57,'comm trip limit - FL_Keys'!$A$5:$I$64,COLUMN(G55),FALSE))*$C58</f>
        <v>1694.1736831800017</v>
      </c>
      <c r="N58">
        <f>N57+(1-(HLOOKUP(daily!$B57,'commercial size limit'!$A$4:$M$13,2,FALSE)/100))*(VLOOKUP(12&amp;$B57,'comm trip limit - FL_Keys'!$A$5:$I$64,COLUMN(H55),FALSE))*$C58</f>
        <v>1780.7610683399985</v>
      </c>
      <c r="O58">
        <f>O57+(1-(HLOOKUP(daily!$B57,'commercial size limit'!$A$4:$M$13,2,FALSE)/100))*(VLOOKUP(12&amp;$B57,'comm trip limit - FL_Keys'!$A$5:$I$64,COLUMN(I55),FALSE))*$C58</f>
        <v>1810.5522885599994</v>
      </c>
      <c r="P58">
        <f>P57+(1-(HLOOKUP(daily!$B57,'commercial size limit'!$A$4:$M$13,4,FALSE)/100))*(VLOOKUP(14&amp;$B57,'comm trip limit - FL_Keys'!$A$5:$I$64,COLUMN(D55),FALSE))*$C58</f>
        <v>713.42721683362981</v>
      </c>
      <c r="Q58">
        <f>Q57+(1-(HLOOKUP(daily!$B57,'commercial size limit'!$A$4:$M$13,4,FALSE)/100))*(VLOOKUP(14&amp;$B57,'comm trip limit - FL_Keys'!$A$5:$I$64,COLUMN(E55),FALSE))*$C58</f>
        <v>611.24846014890932</v>
      </c>
      <c r="R58">
        <f>R57+(1-(HLOOKUP(daily!$B57,'commercial size limit'!$A$4:$M$13,4,FALSE)/100))*(VLOOKUP(14&amp;$B57,'comm trip limit - FL_Keys'!$A$5:$I$64,COLUMN(F55),FALSE))*$C58</f>
        <v>684.16240797802504</v>
      </c>
      <c r="S58">
        <f>S57+(1-(HLOOKUP(daily!$B57,'commercial size limit'!$A$4:$M$13,4,FALSE)/100))*(VLOOKUP(14&amp;$B57,'comm trip limit - FL_Keys'!$A$5:$I$64,COLUMN(G55),FALSE))*$C58</f>
        <v>713.42721683362981</v>
      </c>
      <c r="T58">
        <f>T57+(1-(HLOOKUP(daily!$B57,'commercial size limit'!$A$4:$M$13,4,FALSE)/100))*(VLOOKUP(14&amp;$B57,'comm trip limit - FL_Keys'!$A$5:$I$64,COLUMN(H55),FALSE))*$C58</f>
        <v>713.42721683362981</v>
      </c>
      <c r="U58">
        <f>U57+(1-(HLOOKUP(daily!$B57,'commercial size limit'!$A$4:$M$13,4,FALSE)/100))*(VLOOKUP(14&amp;$B57,'comm trip limit - FL_Keys'!$A$5:$I$64,COLUMN(I55),FALSE))*$C58</f>
        <v>713.42721683362981</v>
      </c>
      <c r="V58">
        <f>V57+(1-(HLOOKUP(daily!$B57,'commercial size limit'!$A$4:$M$13,5,FALSE)/100))*(VLOOKUP(15&amp;$B57,'comm trip limit - FL_Keys'!$A$5:$I$64,COLUMN(D55),FALSE))*$C58</f>
        <v>532.06669444687839</v>
      </c>
      <c r="W58">
        <f>W57+(1-(HLOOKUP(daily!$B57,'commercial size limit'!$A$4:$M$13,5,FALSE)/100))*(VLOOKUP(15&amp;$B57,'comm trip limit - FL_Keys'!$A$5:$I$64,COLUMN(E55),FALSE))*$C58</f>
        <v>481.70399912583872</v>
      </c>
      <c r="X58">
        <f>X57+(1-(HLOOKUP(daily!$B57,'commercial size limit'!$A$4:$M$13,5,FALSE)/100))*(VLOOKUP(15&amp;$B57,'comm trip limit - FL_Keys'!$A$5:$I$64,COLUMN(F55),FALSE))*$C58</f>
        <v>524.3669870406834</v>
      </c>
      <c r="Y58">
        <f>Y57+(1-(HLOOKUP(daily!$B57,'commercial size limit'!$A$4:$M$13,5,FALSE)/100))*(VLOOKUP(15&amp;$B57,'comm trip limit - FL_Keys'!$A$5:$I$64,COLUMN(G55),FALSE))*$C58</f>
        <v>532.06669444687839</v>
      </c>
      <c r="Z58">
        <f>Z57+(1-(HLOOKUP(daily!$B57,'commercial size limit'!$A$4:$M$13,5,FALSE)/100))*(VLOOKUP(15&amp;$B57,'comm trip limit - FL_Keys'!$A$5:$I$64,COLUMN(H55),FALSE))*$C58</f>
        <v>532.06669444687839</v>
      </c>
      <c r="AA58">
        <f>AA57+(1-(HLOOKUP(daily!$B57,'commercial size limit'!$A$4:$M$13,5,FALSE)/100))*(VLOOKUP(15&amp;$B57,'comm trip limit - FL_Keys'!$A$5:$I$64,COLUMN(I55),FALSE))*$C58</f>
        <v>532.06669444687839</v>
      </c>
      <c r="AB58">
        <f>AB57+(1-(HLOOKUP(daily!$B57,'commercial size limit'!$A$4:$M$13,6,FALSE)/100))*(VLOOKUP(16&amp;$B57,'comm trip limit - FL_Keys'!$A$5:$I$64,COLUMN(D55),FALSE))*$C58</f>
        <v>429.53483075829683</v>
      </c>
      <c r="AC58">
        <f>AC57+(1-(HLOOKUP(daily!$B57,'commercial size limit'!$A$4:$M$13,6,FALSE)/100))*(VLOOKUP(16&amp;$B57,'comm trip limit - FL_Keys'!$A$5:$I$64,COLUMN(E55),FALSE))*$C58</f>
        <v>401.76541702163837</v>
      </c>
      <c r="AD58">
        <f>AD57+(1-(HLOOKUP(daily!$B57,'commercial size limit'!$A$4:$M$13,6,FALSE)/100))*(VLOOKUP(16&amp;$B57,'comm trip limit - FL_Keys'!$A$5:$I$64,COLUMN(F55),FALSE))*$C58</f>
        <v>426.78566602820871</v>
      </c>
      <c r="AE58">
        <f>AE57+(1-(HLOOKUP(daily!$B57,'commercial size limit'!$A$4:$M$13,6,FALSE)/100))*(VLOOKUP(16&amp;$B57,'comm trip limit - FL_Keys'!$A$5:$I$64,COLUMN(G55),FALSE))*$C58</f>
        <v>429.53483075829683</v>
      </c>
      <c r="AF58">
        <f>AF57+(1-(HLOOKUP(daily!$B57,'commercial size limit'!$A$4:$M$13,6,FALSE)/100))*(VLOOKUP(16&amp;$B57,'comm trip limit - FL_Keys'!$A$5:$I$64,COLUMN(H55),FALSE))*$C58</f>
        <v>429.53483075829683</v>
      </c>
      <c r="AG58">
        <f>AG57+(1-(HLOOKUP(daily!$B57,'commercial size limit'!$A$4:$M$13,6,FALSE)/100))*(VLOOKUP(16&amp;$B57,'comm trip limit - FL_Keys'!$A$5:$I$64,COLUMN(I55),FALSE))*$C58</f>
        <v>429.53483075829683</v>
      </c>
      <c r="AH58">
        <f>AH57+(1-(HLOOKUP(daily!$B57,'commercial size limit'!$A$4:$M$13,7,FALSE)/100))*(VLOOKUP(17&amp;$B57,'comm trip limit - FL_Keys'!$A$5:$I$64,COLUMN(D55),FALSE))*$C58</f>
        <v>386.80379087930896</v>
      </c>
      <c r="AI58">
        <f>AI57+(1-(HLOOKUP(daily!$B57,'commercial size limit'!$A$4:$M$13,7,FALSE)/100))*(VLOOKUP(17&amp;$B57,'comm trip limit - FL_Keys'!$A$5:$I$64,COLUMN(E55),FALSE))*$C58</f>
        <v>366.66768722528252</v>
      </c>
      <c r="AJ58">
        <f>AJ57+(1-(HLOOKUP(daily!$B57,'commercial size limit'!$A$4:$M$13,7,FALSE)/100))*(VLOOKUP(17&amp;$B57,'comm trip limit - FL_Keys'!$A$5:$I$64,COLUMN(F55),FALSE))*$C58</f>
        <v>384.05462614922067</v>
      </c>
      <c r="AK58">
        <f>AK57+(1-(HLOOKUP(daily!$B57,'commercial size limit'!$A$4:$M$13,7,FALSE)/100))*(VLOOKUP(17&amp;$B57,'comm trip limit - FL_Keys'!$A$5:$I$64,COLUMN(G55),FALSE))*$C58</f>
        <v>386.80379087930896</v>
      </c>
      <c r="AL58">
        <f>AL57+(1-(HLOOKUP(daily!$B57,'commercial size limit'!$A$4:$M$13,7,FALSE)/100))*(VLOOKUP(17&amp;$B57,'comm trip limit - FL_Keys'!$A$5:$I$64,COLUMN(H55),FALSE))*$C58</f>
        <v>386.80379087930896</v>
      </c>
      <c r="AM58">
        <f>AM57+(1-(HLOOKUP(daily!$B57,'commercial size limit'!$A$4:$M$13,7,FALSE)/100))*(VLOOKUP(17&amp;$B57,'comm trip limit - FL_Keys'!$A$5:$I$64,COLUMN(I55),FALSE))*$C58</f>
        <v>386.80379087930896</v>
      </c>
    </row>
    <row r="59" spans="1:39" x14ac:dyDescent="0.25">
      <c r="A59" s="7">
        <v>42426</v>
      </c>
      <c r="B59" s="22">
        <f t="shared" si="1"/>
        <v>2</v>
      </c>
      <c r="C59" s="21">
        <f t="shared" si="0"/>
        <v>36.701000000000001</v>
      </c>
      <c r="D59">
        <f t="shared" si="2"/>
        <v>1864.2620000000004</v>
      </c>
      <c r="E59">
        <v>57</v>
      </c>
      <c r="J59">
        <f>J58+(1-(HLOOKUP(daily!$B58,'commercial size limit'!$A$4:$M$13,2,FALSE)/100))*(VLOOKUP(12&amp;$B58,'comm trip limit - FL_Keys'!$A$5:$I$64,COLUMN(D56),FALSE))*$C59</f>
        <v>1864.2620000000004</v>
      </c>
      <c r="K59">
        <f>K58+(1-(HLOOKUP(daily!$B58,'commercial size limit'!$A$4:$M$13,2,FALSE)/100))*(VLOOKUP(12&amp;$B58,'comm trip limit - FL_Keys'!$A$5:$I$64,COLUMN(E56),FALSE))*$C59</f>
        <v>1085.5989329200002</v>
      </c>
      <c r="L59">
        <f>L58+(1-(HLOOKUP(daily!$B58,'commercial size limit'!$A$4:$M$13,2,FALSE)/100))*(VLOOKUP(12&amp;$B58,'comm trip limit - FL_Keys'!$A$5:$I$64,COLUMN(F56),FALSE))*$C59</f>
        <v>1489.6311927199984</v>
      </c>
      <c r="M59">
        <f>M58+(1-(HLOOKUP(daily!$B58,'commercial size limit'!$A$4:$M$13,2,FALSE)/100))*(VLOOKUP(12&amp;$B58,'comm trip limit - FL_Keys'!$A$5:$I$64,COLUMN(G56),FALSE))*$C59</f>
        <v>1727.8391434700018</v>
      </c>
      <c r="N59">
        <f>N58+(1-(HLOOKUP(daily!$B58,'commercial size limit'!$A$4:$M$13,2,FALSE)/100))*(VLOOKUP(12&amp;$B58,'comm trip limit - FL_Keys'!$A$5:$I$64,COLUMN(H56),FALSE))*$C59</f>
        <v>1816.0982591799984</v>
      </c>
      <c r="O59">
        <f>O58+(1-(HLOOKUP(daily!$B58,'commercial size limit'!$A$4:$M$13,2,FALSE)/100))*(VLOOKUP(12&amp;$B58,'comm trip limit - FL_Keys'!$A$5:$I$64,COLUMN(I56),FALSE))*$C59</f>
        <v>1846.5445922499994</v>
      </c>
      <c r="P59">
        <f>P58+(1-(HLOOKUP(daily!$B58,'commercial size limit'!$A$4:$M$13,4,FALSE)/100))*(VLOOKUP(14&amp;$B58,'comm trip limit - FL_Keys'!$A$5:$I$64,COLUMN(D56),FALSE))*$C59</f>
        <v>726.62171351504571</v>
      </c>
      <c r="Q59">
        <f>Q58+(1-(HLOOKUP(daily!$B58,'commercial size limit'!$A$4:$M$13,4,FALSE)/100))*(VLOOKUP(14&amp;$B58,'comm trip limit - FL_Keys'!$A$5:$I$64,COLUMN(E56),FALSE))*$C59</f>
        <v>622.42802524210617</v>
      </c>
      <c r="R59">
        <f>R58+(1-(HLOOKUP(daily!$B58,'commercial size limit'!$A$4:$M$13,4,FALSE)/100))*(VLOOKUP(14&amp;$B58,'comm trip limit - FL_Keys'!$A$5:$I$64,COLUMN(F56),FALSE))*$C59</f>
        <v>696.80194412902063</v>
      </c>
      <c r="S59">
        <f>S58+(1-(HLOOKUP(daily!$B58,'commercial size limit'!$A$4:$M$13,4,FALSE)/100))*(VLOOKUP(14&amp;$B58,'comm trip limit - FL_Keys'!$A$5:$I$64,COLUMN(G56),FALSE))*$C59</f>
        <v>726.62171351504571</v>
      </c>
      <c r="T59">
        <f>T58+(1-(HLOOKUP(daily!$B58,'commercial size limit'!$A$4:$M$13,4,FALSE)/100))*(VLOOKUP(14&amp;$B58,'comm trip limit - FL_Keys'!$A$5:$I$64,COLUMN(H56),FALSE))*$C59</f>
        <v>726.62171351504571</v>
      </c>
      <c r="U59">
        <f>U58+(1-(HLOOKUP(daily!$B58,'commercial size limit'!$A$4:$M$13,4,FALSE)/100))*(VLOOKUP(14&amp;$B58,'comm trip limit - FL_Keys'!$A$5:$I$64,COLUMN(I56),FALSE))*$C59</f>
        <v>726.62171351504571</v>
      </c>
      <c r="V59">
        <f>V58+(1-(HLOOKUP(daily!$B58,'commercial size limit'!$A$4:$M$13,5,FALSE)/100))*(VLOOKUP(15&amp;$B58,'comm trip limit - FL_Keys'!$A$5:$I$64,COLUMN(D56),FALSE))*$C59</f>
        <v>542.82528404864831</v>
      </c>
      <c r="W59">
        <f>W58+(1-(HLOOKUP(daily!$B58,'commercial size limit'!$A$4:$M$13,5,FALSE)/100))*(VLOOKUP(15&amp;$B58,'comm trip limit - FL_Keys'!$A$5:$I$64,COLUMN(E56),FALSE))*$C59</f>
        <v>491.28420040852677</v>
      </c>
      <c r="X59">
        <f>X58+(1-(HLOOKUP(daily!$B58,'commercial size limit'!$A$4:$M$13,5,FALSE)/100))*(VLOOKUP(15&amp;$B58,'comm trip limit - FL_Keys'!$A$5:$I$64,COLUMN(F56),FALSE))*$C59</f>
        <v>534.80475550052859</v>
      </c>
      <c r="Y59">
        <f>Y58+(1-(HLOOKUP(daily!$B58,'commercial size limit'!$A$4:$M$13,5,FALSE)/100))*(VLOOKUP(15&amp;$B58,'comm trip limit - FL_Keys'!$A$5:$I$64,COLUMN(G56),FALSE))*$C59</f>
        <v>542.82528404864831</v>
      </c>
      <c r="Z59">
        <f>Z58+(1-(HLOOKUP(daily!$B58,'commercial size limit'!$A$4:$M$13,5,FALSE)/100))*(VLOOKUP(15&amp;$B58,'comm trip limit - FL_Keys'!$A$5:$I$64,COLUMN(H56),FALSE))*$C59</f>
        <v>542.82528404864831</v>
      </c>
      <c r="AA59">
        <f>AA58+(1-(HLOOKUP(daily!$B58,'commercial size limit'!$A$4:$M$13,5,FALSE)/100))*(VLOOKUP(15&amp;$B58,'comm trip limit - FL_Keys'!$A$5:$I$64,COLUMN(I56),FALSE))*$C59</f>
        <v>542.82528404864831</v>
      </c>
      <c r="AB59">
        <f>AB58+(1-(HLOOKUP(daily!$B58,'commercial size limit'!$A$4:$M$13,6,FALSE)/100))*(VLOOKUP(16&amp;$B58,'comm trip limit - FL_Keys'!$A$5:$I$64,COLUMN(D56),FALSE))*$C59</f>
        <v>438.01990708573044</v>
      </c>
      <c r="AC59">
        <f>AC58+(1-(HLOOKUP(daily!$B58,'commercial size limit'!$A$4:$M$13,6,FALSE)/100))*(VLOOKUP(16&amp;$B58,'comm trip limit - FL_Keys'!$A$5:$I$64,COLUMN(E56),FALSE))*$C59</f>
        <v>409.63990725654986</v>
      </c>
      <c r="AD59">
        <f>AD58+(1-(HLOOKUP(daily!$B58,'commercial size limit'!$A$4:$M$13,6,FALSE)/100))*(VLOOKUP(16&amp;$B58,'comm trip limit - FL_Keys'!$A$5:$I$64,COLUMN(F56),FALSE))*$C59</f>
        <v>435.15619382522198</v>
      </c>
      <c r="AE59">
        <f>AE58+(1-(HLOOKUP(daily!$B58,'commercial size limit'!$A$4:$M$13,6,FALSE)/100))*(VLOOKUP(16&amp;$B58,'comm trip limit - FL_Keys'!$A$5:$I$64,COLUMN(G56),FALSE))*$C59</f>
        <v>438.01990708573044</v>
      </c>
      <c r="AF59">
        <f>AF58+(1-(HLOOKUP(daily!$B58,'commercial size limit'!$A$4:$M$13,6,FALSE)/100))*(VLOOKUP(16&amp;$B58,'comm trip limit - FL_Keys'!$A$5:$I$64,COLUMN(H56),FALSE))*$C59</f>
        <v>438.01990708573044</v>
      </c>
      <c r="AG59">
        <f>AG58+(1-(HLOOKUP(daily!$B58,'commercial size limit'!$A$4:$M$13,6,FALSE)/100))*(VLOOKUP(16&amp;$B58,'comm trip limit - FL_Keys'!$A$5:$I$64,COLUMN(I56),FALSE))*$C59</f>
        <v>438.01990708573044</v>
      </c>
      <c r="AH59">
        <f>AH58+(1-(HLOOKUP(daily!$B58,'commercial size limit'!$A$4:$M$13,7,FALSE)/100))*(VLOOKUP(17&amp;$B58,'comm trip limit - FL_Keys'!$A$5:$I$64,COLUMN(D56),FALSE))*$C59</f>
        <v>395.28886720674257</v>
      </c>
      <c r="AI59">
        <f>AI58+(1-(HLOOKUP(daily!$B58,'commercial size limit'!$A$4:$M$13,7,FALSE)/100))*(VLOOKUP(17&amp;$B58,'comm trip limit - FL_Keys'!$A$5:$I$64,COLUMN(E56),FALSE))*$C59</f>
        <v>374.54217746019401</v>
      </c>
      <c r="AJ59">
        <f>AJ58+(1-(HLOOKUP(daily!$B58,'commercial size limit'!$A$4:$M$13,7,FALSE)/100))*(VLOOKUP(17&amp;$B58,'comm trip limit - FL_Keys'!$A$5:$I$64,COLUMN(F56),FALSE))*$C59</f>
        <v>392.42515394623393</v>
      </c>
      <c r="AK59">
        <f>AK58+(1-(HLOOKUP(daily!$B58,'commercial size limit'!$A$4:$M$13,7,FALSE)/100))*(VLOOKUP(17&amp;$B58,'comm trip limit - FL_Keys'!$A$5:$I$64,COLUMN(G56),FALSE))*$C59</f>
        <v>395.28886720674257</v>
      </c>
      <c r="AL59">
        <f>AL58+(1-(HLOOKUP(daily!$B58,'commercial size limit'!$A$4:$M$13,7,FALSE)/100))*(VLOOKUP(17&amp;$B58,'comm trip limit - FL_Keys'!$A$5:$I$64,COLUMN(H56),FALSE))*$C59</f>
        <v>395.28886720674257</v>
      </c>
      <c r="AM59">
        <f>AM58+(1-(HLOOKUP(daily!$B58,'commercial size limit'!$A$4:$M$13,7,FALSE)/100))*(VLOOKUP(17&amp;$B58,'comm trip limit - FL_Keys'!$A$5:$I$64,COLUMN(I56),FALSE))*$C59</f>
        <v>395.28886720674257</v>
      </c>
    </row>
    <row r="60" spans="1:39" x14ac:dyDescent="0.25">
      <c r="A60" s="7">
        <v>42427</v>
      </c>
      <c r="B60" s="22">
        <f t="shared" si="1"/>
        <v>2</v>
      </c>
      <c r="C60" s="21">
        <f t="shared" si="0"/>
        <v>36.701000000000001</v>
      </c>
      <c r="D60">
        <f t="shared" si="2"/>
        <v>1900.9630000000004</v>
      </c>
      <c r="E60">
        <v>58</v>
      </c>
      <c r="J60">
        <f>J59+(1-(HLOOKUP(daily!$B59,'commercial size limit'!$A$4:$M$13,2,FALSE)/100))*(VLOOKUP(12&amp;$B59,'comm trip limit - FL_Keys'!$A$5:$I$64,COLUMN(D57),FALSE))*$C60</f>
        <v>1900.9630000000004</v>
      </c>
      <c r="K60">
        <f>K59+(1-(HLOOKUP(daily!$B59,'commercial size limit'!$A$4:$M$13,2,FALSE)/100))*(VLOOKUP(12&amp;$B59,'comm trip limit - FL_Keys'!$A$5:$I$64,COLUMN(E57),FALSE))*$C60</f>
        <v>1106.7779789900001</v>
      </c>
      <c r="L60">
        <f>L59+(1-(HLOOKUP(daily!$B59,'commercial size limit'!$A$4:$M$13,2,FALSE)/100))*(VLOOKUP(12&amp;$B59,'comm trip limit - FL_Keys'!$A$5:$I$64,COLUMN(F57),FALSE))*$C60</f>
        <v>1517.9434451499983</v>
      </c>
      <c r="M60">
        <f>M59+(1-(HLOOKUP(daily!$B59,'commercial size limit'!$A$4:$M$13,2,FALSE)/100))*(VLOOKUP(12&amp;$B59,'comm trip limit - FL_Keys'!$A$5:$I$64,COLUMN(G57),FALSE))*$C60</f>
        <v>1761.5046037600018</v>
      </c>
      <c r="N60">
        <f>N59+(1-(HLOOKUP(daily!$B59,'commercial size limit'!$A$4:$M$13,2,FALSE)/100))*(VLOOKUP(12&amp;$B59,'comm trip limit - FL_Keys'!$A$5:$I$64,COLUMN(H57),FALSE))*$C60</f>
        <v>1851.4354500199984</v>
      </c>
      <c r="O60">
        <f>O59+(1-(HLOOKUP(daily!$B59,'commercial size limit'!$A$4:$M$13,2,FALSE)/100))*(VLOOKUP(12&amp;$B59,'comm trip limit - FL_Keys'!$A$5:$I$64,COLUMN(I57),FALSE))*$C60</f>
        <v>1882.5368959399993</v>
      </c>
      <c r="P60">
        <f>P59+(1-(HLOOKUP(daily!$B59,'commercial size limit'!$A$4:$M$13,4,FALSE)/100))*(VLOOKUP(14&amp;$B59,'comm trip limit - FL_Keys'!$A$5:$I$64,COLUMN(D57),FALSE))*$C60</f>
        <v>739.81621019646161</v>
      </c>
      <c r="Q60">
        <f>Q59+(1-(HLOOKUP(daily!$B59,'commercial size limit'!$A$4:$M$13,4,FALSE)/100))*(VLOOKUP(14&amp;$B59,'comm trip limit - FL_Keys'!$A$5:$I$64,COLUMN(E57),FALSE))*$C60</f>
        <v>633.60759033530303</v>
      </c>
      <c r="R60">
        <f>R59+(1-(HLOOKUP(daily!$B59,'commercial size limit'!$A$4:$M$13,4,FALSE)/100))*(VLOOKUP(14&amp;$B59,'comm trip limit - FL_Keys'!$A$5:$I$64,COLUMN(F57),FALSE))*$C60</f>
        <v>709.44148028001621</v>
      </c>
      <c r="S60">
        <f>S59+(1-(HLOOKUP(daily!$B59,'commercial size limit'!$A$4:$M$13,4,FALSE)/100))*(VLOOKUP(14&amp;$B59,'comm trip limit - FL_Keys'!$A$5:$I$64,COLUMN(G57),FALSE))*$C60</f>
        <v>739.81621019646161</v>
      </c>
      <c r="T60">
        <f>T59+(1-(HLOOKUP(daily!$B59,'commercial size limit'!$A$4:$M$13,4,FALSE)/100))*(VLOOKUP(14&amp;$B59,'comm trip limit - FL_Keys'!$A$5:$I$64,COLUMN(H57),FALSE))*$C60</f>
        <v>739.81621019646161</v>
      </c>
      <c r="U60">
        <f>U59+(1-(HLOOKUP(daily!$B59,'commercial size limit'!$A$4:$M$13,4,FALSE)/100))*(VLOOKUP(14&amp;$B59,'comm trip limit - FL_Keys'!$A$5:$I$64,COLUMN(I57),FALSE))*$C60</f>
        <v>739.81621019646161</v>
      </c>
      <c r="V60">
        <f>V59+(1-(HLOOKUP(daily!$B59,'commercial size limit'!$A$4:$M$13,5,FALSE)/100))*(VLOOKUP(15&amp;$B59,'comm trip limit - FL_Keys'!$A$5:$I$64,COLUMN(D57),FALSE))*$C60</f>
        <v>553.58387365041824</v>
      </c>
      <c r="W60">
        <f>W59+(1-(HLOOKUP(daily!$B59,'commercial size limit'!$A$4:$M$13,5,FALSE)/100))*(VLOOKUP(15&amp;$B59,'comm trip limit - FL_Keys'!$A$5:$I$64,COLUMN(E57),FALSE))*$C60</f>
        <v>500.86440169121482</v>
      </c>
      <c r="X60">
        <f>X59+(1-(HLOOKUP(daily!$B59,'commercial size limit'!$A$4:$M$13,5,FALSE)/100))*(VLOOKUP(15&amp;$B59,'comm trip limit - FL_Keys'!$A$5:$I$64,COLUMN(F57),FALSE))*$C60</f>
        <v>545.24252396037377</v>
      </c>
      <c r="Y60">
        <f>Y59+(1-(HLOOKUP(daily!$B59,'commercial size limit'!$A$4:$M$13,5,FALSE)/100))*(VLOOKUP(15&amp;$B59,'comm trip limit - FL_Keys'!$A$5:$I$64,COLUMN(G57),FALSE))*$C60</f>
        <v>553.58387365041824</v>
      </c>
      <c r="Z60">
        <f>Z59+(1-(HLOOKUP(daily!$B59,'commercial size limit'!$A$4:$M$13,5,FALSE)/100))*(VLOOKUP(15&amp;$B59,'comm trip limit - FL_Keys'!$A$5:$I$64,COLUMN(H57),FALSE))*$C60</f>
        <v>553.58387365041824</v>
      </c>
      <c r="AA60">
        <f>AA59+(1-(HLOOKUP(daily!$B59,'commercial size limit'!$A$4:$M$13,5,FALSE)/100))*(VLOOKUP(15&amp;$B59,'comm trip limit - FL_Keys'!$A$5:$I$64,COLUMN(I57),FALSE))*$C60</f>
        <v>553.58387365041824</v>
      </c>
      <c r="AB60">
        <f>AB59+(1-(HLOOKUP(daily!$B59,'commercial size limit'!$A$4:$M$13,6,FALSE)/100))*(VLOOKUP(16&amp;$B59,'comm trip limit - FL_Keys'!$A$5:$I$64,COLUMN(D57),FALSE))*$C60</f>
        <v>446.50498341316404</v>
      </c>
      <c r="AC60">
        <f>AC59+(1-(HLOOKUP(daily!$B59,'commercial size limit'!$A$4:$M$13,6,FALSE)/100))*(VLOOKUP(16&amp;$B59,'comm trip limit - FL_Keys'!$A$5:$I$64,COLUMN(E57),FALSE))*$C60</f>
        <v>417.51439749146135</v>
      </c>
      <c r="AD60">
        <f>AD59+(1-(HLOOKUP(daily!$B59,'commercial size limit'!$A$4:$M$13,6,FALSE)/100))*(VLOOKUP(16&amp;$B59,'comm trip limit - FL_Keys'!$A$5:$I$64,COLUMN(F57),FALSE))*$C60</f>
        <v>443.52672162223524</v>
      </c>
      <c r="AE60">
        <f>AE59+(1-(HLOOKUP(daily!$B59,'commercial size limit'!$A$4:$M$13,6,FALSE)/100))*(VLOOKUP(16&amp;$B59,'comm trip limit - FL_Keys'!$A$5:$I$64,COLUMN(G57),FALSE))*$C60</f>
        <v>446.50498341316404</v>
      </c>
      <c r="AF60">
        <f>AF59+(1-(HLOOKUP(daily!$B59,'commercial size limit'!$A$4:$M$13,6,FALSE)/100))*(VLOOKUP(16&amp;$B59,'comm trip limit - FL_Keys'!$A$5:$I$64,COLUMN(H57),FALSE))*$C60</f>
        <v>446.50498341316404</v>
      </c>
      <c r="AG60">
        <f>AG59+(1-(HLOOKUP(daily!$B59,'commercial size limit'!$A$4:$M$13,6,FALSE)/100))*(VLOOKUP(16&amp;$B59,'comm trip limit - FL_Keys'!$A$5:$I$64,COLUMN(I57),FALSE))*$C60</f>
        <v>446.50498341316404</v>
      </c>
      <c r="AH60">
        <f>AH59+(1-(HLOOKUP(daily!$B59,'commercial size limit'!$A$4:$M$13,7,FALSE)/100))*(VLOOKUP(17&amp;$B59,'comm trip limit - FL_Keys'!$A$5:$I$64,COLUMN(D57),FALSE))*$C60</f>
        <v>403.77394353417617</v>
      </c>
      <c r="AI60">
        <f>AI59+(1-(HLOOKUP(daily!$B59,'commercial size limit'!$A$4:$M$13,7,FALSE)/100))*(VLOOKUP(17&amp;$B59,'comm trip limit - FL_Keys'!$A$5:$I$64,COLUMN(E57),FALSE))*$C60</f>
        <v>382.4166676951055</v>
      </c>
      <c r="AJ60">
        <f>AJ59+(1-(HLOOKUP(daily!$B59,'commercial size limit'!$A$4:$M$13,7,FALSE)/100))*(VLOOKUP(17&amp;$B59,'comm trip limit - FL_Keys'!$A$5:$I$64,COLUMN(F57),FALSE))*$C60</f>
        <v>400.7956817432472</v>
      </c>
      <c r="AK60">
        <f>AK59+(1-(HLOOKUP(daily!$B59,'commercial size limit'!$A$4:$M$13,7,FALSE)/100))*(VLOOKUP(17&amp;$B59,'comm trip limit - FL_Keys'!$A$5:$I$64,COLUMN(G57),FALSE))*$C60</f>
        <v>403.77394353417617</v>
      </c>
      <c r="AL60">
        <f>AL59+(1-(HLOOKUP(daily!$B59,'commercial size limit'!$A$4:$M$13,7,FALSE)/100))*(VLOOKUP(17&amp;$B59,'comm trip limit - FL_Keys'!$A$5:$I$64,COLUMN(H57),FALSE))*$C60</f>
        <v>403.77394353417617</v>
      </c>
      <c r="AM60">
        <f>AM59+(1-(HLOOKUP(daily!$B59,'commercial size limit'!$A$4:$M$13,7,FALSE)/100))*(VLOOKUP(17&amp;$B59,'comm trip limit - FL_Keys'!$A$5:$I$64,COLUMN(I57),FALSE))*$C60</f>
        <v>403.77394353417617</v>
      </c>
    </row>
    <row r="61" spans="1:39" x14ac:dyDescent="0.25">
      <c r="A61" s="7">
        <v>42428</v>
      </c>
      <c r="B61" s="22">
        <f t="shared" si="1"/>
        <v>2</v>
      </c>
      <c r="C61" s="21">
        <f t="shared" si="0"/>
        <v>36.701000000000001</v>
      </c>
      <c r="D61">
        <f t="shared" si="2"/>
        <v>1937.6640000000004</v>
      </c>
      <c r="E61">
        <v>59</v>
      </c>
      <c r="J61">
        <f>J60+(1-(HLOOKUP(daily!$B60,'commercial size limit'!$A$4:$M$13,2,FALSE)/100))*(VLOOKUP(12&amp;$B60,'comm trip limit - FL_Keys'!$A$5:$I$64,COLUMN(D58),FALSE))*$C61</f>
        <v>1937.6640000000004</v>
      </c>
      <c r="K61">
        <f>K60+(1-(HLOOKUP(daily!$B60,'commercial size limit'!$A$4:$M$13,2,FALSE)/100))*(VLOOKUP(12&amp;$B60,'comm trip limit - FL_Keys'!$A$5:$I$64,COLUMN(E58),FALSE))*$C61</f>
        <v>1127.95702506</v>
      </c>
      <c r="L61">
        <f>L60+(1-(HLOOKUP(daily!$B60,'commercial size limit'!$A$4:$M$13,2,FALSE)/100))*(VLOOKUP(12&amp;$B60,'comm trip limit - FL_Keys'!$A$5:$I$64,COLUMN(F58),FALSE))*$C61</f>
        <v>1546.2556975799982</v>
      </c>
      <c r="M61">
        <f>M60+(1-(HLOOKUP(daily!$B60,'commercial size limit'!$A$4:$M$13,2,FALSE)/100))*(VLOOKUP(12&amp;$B60,'comm trip limit - FL_Keys'!$A$5:$I$64,COLUMN(G58),FALSE))*$C61</f>
        <v>1795.1700640500019</v>
      </c>
      <c r="N61">
        <f>N60+(1-(HLOOKUP(daily!$B60,'commercial size limit'!$A$4:$M$13,2,FALSE)/100))*(VLOOKUP(12&amp;$B60,'comm trip limit - FL_Keys'!$A$5:$I$64,COLUMN(H58),FALSE))*$C61</f>
        <v>1886.7726408599983</v>
      </c>
      <c r="O61">
        <f>O60+(1-(HLOOKUP(daily!$B60,'commercial size limit'!$A$4:$M$13,2,FALSE)/100))*(VLOOKUP(12&amp;$B60,'comm trip limit - FL_Keys'!$A$5:$I$64,COLUMN(I58),FALSE))*$C61</f>
        <v>1918.5291996299993</v>
      </c>
      <c r="P61">
        <f>P60+(1-(HLOOKUP(daily!$B60,'commercial size limit'!$A$4:$M$13,4,FALSE)/100))*(VLOOKUP(14&amp;$B60,'comm trip limit - FL_Keys'!$A$5:$I$64,COLUMN(D58),FALSE))*$C61</f>
        <v>753.01070687787751</v>
      </c>
      <c r="Q61">
        <f>Q60+(1-(HLOOKUP(daily!$B60,'commercial size limit'!$A$4:$M$13,4,FALSE)/100))*(VLOOKUP(14&amp;$B60,'comm trip limit - FL_Keys'!$A$5:$I$64,COLUMN(E58),FALSE))*$C61</f>
        <v>644.78715542849989</v>
      </c>
      <c r="R61">
        <f>R60+(1-(HLOOKUP(daily!$B60,'commercial size limit'!$A$4:$M$13,4,FALSE)/100))*(VLOOKUP(14&amp;$B60,'comm trip limit - FL_Keys'!$A$5:$I$64,COLUMN(F58),FALSE))*$C61</f>
        <v>722.08101643101179</v>
      </c>
      <c r="S61">
        <f>S60+(1-(HLOOKUP(daily!$B60,'commercial size limit'!$A$4:$M$13,4,FALSE)/100))*(VLOOKUP(14&amp;$B60,'comm trip limit - FL_Keys'!$A$5:$I$64,COLUMN(G58),FALSE))*$C61</f>
        <v>753.01070687787751</v>
      </c>
      <c r="T61">
        <f>T60+(1-(HLOOKUP(daily!$B60,'commercial size limit'!$A$4:$M$13,4,FALSE)/100))*(VLOOKUP(14&amp;$B60,'comm trip limit - FL_Keys'!$A$5:$I$64,COLUMN(H58),FALSE))*$C61</f>
        <v>753.01070687787751</v>
      </c>
      <c r="U61">
        <f>U60+(1-(HLOOKUP(daily!$B60,'commercial size limit'!$A$4:$M$13,4,FALSE)/100))*(VLOOKUP(14&amp;$B60,'comm trip limit - FL_Keys'!$A$5:$I$64,COLUMN(I58),FALSE))*$C61</f>
        <v>753.01070687787751</v>
      </c>
      <c r="V61">
        <f>V60+(1-(HLOOKUP(daily!$B60,'commercial size limit'!$A$4:$M$13,5,FALSE)/100))*(VLOOKUP(15&amp;$B60,'comm trip limit - FL_Keys'!$A$5:$I$64,COLUMN(D58),FALSE))*$C61</f>
        <v>564.34246325218817</v>
      </c>
      <c r="W61">
        <f>W60+(1-(HLOOKUP(daily!$B60,'commercial size limit'!$A$4:$M$13,5,FALSE)/100))*(VLOOKUP(15&amp;$B60,'comm trip limit - FL_Keys'!$A$5:$I$64,COLUMN(E58),FALSE))*$C61</f>
        <v>510.44460297390287</v>
      </c>
      <c r="X61">
        <f>X60+(1-(HLOOKUP(daily!$B60,'commercial size limit'!$A$4:$M$13,5,FALSE)/100))*(VLOOKUP(15&amp;$B60,'comm trip limit - FL_Keys'!$A$5:$I$64,COLUMN(F58),FALSE))*$C61</f>
        <v>555.68029242021896</v>
      </c>
      <c r="Y61">
        <f>Y60+(1-(HLOOKUP(daily!$B60,'commercial size limit'!$A$4:$M$13,5,FALSE)/100))*(VLOOKUP(15&amp;$B60,'comm trip limit - FL_Keys'!$A$5:$I$64,COLUMN(G58),FALSE))*$C61</f>
        <v>564.34246325218817</v>
      </c>
      <c r="Z61">
        <f>Z60+(1-(HLOOKUP(daily!$B60,'commercial size limit'!$A$4:$M$13,5,FALSE)/100))*(VLOOKUP(15&amp;$B60,'comm trip limit - FL_Keys'!$A$5:$I$64,COLUMN(H58),FALSE))*$C61</f>
        <v>564.34246325218817</v>
      </c>
      <c r="AA61">
        <f>AA60+(1-(HLOOKUP(daily!$B60,'commercial size limit'!$A$4:$M$13,5,FALSE)/100))*(VLOOKUP(15&amp;$B60,'comm trip limit - FL_Keys'!$A$5:$I$64,COLUMN(I58),FALSE))*$C61</f>
        <v>564.34246325218817</v>
      </c>
      <c r="AB61">
        <f>AB60+(1-(HLOOKUP(daily!$B60,'commercial size limit'!$A$4:$M$13,6,FALSE)/100))*(VLOOKUP(16&amp;$B60,'comm trip limit - FL_Keys'!$A$5:$I$64,COLUMN(D58),FALSE))*$C61</f>
        <v>454.99005974059764</v>
      </c>
      <c r="AC61">
        <f>AC60+(1-(HLOOKUP(daily!$B60,'commercial size limit'!$A$4:$M$13,6,FALSE)/100))*(VLOOKUP(16&amp;$B60,'comm trip limit - FL_Keys'!$A$5:$I$64,COLUMN(E58),FALSE))*$C61</f>
        <v>425.38888772637284</v>
      </c>
      <c r="AD61">
        <f>AD60+(1-(HLOOKUP(daily!$B60,'commercial size limit'!$A$4:$M$13,6,FALSE)/100))*(VLOOKUP(16&amp;$B60,'comm trip limit - FL_Keys'!$A$5:$I$64,COLUMN(F58),FALSE))*$C61</f>
        <v>451.89724941924851</v>
      </c>
      <c r="AE61">
        <f>AE60+(1-(HLOOKUP(daily!$B60,'commercial size limit'!$A$4:$M$13,6,FALSE)/100))*(VLOOKUP(16&amp;$B60,'comm trip limit - FL_Keys'!$A$5:$I$64,COLUMN(G58),FALSE))*$C61</f>
        <v>454.99005974059764</v>
      </c>
      <c r="AF61">
        <f>AF60+(1-(HLOOKUP(daily!$B60,'commercial size limit'!$A$4:$M$13,6,FALSE)/100))*(VLOOKUP(16&amp;$B60,'comm trip limit - FL_Keys'!$A$5:$I$64,COLUMN(H58),FALSE))*$C61</f>
        <v>454.99005974059764</v>
      </c>
      <c r="AG61">
        <f>AG60+(1-(HLOOKUP(daily!$B60,'commercial size limit'!$A$4:$M$13,6,FALSE)/100))*(VLOOKUP(16&amp;$B60,'comm trip limit - FL_Keys'!$A$5:$I$64,COLUMN(I58),FALSE))*$C61</f>
        <v>454.99005974059764</v>
      </c>
      <c r="AH61">
        <f>AH60+(1-(HLOOKUP(daily!$B60,'commercial size limit'!$A$4:$M$13,7,FALSE)/100))*(VLOOKUP(17&amp;$B60,'comm trip limit - FL_Keys'!$A$5:$I$64,COLUMN(D58),FALSE))*$C61</f>
        <v>412.25901986160977</v>
      </c>
      <c r="AI61">
        <f>AI60+(1-(HLOOKUP(daily!$B60,'commercial size limit'!$A$4:$M$13,7,FALSE)/100))*(VLOOKUP(17&amp;$B60,'comm trip limit - FL_Keys'!$A$5:$I$64,COLUMN(E58),FALSE))*$C61</f>
        <v>390.29115793001699</v>
      </c>
      <c r="AJ61">
        <f>AJ60+(1-(HLOOKUP(daily!$B60,'commercial size limit'!$A$4:$M$13,7,FALSE)/100))*(VLOOKUP(17&amp;$B60,'comm trip limit - FL_Keys'!$A$5:$I$64,COLUMN(F58),FALSE))*$C61</f>
        <v>409.16620954026047</v>
      </c>
      <c r="AK61">
        <f>AK60+(1-(HLOOKUP(daily!$B60,'commercial size limit'!$A$4:$M$13,7,FALSE)/100))*(VLOOKUP(17&amp;$B60,'comm trip limit - FL_Keys'!$A$5:$I$64,COLUMN(G58),FALSE))*$C61</f>
        <v>412.25901986160977</v>
      </c>
      <c r="AL61">
        <f>AL60+(1-(HLOOKUP(daily!$B60,'commercial size limit'!$A$4:$M$13,7,FALSE)/100))*(VLOOKUP(17&amp;$B60,'comm trip limit - FL_Keys'!$A$5:$I$64,COLUMN(H58),FALSE))*$C61</f>
        <v>412.25901986160977</v>
      </c>
      <c r="AM61">
        <f>AM60+(1-(HLOOKUP(daily!$B60,'commercial size limit'!$A$4:$M$13,7,FALSE)/100))*(VLOOKUP(17&amp;$B60,'comm trip limit - FL_Keys'!$A$5:$I$64,COLUMN(I58),FALSE))*$C61</f>
        <v>412.25901986160977</v>
      </c>
    </row>
    <row r="62" spans="1:39" x14ac:dyDescent="0.25">
      <c r="A62" s="7">
        <v>42429</v>
      </c>
      <c r="B62" s="22">
        <f t="shared" si="1"/>
        <v>2</v>
      </c>
      <c r="C62" s="21">
        <f t="shared" si="0"/>
        <v>36.701000000000001</v>
      </c>
      <c r="D62">
        <f t="shared" si="2"/>
        <v>1974.3650000000005</v>
      </c>
      <c r="E62">
        <v>60</v>
      </c>
      <c r="J62">
        <f>J61+(1-(HLOOKUP(daily!$B61,'commercial size limit'!$A$4:$M$13,2,FALSE)/100))*(VLOOKUP(12&amp;$B61,'comm trip limit - FL_Keys'!$A$5:$I$64,COLUMN(D59),FALSE))*$C62</f>
        <v>1974.3650000000005</v>
      </c>
      <c r="K62">
        <f>K61+(1-(HLOOKUP(daily!$B61,'commercial size limit'!$A$4:$M$13,2,FALSE)/100))*(VLOOKUP(12&amp;$B61,'comm trip limit - FL_Keys'!$A$5:$I$64,COLUMN(E59),FALSE))*$C62</f>
        <v>1149.1360711299999</v>
      </c>
      <c r="L62">
        <f>L61+(1-(HLOOKUP(daily!$B61,'commercial size limit'!$A$4:$M$13,2,FALSE)/100))*(VLOOKUP(12&amp;$B61,'comm trip limit - FL_Keys'!$A$5:$I$64,COLUMN(F59),FALSE))*$C62</f>
        <v>1574.5679500099982</v>
      </c>
      <c r="M62">
        <f>M61+(1-(HLOOKUP(daily!$B61,'commercial size limit'!$A$4:$M$13,2,FALSE)/100))*(VLOOKUP(12&amp;$B61,'comm trip limit - FL_Keys'!$A$5:$I$64,COLUMN(G59),FALSE))*$C62</f>
        <v>1828.8355243400019</v>
      </c>
      <c r="N62">
        <f>N61+(1-(HLOOKUP(daily!$B61,'commercial size limit'!$A$4:$M$13,2,FALSE)/100))*(VLOOKUP(12&amp;$B61,'comm trip limit - FL_Keys'!$A$5:$I$64,COLUMN(H59),FALSE))*$C62</f>
        <v>1922.1098316999983</v>
      </c>
      <c r="O62">
        <f>O61+(1-(HLOOKUP(daily!$B61,'commercial size limit'!$A$4:$M$13,2,FALSE)/100))*(VLOOKUP(12&amp;$B61,'comm trip limit - FL_Keys'!$A$5:$I$64,COLUMN(I59),FALSE))*$C62</f>
        <v>1954.5215033199993</v>
      </c>
      <c r="P62">
        <f>P61+(1-(HLOOKUP(daily!$B61,'commercial size limit'!$A$4:$M$13,4,FALSE)/100))*(VLOOKUP(14&amp;$B61,'comm trip limit - FL_Keys'!$A$5:$I$64,COLUMN(D59),FALSE))*$C62</f>
        <v>766.20520355929341</v>
      </c>
      <c r="Q62">
        <f>Q61+(1-(HLOOKUP(daily!$B61,'commercial size limit'!$A$4:$M$13,4,FALSE)/100))*(VLOOKUP(14&amp;$B61,'comm trip limit - FL_Keys'!$A$5:$I$64,COLUMN(E59),FALSE))*$C62</f>
        <v>655.96672052169674</v>
      </c>
      <c r="R62">
        <f>R61+(1-(HLOOKUP(daily!$B61,'commercial size limit'!$A$4:$M$13,4,FALSE)/100))*(VLOOKUP(14&amp;$B61,'comm trip limit - FL_Keys'!$A$5:$I$64,COLUMN(F59),FALSE))*$C62</f>
        <v>734.72055258200737</v>
      </c>
      <c r="S62">
        <f>S61+(1-(HLOOKUP(daily!$B61,'commercial size limit'!$A$4:$M$13,4,FALSE)/100))*(VLOOKUP(14&amp;$B61,'comm trip limit - FL_Keys'!$A$5:$I$64,COLUMN(G59),FALSE))*$C62</f>
        <v>766.20520355929341</v>
      </c>
      <c r="T62">
        <f>T61+(1-(HLOOKUP(daily!$B61,'commercial size limit'!$A$4:$M$13,4,FALSE)/100))*(VLOOKUP(14&amp;$B61,'comm trip limit - FL_Keys'!$A$5:$I$64,COLUMN(H59),FALSE))*$C62</f>
        <v>766.20520355929341</v>
      </c>
      <c r="U62">
        <f>U61+(1-(HLOOKUP(daily!$B61,'commercial size limit'!$A$4:$M$13,4,FALSE)/100))*(VLOOKUP(14&amp;$B61,'comm trip limit - FL_Keys'!$A$5:$I$64,COLUMN(I59),FALSE))*$C62</f>
        <v>766.20520355929341</v>
      </c>
      <c r="V62">
        <f>V61+(1-(HLOOKUP(daily!$B61,'commercial size limit'!$A$4:$M$13,5,FALSE)/100))*(VLOOKUP(15&amp;$B61,'comm trip limit - FL_Keys'!$A$5:$I$64,COLUMN(D59),FALSE))*$C62</f>
        <v>575.10105285395809</v>
      </c>
      <c r="W62">
        <f>W61+(1-(HLOOKUP(daily!$B61,'commercial size limit'!$A$4:$M$13,5,FALSE)/100))*(VLOOKUP(15&amp;$B61,'comm trip limit - FL_Keys'!$A$5:$I$64,COLUMN(E59),FALSE))*$C62</f>
        <v>520.02480425659098</v>
      </c>
      <c r="X62">
        <f>X61+(1-(HLOOKUP(daily!$B61,'commercial size limit'!$A$4:$M$13,5,FALSE)/100))*(VLOOKUP(15&amp;$B61,'comm trip limit - FL_Keys'!$A$5:$I$64,COLUMN(F59),FALSE))*$C62</f>
        <v>566.11806088006415</v>
      </c>
      <c r="Y62">
        <f>Y61+(1-(HLOOKUP(daily!$B61,'commercial size limit'!$A$4:$M$13,5,FALSE)/100))*(VLOOKUP(15&amp;$B61,'comm trip limit - FL_Keys'!$A$5:$I$64,COLUMN(G59),FALSE))*$C62</f>
        <v>575.10105285395809</v>
      </c>
      <c r="Z62">
        <f>Z61+(1-(HLOOKUP(daily!$B61,'commercial size limit'!$A$4:$M$13,5,FALSE)/100))*(VLOOKUP(15&amp;$B61,'comm trip limit - FL_Keys'!$A$5:$I$64,COLUMN(H59),FALSE))*$C62</f>
        <v>575.10105285395809</v>
      </c>
      <c r="AA62">
        <f>AA61+(1-(HLOOKUP(daily!$B61,'commercial size limit'!$A$4:$M$13,5,FALSE)/100))*(VLOOKUP(15&amp;$B61,'comm trip limit - FL_Keys'!$A$5:$I$64,COLUMN(I59),FALSE))*$C62</f>
        <v>575.10105285395809</v>
      </c>
      <c r="AB62">
        <f>AB61+(1-(HLOOKUP(daily!$B61,'commercial size limit'!$A$4:$M$13,6,FALSE)/100))*(VLOOKUP(16&amp;$B61,'comm trip limit - FL_Keys'!$A$5:$I$64,COLUMN(D59),FALSE))*$C62</f>
        <v>463.47513606803125</v>
      </c>
      <c r="AC62">
        <f>AC61+(1-(HLOOKUP(daily!$B61,'commercial size limit'!$A$4:$M$13,6,FALSE)/100))*(VLOOKUP(16&amp;$B61,'comm trip limit - FL_Keys'!$A$5:$I$64,COLUMN(E59),FALSE))*$C62</f>
        <v>433.26337796128433</v>
      </c>
      <c r="AD62">
        <f>AD61+(1-(HLOOKUP(daily!$B61,'commercial size limit'!$A$4:$M$13,6,FALSE)/100))*(VLOOKUP(16&amp;$B61,'comm trip limit - FL_Keys'!$A$5:$I$64,COLUMN(F59),FALSE))*$C62</f>
        <v>460.26777721626178</v>
      </c>
      <c r="AE62">
        <f>AE61+(1-(HLOOKUP(daily!$B61,'commercial size limit'!$A$4:$M$13,6,FALSE)/100))*(VLOOKUP(16&amp;$B61,'comm trip limit - FL_Keys'!$A$5:$I$64,COLUMN(G59),FALSE))*$C62</f>
        <v>463.47513606803125</v>
      </c>
      <c r="AF62">
        <f>AF61+(1-(HLOOKUP(daily!$B61,'commercial size limit'!$A$4:$M$13,6,FALSE)/100))*(VLOOKUP(16&amp;$B61,'comm trip limit - FL_Keys'!$A$5:$I$64,COLUMN(H59),FALSE))*$C62</f>
        <v>463.47513606803125</v>
      </c>
      <c r="AG62">
        <f>AG61+(1-(HLOOKUP(daily!$B61,'commercial size limit'!$A$4:$M$13,6,FALSE)/100))*(VLOOKUP(16&amp;$B61,'comm trip limit - FL_Keys'!$A$5:$I$64,COLUMN(I59),FALSE))*$C62</f>
        <v>463.47513606803125</v>
      </c>
      <c r="AH62">
        <f>AH61+(1-(HLOOKUP(daily!$B61,'commercial size limit'!$A$4:$M$13,7,FALSE)/100))*(VLOOKUP(17&amp;$B61,'comm trip limit - FL_Keys'!$A$5:$I$64,COLUMN(D59),FALSE))*$C62</f>
        <v>420.74409618904338</v>
      </c>
      <c r="AI62">
        <f>AI61+(1-(HLOOKUP(daily!$B61,'commercial size limit'!$A$4:$M$13,7,FALSE)/100))*(VLOOKUP(17&amp;$B61,'comm trip limit - FL_Keys'!$A$5:$I$64,COLUMN(E59),FALSE))*$C62</f>
        <v>398.16564816492848</v>
      </c>
      <c r="AJ62">
        <f>AJ61+(1-(HLOOKUP(daily!$B61,'commercial size limit'!$A$4:$M$13,7,FALSE)/100))*(VLOOKUP(17&amp;$B61,'comm trip limit - FL_Keys'!$A$5:$I$64,COLUMN(F59),FALSE))*$C62</f>
        <v>417.53673733727373</v>
      </c>
      <c r="AK62">
        <f>AK61+(1-(HLOOKUP(daily!$B61,'commercial size limit'!$A$4:$M$13,7,FALSE)/100))*(VLOOKUP(17&amp;$B61,'comm trip limit - FL_Keys'!$A$5:$I$64,COLUMN(G59),FALSE))*$C62</f>
        <v>420.74409618904338</v>
      </c>
      <c r="AL62">
        <f>AL61+(1-(HLOOKUP(daily!$B61,'commercial size limit'!$A$4:$M$13,7,FALSE)/100))*(VLOOKUP(17&amp;$B61,'comm trip limit - FL_Keys'!$A$5:$I$64,COLUMN(H59),FALSE))*$C62</f>
        <v>420.74409618904338</v>
      </c>
      <c r="AM62">
        <f>AM61+(1-(HLOOKUP(daily!$B61,'commercial size limit'!$A$4:$M$13,7,FALSE)/100))*(VLOOKUP(17&amp;$B61,'comm trip limit - FL_Keys'!$A$5:$I$64,COLUMN(I59),FALSE))*$C62</f>
        <v>420.74409618904338</v>
      </c>
    </row>
    <row r="63" spans="1:39" x14ac:dyDescent="0.25">
      <c r="A63" s="7">
        <v>42430</v>
      </c>
      <c r="B63" s="22">
        <f t="shared" si="1"/>
        <v>3</v>
      </c>
      <c r="C63" s="21">
        <f t="shared" si="0"/>
        <v>28.294</v>
      </c>
      <c r="D63">
        <f t="shared" si="2"/>
        <v>2002.6590000000006</v>
      </c>
      <c r="E63">
        <v>61</v>
      </c>
      <c r="J63">
        <f>J62+(1-(HLOOKUP(daily!$B62,'commercial size limit'!$A$4:$M$13,2,FALSE)/100))*(VLOOKUP(12&amp;$B62,'comm trip limit - FL_Keys'!$A$5:$I$64,COLUMN(D60),FALSE))*$C63</f>
        <v>2002.6590000000006</v>
      </c>
      <c r="K63">
        <f>K62+(1-(HLOOKUP(daily!$B62,'commercial size limit'!$A$4:$M$13,2,FALSE)/100))*(VLOOKUP(12&amp;$B62,'comm trip limit - FL_Keys'!$A$5:$I$64,COLUMN(E60),FALSE))*$C63</f>
        <v>1165.4636897099999</v>
      </c>
      <c r="L63">
        <f>L62+(1-(HLOOKUP(daily!$B62,'commercial size limit'!$A$4:$M$13,2,FALSE)/100))*(VLOOKUP(12&amp;$B62,'comm trip limit - FL_Keys'!$A$5:$I$64,COLUMN(F60),FALSE))*$C63</f>
        <v>1596.3947904299982</v>
      </c>
      <c r="M63">
        <f>M62+(1-(HLOOKUP(daily!$B62,'commercial size limit'!$A$4:$M$13,2,FALSE)/100))*(VLOOKUP(12&amp;$B62,'comm trip limit - FL_Keys'!$A$5:$I$64,COLUMN(G60),FALSE))*$C63</f>
        <v>1854.789327600002</v>
      </c>
      <c r="N63">
        <f>N62+(1-(HLOOKUP(daily!$B62,'commercial size limit'!$A$4:$M$13,2,FALSE)/100))*(VLOOKUP(12&amp;$B62,'comm trip limit - FL_Keys'!$A$5:$I$64,COLUMN(H60),FALSE))*$C63</f>
        <v>1949.3524266599982</v>
      </c>
      <c r="O63">
        <f>O62+(1-(HLOOKUP(daily!$B62,'commercial size limit'!$A$4:$M$13,2,FALSE)/100))*(VLOOKUP(12&amp;$B62,'comm trip limit - FL_Keys'!$A$5:$I$64,COLUMN(I60),FALSE))*$C63</f>
        <v>1982.2691461799993</v>
      </c>
      <c r="P63">
        <f>P62+(1-(HLOOKUP(daily!$B62,'commercial size limit'!$A$4:$M$13,4,FALSE)/100))*(VLOOKUP(14&amp;$B62,'comm trip limit - FL_Keys'!$A$5:$I$64,COLUMN(D60),FALSE))*$C63</f>
        <v>776.37727214336417</v>
      </c>
      <c r="Q63">
        <f>Q62+(1-(HLOOKUP(daily!$B62,'commercial size limit'!$A$4:$M$13,4,FALSE)/100))*(VLOOKUP(14&amp;$B62,'comm trip limit - FL_Keys'!$A$5:$I$64,COLUMN(E60),FALSE))*$C63</f>
        <v>664.58541251229406</v>
      </c>
      <c r="R63">
        <f>R62+(1-(HLOOKUP(daily!$B62,'commercial size limit'!$A$4:$M$13,4,FALSE)/100))*(VLOOKUP(14&amp;$B62,'comm trip limit - FL_Keys'!$A$5:$I$64,COLUMN(F60),FALSE))*$C63</f>
        <v>744.4647839614322</v>
      </c>
      <c r="S63">
        <f>S62+(1-(HLOOKUP(daily!$B62,'commercial size limit'!$A$4:$M$13,4,FALSE)/100))*(VLOOKUP(14&amp;$B62,'comm trip limit - FL_Keys'!$A$5:$I$64,COLUMN(G60),FALSE))*$C63</f>
        <v>776.37727214336417</v>
      </c>
      <c r="T63">
        <f>T62+(1-(HLOOKUP(daily!$B62,'commercial size limit'!$A$4:$M$13,4,FALSE)/100))*(VLOOKUP(14&amp;$B62,'comm trip limit - FL_Keys'!$A$5:$I$64,COLUMN(H60),FALSE))*$C63</f>
        <v>776.37727214336417</v>
      </c>
      <c r="U63">
        <f>U62+(1-(HLOOKUP(daily!$B62,'commercial size limit'!$A$4:$M$13,4,FALSE)/100))*(VLOOKUP(14&amp;$B62,'comm trip limit - FL_Keys'!$A$5:$I$64,COLUMN(I60),FALSE))*$C63</f>
        <v>776.37727214336417</v>
      </c>
      <c r="V63">
        <f>V62+(1-(HLOOKUP(daily!$B62,'commercial size limit'!$A$4:$M$13,5,FALSE)/100))*(VLOOKUP(15&amp;$B62,'comm trip limit - FL_Keys'!$A$5:$I$64,COLUMN(D60),FALSE))*$C63</f>
        <v>583.39520108404656</v>
      </c>
      <c r="W63">
        <f>W62+(1-(HLOOKUP(daily!$B62,'commercial size limit'!$A$4:$M$13,5,FALSE)/100))*(VLOOKUP(15&amp;$B62,'comm trip limit - FL_Keys'!$A$5:$I$64,COLUMN(E60),FALSE))*$C63</f>
        <v>527.41049443103793</v>
      </c>
      <c r="X63">
        <f>X62+(1-(HLOOKUP(daily!$B62,'commercial size limit'!$A$4:$M$13,5,FALSE)/100))*(VLOOKUP(15&amp;$B62,'comm trip limit - FL_Keys'!$A$5:$I$64,COLUMN(F60),FALSE))*$C63</f>
        <v>574.16487760993141</v>
      </c>
      <c r="Y63">
        <f>Y62+(1-(HLOOKUP(daily!$B62,'commercial size limit'!$A$4:$M$13,5,FALSE)/100))*(VLOOKUP(15&amp;$B62,'comm trip limit - FL_Keys'!$A$5:$I$64,COLUMN(G60),FALSE))*$C63</f>
        <v>583.39520108404656</v>
      </c>
      <c r="Z63">
        <f>Z62+(1-(HLOOKUP(daily!$B62,'commercial size limit'!$A$4:$M$13,5,FALSE)/100))*(VLOOKUP(15&amp;$B62,'comm trip limit - FL_Keys'!$A$5:$I$64,COLUMN(H60),FALSE))*$C63</f>
        <v>583.39520108404656</v>
      </c>
      <c r="AA63">
        <f>AA62+(1-(HLOOKUP(daily!$B62,'commercial size limit'!$A$4:$M$13,5,FALSE)/100))*(VLOOKUP(15&amp;$B62,'comm trip limit - FL_Keys'!$A$5:$I$64,COLUMN(I60),FALSE))*$C63</f>
        <v>583.39520108404656</v>
      </c>
      <c r="AB63">
        <f>AB62+(1-(HLOOKUP(daily!$B62,'commercial size limit'!$A$4:$M$13,6,FALSE)/100))*(VLOOKUP(16&amp;$B62,'comm trip limit - FL_Keys'!$A$5:$I$64,COLUMN(D60),FALSE))*$C63</f>
        <v>470.01655863440294</v>
      </c>
      <c r="AC63">
        <f>AC62+(1-(HLOOKUP(daily!$B62,'commercial size limit'!$A$4:$M$13,6,FALSE)/100))*(VLOOKUP(16&amp;$B62,'comm trip limit - FL_Keys'!$A$5:$I$64,COLUMN(E60),FALSE))*$C63</f>
        <v>439.33407975977991</v>
      </c>
      <c r="AD63">
        <f>AD62+(1-(HLOOKUP(daily!$B62,'commercial size limit'!$A$4:$M$13,6,FALSE)/100))*(VLOOKUP(16&amp;$B62,'comm trip limit - FL_Keys'!$A$5:$I$64,COLUMN(F60),FALSE))*$C63</f>
        <v>466.72089057798746</v>
      </c>
      <c r="AE63">
        <f>AE62+(1-(HLOOKUP(daily!$B62,'commercial size limit'!$A$4:$M$13,6,FALSE)/100))*(VLOOKUP(16&amp;$B62,'comm trip limit - FL_Keys'!$A$5:$I$64,COLUMN(G60),FALSE))*$C63</f>
        <v>470.01655863440294</v>
      </c>
      <c r="AF63">
        <f>AF62+(1-(HLOOKUP(daily!$B62,'commercial size limit'!$A$4:$M$13,6,FALSE)/100))*(VLOOKUP(16&amp;$B62,'comm trip limit - FL_Keys'!$A$5:$I$64,COLUMN(H60),FALSE))*$C63</f>
        <v>470.01655863440294</v>
      </c>
      <c r="AG63">
        <f>AG62+(1-(HLOOKUP(daily!$B62,'commercial size limit'!$A$4:$M$13,6,FALSE)/100))*(VLOOKUP(16&amp;$B62,'comm trip limit - FL_Keys'!$A$5:$I$64,COLUMN(I60),FALSE))*$C63</f>
        <v>470.01655863440294</v>
      </c>
      <c r="AH63">
        <f>AH62+(1-(HLOOKUP(daily!$B62,'commercial size limit'!$A$4:$M$13,7,FALSE)/100))*(VLOOKUP(17&amp;$B62,'comm trip limit - FL_Keys'!$A$5:$I$64,COLUMN(D60),FALSE))*$C63</f>
        <v>427.28551875541507</v>
      </c>
      <c r="AI63">
        <f>AI62+(1-(HLOOKUP(daily!$B62,'commercial size limit'!$A$4:$M$13,7,FALSE)/100))*(VLOOKUP(17&amp;$B62,'comm trip limit - FL_Keys'!$A$5:$I$64,COLUMN(E60),FALSE))*$C63</f>
        <v>404.23634996342406</v>
      </c>
      <c r="AJ63">
        <f>AJ62+(1-(HLOOKUP(daily!$B62,'commercial size limit'!$A$4:$M$13,7,FALSE)/100))*(VLOOKUP(17&amp;$B62,'comm trip limit - FL_Keys'!$A$5:$I$64,COLUMN(F60),FALSE))*$C63</f>
        <v>423.98985069899942</v>
      </c>
      <c r="AK63">
        <f>AK62+(1-(HLOOKUP(daily!$B62,'commercial size limit'!$A$4:$M$13,7,FALSE)/100))*(VLOOKUP(17&amp;$B62,'comm trip limit - FL_Keys'!$A$5:$I$64,COLUMN(G60),FALSE))*$C63</f>
        <v>427.28551875541507</v>
      </c>
      <c r="AL63">
        <f>AL62+(1-(HLOOKUP(daily!$B62,'commercial size limit'!$A$4:$M$13,7,FALSE)/100))*(VLOOKUP(17&amp;$B62,'comm trip limit - FL_Keys'!$A$5:$I$64,COLUMN(H60),FALSE))*$C63</f>
        <v>427.28551875541507</v>
      </c>
      <c r="AM63">
        <f>AM62+(1-(HLOOKUP(daily!$B62,'commercial size limit'!$A$4:$M$13,7,FALSE)/100))*(VLOOKUP(17&amp;$B62,'comm trip limit - FL_Keys'!$A$5:$I$64,COLUMN(I60),FALSE))*$C63</f>
        <v>427.28551875541507</v>
      </c>
    </row>
    <row r="64" spans="1:39" x14ac:dyDescent="0.25">
      <c r="A64" s="7">
        <v>42431</v>
      </c>
      <c r="B64" s="22">
        <f t="shared" si="1"/>
        <v>3</v>
      </c>
      <c r="C64" s="21">
        <f t="shared" si="0"/>
        <v>28.294</v>
      </c>
      <c r="D64">
        <f t="shared" si="2"/>
        <v>2030.9530000000007</v>
      </c>
      <c r="E64">
        <v>62</v>
      </c>
      <c r="J64">
        <f>J63+(1-(HLOOKUP(daily!$B63,'commercial size limit'!$A$4:$M$13,2,FALSE)/100))*(VLOOKUP(12&amp;$B63,'comm trip limit - FL_Keys'!$A$5:$I$64,COLUMN(D61),FALSE))*$C64</f>
        <v>2030.9530000000007</v>
      </c>
      <c r="K64">
        <f>K63+(1-(HLOOKUP(daily!$B63,'commercial size limit'!$A$4:$M$13,2,FALSE)/100))*(VLOOKUP(12&amp;$B63,'comm trip limit - FL_Keys'!$A$5:$I$64,COLUMN(E61),FALSE))*$C64</f>
        <v>1182.7810324099999</v>
      </c>
      <c r="L64">
        <f>L63+(1-(HLOOKUP(daily!$B63,'commercial size limit'!$A$4:$M$13,2,FALSE)/100))*(VLOOKUP(12&amp;$B63,'comm trip limit - FL_Keys'!$A$5:$I$64,COLUMN(F61),FALSE))*$C64</f>
        <v>1619.0062234699983</v>
      </c>
      <c r="M64">
        <f>M63+(1-(HLOOKUP(daily!$B63,'commercial size limit'!$A$4:$M$13,2,FALSE)/100))*(VLOOKUP(12&amp;$B63,'comm trip limit - FL_Keys'!$A$5:$I$64,COLUMN(G61),FALSE))*$C64</f>
        <v>1881.6406165400019</v>
      </c>
      <c r="N64">
        <f>N63+(1-(HLOOKUP(daily!$B63,'commercial size limit'!$A$4:$M$13,2,FALSE)/100))*(VLOOKUP(12&amp;$B63,'comm trip limit - FL_Keys'!$A$5:$I$64,COLUMN(H61),FALSE))*$C64</f>
        <v>1977.6464266599983</v>
      </c>
      <c r="O64">
        <f>O63+(1-(HLOOKUP(daily!$B63,'commercial size limit'!$A$4:$M$13,2,FALSE)/100))*(VLOOKUP(12&amp;$B63,'comm trip limit - FL_Keys'!$A$5:$I$64,COLUMN(I61),FALSE))*$C64</f>
        <v>2010.5631461799994</v>
      </c>
      <c r="P64">
        <f>P63+(1-(HLOOKUP(daily!$B63,'commercial size limit'!$A$4:$M$13,4,FALSE)/100))*(VLOOKUP(14&amp;$B63,'comm trip limit - FL_Keys'!$A$5:$I$64,COLUMN(D61),FALSE))*$C64</f>
        <v>785.94187431727721</v>
      </c>
      <c r="Q64">
        <f>Q63+(1-(HLOOKUP(daily!$B63,'commercial size limit'!$A$4:$M$13,4,FALSE)/100))*(VLOOKUP(14&amp;$B63,'comm trip limit - FL_Keys'!$A$5:$I$64,COLUMN(E61),FALSE))*$C64</f>
        <v>673.15653945840279</v>
      </c>
      <c r="R64">
        <f>R63+(1-(HLOOKUP(daily!$B63,'commercial size limit'!$A$4:$M$13,4,FALSE)/100))*(VLOOKUP(14&amp;$B63,'comm trip limit - FL_Keys'!$A$5:$I$64,COLUMN(F61),FALSE))*$C64</f>
        <v>754.02938613534525</v>
      </c>
      <c r="S64">
        <f>S63+(1-(HLOOKUP(daily!$B63,'commercial size limit'!$A$4:$M$13,4,FALSE)/100))*(VLOOKUP(14&amp;$B63,'comm trip limit - FL_Keys'!$A$5:$I$64,COLUMN(G61),FALSE))*$C64</f>
        <v>785.94187431727721</v>
      </c>
      <c r="T64">
        <f>T63+(1-(HLOOKUP(daily!$B63,'commercial size limit'!$A$4:$M$13,4,FALSE)/100))*(VLOOKUP(14&amp;$B63,'comm trip limit - FL_Keys'!$A$5:$I$64,COLUMN(H61),FALSE))*$C64</f>
        <v>785.94187431727721</v>
      </c>
      <c r="U64">
        <f>U63+(1-(HLOOKUP(daily!$B63,'commercial size limit'!$A$4:$M$13,4,FALSE)/100))*(VLOOKUP(14&amp;$B63,'comm trip limit - FL_Keys'!$A$5:$I$64,COLUMN(I61),FALSE))*$C64</f>
        <v>785.94187431727721</v>
      </c>
      <c r="V64">
        <f>V63+(1-(HLOOKUP(daily!$B63,'commercial size limit'!$A$4:$M$13,5,FALSE)/100))*(VLOOKUP(15&amp;$B63,'comm trip limit - FL_Keys'!$A$5:$I$64,COLUMN(D61),FALSE))*$C64</f>
        <v>591.1145423883944</v>
      </c>
      <c r="W64">
        <f>W63+(1-(HLOOKUP(daily!$B63,'commercial size limit'!$A$4:$M$13,5,FALSE)/100))*(VLOOKUP(15&amp;$B63,'comm trip limit - FL_Keys'!$A$5:$I$64,COLUMN(E61),FALSE))*$C64</f>
        <v>534.60507491351621</v>
      </c>
      <c r="X64">
        <f>X63+(1-(HLOOKUP(daily!$B63,'commercial size limit'!$A$4:$M$13,5,FALSE)/100))*(VLOOKUP(15&amp;$B63,'comm trip limit - FL_Keys'!$A$5:$I$64,COLUMN(F61),FALSE))*$C64</f>
        <v>581.88421891427924</v>
      </c>
      <c r="Y64">
        <f>Y63+(1-(HLOOKUP(daily!$B63,'commercial size limit'!$A$4:$M$13,5,FALSE)/100))*(VLOOKUP(15&amp;$B63,'comm trip limit - FL_Keys'!$A$5:$I$64,COLUMN(G61),FALSE))*$C64</f>
        <v>591.1145423883944</v>
      </c>
      <c r="Z64">
        <f>Z63+(1-(HLOOKUP(daily!$B63,'commercial size limit'!$A$4:$M$13,5,FALSE)/100))*(VLOOKUP(15&amp;$B63,'comm trip limit - FL_Keys'!$A$5:$I$64,COLUMN(H61),FALSE))*$C64</f>
        <v>591.1145423883944</v>
      </c>
      <c r="AA64">
        <f>AA63+(1-(HLOOKUP(daily!$B63,'commercial size limit'!$A$4:$M$13,5,FALSE)/100))*(VLOOKUP(15&amp;$B63,'comm trip limit - FL_Keys'!$A$5:$I$64,COLUMN(I61),FALSE))*$C64</f>
        <v>591.1145423883944</v>
      </c>
      <c r="AB64">
        <f>AB63+(1-(HLOOKUP(daily!$B63,'commercial size limit'!$A$4:$M$13,6,FALSE)/100))*(VLOOKUP(16&amp;$B63,'comm trip limit - FL_Keys'!$A$5:$I$64,COLUMN(D61),FALSE))*$C64</f>
        <v>476.62874341701166</v>
      </c>
      <c r="AC64">
        <f>AC63+(1-(HLOOKUP(daily!$B63,'commercial size limit'!$A$4:$M$13,6,FALSE)/100))*(VLOOKUP(16&amp;$B63,'comm trip limit - FL_Keys'!$A$5:$I$64,COLUMN(E61),FALSE))*$C64</f>
        <v>445.69579498282337</v>
      </c>
      <c r="AD64">
        <f>AD63+(1-(HLOOKUP(daily!$B63,'commercial size limit'!$A$4:$M$13,6,FALSE)/100))*(VLOOKUP(16&amp;$B63,'comm trip limit - FL_Keys'!$A$5:$I$64,COLUMN(F61),FALSE))*$C64</f>
        <v>473.33307536059618</v>
      </c>
      <c r="AE64">
        <f>AE63+(1-(HLOOKUP(daily!$B63,'commercial size limit'!$A$4:$M$13,6,FALSE)/100))*(VLOOKUP(16&amp;$B63,'comm trip limit - FL_Keys'!$A$5:$I$64,COLUMN(G61),FALSE))*$C64</f>
        <v>476.62874341701166</v>
      </c>
      <c r="AF64">
        <f>AF63+(1-(HLOOKUP(daily!$B63,'commercial size limit'!$A$4:$M$13,6,FALSE)/100))*(VLOOKUP(16&amp;$B63,'comm trip limit - FL_Keys'!$A$5:$I$64,COLUMN(H61),FALSE))*$C64</f>
        <v>476.62874341701166</v>
      </c>
      <c r="AG64">
        <f>AG63+(1-(HLOOKUP(daily!$B63,'commercial size limit'!$A$4:$M$13,6,FALSE)/100))*(VLOOKUP(16&amp;$B63,'comm trip limit - FL_Keys'!$A$5:$I$64,COLUMN(I61),FALSE))*$C64</f>
        <v>476.62874341701166</v>
      </c>
      <c r="AH64">
        <f>AH63+(1-(HLOOKUP(daily!$B63,'commercial size limit'!$A$4:$M$13,7,FALSE)/100))*(VLOOKUP(17&amp;$B63,'comm trip limit - FL_Keys'!$A$5:$I$64,COLUMN(D61),FALSE))*$C64</f>
        <v>433.89770353802379</v>
      </c>
      <c r="AI64">
        <f>AI63+(1-(HLOOKUP(daily!$B63,'commercial size limit'!$A$4:$M$13,7,FALSE)/100))*(VLOOKUP(17&amp;$B63,'comm trip limit - FL_Keys'!$A$5:$I$64,COLUMN(E61),FALSE))*$C64</f>
        <v>410.59806518646752</v>
      </c>
      <c r="AJ64">
        <f>AJ63+(1-(HLOOKUP(daily!$B63,'commercial size limit'!$A$4:$M$13,7,FALSE)/100))*(VLOOKUP(17&amp;$B63,'comm trip limit - FL_Keys'!$A$5:$I$64,COLUMN(F61),FALSE))*$C64</f>
        <v>430.60203548160814</v>
      </c>
      <c r="AK64">
        <f>AK63+(1-(HLOOKUP(daily!$B63,'commercial size limit'!$A$4:$M$13,7,FALSE)/100))*(VLOOKUP(17&amp;$B63,'comm trip limit - FL_Keys'!$A$5:$I$64,COLUMN(G61),FALSE))*$C64</f>
        <v>433.89770353802379</v>
      </c>
      <c r="AL64">
        <f>AL63+(1-(HLOOKUP(daily!$B63,'commercial size limit'!$A$4:$M$13,7,FALSE)/100))*(VLOOKUP(17&amp;$B63,'comm trip limit - FL_Keys'!$A$5:$I$64,COLUMN(H61),FALSE))*$C64</f>
        <v>433.89770353802379</v>
      </c>
      <c r="AM64">
        <f>AM63+(1-(HLOOKUP(daily!$B63,'commercial size limit'!$A$4:$M$13,7,FALSE)/100))*(VLOOKUP(17&amp;$B63,'comm trip limit - FL_Keys'!$A$5:$I$64,COLUMN(I61),FALSE))*$C64</f>
        <v>433.89770353802379</v>
      </c>
    </row>
    <row r="65" spans="1:39" x14ac:dyDescent="0.25">
      <c r="A65" s="7">
        <v>42432</v>
      </c>
      <c r="B65" s="22">
        <f t="shared" si="1"/>
        <v>3</v>
      </c>
      <c r="C65" s="21">
        <f t="shared" si="0"/>
        <v>28.294</v>
      </c>
      <c r="D65">
        <f t="shared" si="2"/>
        <v>2059.2470000000008</v>
      </c>
      <c r="E65">
        <v>63</v>
      </c>
      <c r="J65">
        <f>J64+(1-(HLOOKUP(daily!$B64,'commercial size limit'!$A$4:$M$13,2,FALSE)/100))*(VLOOKUP(12&amp;$B64,'comm trip limit - FL_Keys'!$A$5:$I$64,COLUMN(D62),FALSE))*$C65</f>
        <v>2059.2470000000008</v>
      </c>
      <c r="K65">
        <f>K64+(1-(HLOOKUP(daily!$B64,'commercial size limit'!$A$4:$M$13,2,FALSE)/100))*(VLOOKUP(12&amp;$B64,'comm trip limit - FL_Keys'!$A$5:$I$64,COLUMN(E62),FALSE))*$C65</f>
        <v>1200.0983751099998</v>
      </c>
      <c r="L65">
        <f>L64+(1-(HLOOKUP(daily!$B64,'commercial size limit'!$A$4:$M$13,2,FALSE)/100))*(VLOOKUP(12&amp;$B64,'comm trip limit - FL_Keys'!$A$5:$I$64,COLUMN(F62),FALSE))*$C65</f>
        <v>1641.6176565099984</v>
      </c>
      <c r="M65">
        <f>M64+(1-(HLOOKUP(daily!$B64,'commercial size limit'!$A$4:$M$13,2,FALSE)/100))*(VLOOKUP(12&amp;$B64,'comm trip limit - FL_Keys'!$A$5:$I$64,COLUMN(G62),FALSE))*$C65</f>
        <v>1908.4919054800018</v>
      </c>
      <c r="N65">
        <f>N64+(1-(HLOOKUP(daily!$B64,'commercial size limit'!$A$4:$M$13,2,FALSE)/100))*(VLOOKUP(12&amp;$B64,'comm trip limit - FL_Keys'!$A$5:$I$64,COLUMN(H62),FALSE))*$C65</f>
        <v>2005.9404266599984</v>
      </c>
      <c r="O65">
        <f>O64+(1-(HLOOKUP(daily!$B64,'commercial size limit'!$A$4:$M$13,2,FALSE)/100))*(VLOOKUP(12&amp;$B64,'comm trip limit - FL_Keys'!$A$5:$I$64,COLUMN(I62),FALSE))*$C65</f>
        <v>2038.8571461799995</v>
      </c>
      <c r="P65">
        <f>P64+(1-(HLOOKUP(daily!$B64,'commercial size limit'!$A$4:$M$13,4,FALSE)/100))*(VLOOKUP(14&amp;$B64,'comm trip limit - FL_Keys'!$A$5:$I$64,COLUMN(D62),FALSE))*$C65</f>
        <v>795.50647649119026</v>
      </c>
      <c r="Q65">
        <f>Q64+(1-(HLOOKUP(daily!$B64,'commercial size limit'!$A$4:$M$13,4,FALSE)/100))*(VLOOKUP(14&amp;$B64,'comm trip limit - FL_Keys'!$A$5:$I$64,COLUMN(E62),FALSE))*$C65</f>
        <v>681.72766640451152</v>
      </c>
      <c r="R65">
        <f>R64+(1-(HLOOKUP(daily!$B64,'commercial size limit'!$A$4:$M$13,4,FALSE)/100))*(VLOOKUP(14&amp;$B64,'comm trip limit - FL_Keys'!$A$5:$I$64,COLUMN(F62),FALSE))*$C65</f>
        <v>763.59398830925829</v>
      </c>
      <c r="S65">
        <f>S64+(1-(HLOOKUP(daily!$B64,'commercial size limit'!$A$4:$M$13,4,FALSE)/100))*(VLOOKUP(14&amp;$B64,'comm trip limit - FL_Keys'!$A$5:$I$64,COLUMN(G62),FALSE))*$C65</f>
        <v>795.50647649119026</v>
      </c>
      <c r="T65">
        <f>T64+(1-(HLOOKUP(daily!$B64,'commercial size limit'!$A$4:$M$13,4,FALSE)/100))*(VLOOKUP(14&amp;$B64,'comm trip limit - FL_Keys'!$A$5:$I$64,COLUMN(H62),FALSE))*$C65</f>
        <v>795.50647649119026</v>
      </c>
      <c r="U65">
        <f>U64+(1-(HLOOKUP(daily!$B64,'commercial size limit'!$A$4:$M$13,4,FALSE)/100))*(VLOOKUP(14&amp;$B64,'comm trip limit - FL_Keys'!$A$5:$I$64,COLUMN(I62),FALSE))*$C65</f>
        <v>795.50647649119026</v>
      </c>
      <c r="V65">
        <f>V64+(1-(HLOOKUP(daily!$B64,'commercial size limit'!$A$4:$M$13,5,FALSE)/100))*(VLOOKUP(15&amp;$B64,'comm trip limit - FL_Keys'!$A$5:$I$64,COLUMN(D62),FALSE))*$C65</f>
        <v>598.83388369274223</v>
      </c>
      <c r="W65">
        <f>W64+(1-(HLOOKUP(daily!$B64,'commercial size limit'!$A$4:$M$13,5,FALSE)/100))*(VLOOKUP(15&amp;$B64,'comm trip limit - FL_Keys'!$A$5:$I$64,COLUMN(E62),FALSE))*$C65</f>
        <v>541.79965539599448</v>
      </c>
      <c r="X65">
        <f>X64+(1-(HLOOKUP(daily!$B64,'commercial size limit'!$A$4:$M$13,5,FALSE)/100))*(VLOOKUP(15&amp;$B64,'comm trip limit - FL_Keys'!$A$5:$I$64,COLUMN(F62),FALSE))*$C65</f>
        <v>589.60356021862708</v>
      </c>
      <c r="Y65">
        <f>Y64+(1-(HLOOKUP(daily!$B64,'commercial size limit'!$A$4:$M$13,5,FALSE)/100))*(VLOOKUP(15&amp;$B64,'comm trip limit - FL_Keys'!$A$5:$I$64,COLUMN(G62),FALSE))*$C65</f>
        <v>598.83388369274223</v>
      </c>
      <c r="Z65">
        <f>Z64+(1-(HLOOKUP(daily!$B64,'commercial size limit'!$A$4:$M$13,5,FALSE)/100))*(VLOOKUP(15&amp;$B64,'comm trip limit - FL_Keys'!$A$5:$I$64,COLUMN(H62),FALSE))*$C65</f>
        <v>598.83388369274223</v>
      </c>
      <c r="AA65">
        <f>AA64+(1-(HLOOKUP(daily!$B64,'commercial size limit'!$A$4:$M$13,5,FALSE)/100))*(VLOOKUP(15&amp;$B64,'comm trip limit - FL_Keys'!$A$5:$I$64,COLUMN(I62),FALSE))*$C65</f>
        <v>598.83388369274223</v>
      </c>
      <c r="AB65">
        <f>AB64+(1-(HLOOKUP(daily!$B64,'commercial size limit'!$A$4:$M$13,6,FALSE)/100))*(VLOOKUP(16&amp;$B64,'comm trip limit - FL_Keys'!$A$5:$I$64,COLUMN(D62),FALSE))*$C65</f>
        <v>483.24092819962038</v>
      </c>
      <c r="AC65">
        <f>AC64+(1-(HLOOKUP(daily!$B64,'commercial size limit'!$A$4:$M$13,6,FALSE)/100))*(VLOOKUP(16&amp;$B64,'comm trip limit - FL_Keys'!$A$5:$I$64,COLUMN(E62),FALSE))*$C65</f>
        <v>452.05751020586683</v>
      </c>
      <c r="AD65">
        <f>AD64+(1-(HLOOKUP(daily!$B64,'commercial size limit'!$A$4:$M$13,6,FALSE)/100))*(VLOOKUP(16&amp;$B64,'comm trip limit - FL_Keys'!$A$5:$I$64,COLUMN(F62),FALSE))*$C65</f>
        <v>479.94526014320491</v>
      </c>
      <c r="AE65">
        <f>AE64+(1-(HLOOKUP(daily!$B64,'commercial size limit'!$A$4:$M$13,6,FALSE)/100))*(VLOOKUP(16&amp;$B64,'comm trip limit - FL_Keys'!$A$5:$I$64,COLUMN(G62),FALSE))*$C65</f>
        <v>483.24092819962038</v>
      </c>
      <c r="AF65">
        <f>AF64+(1-(HLOOKUP(daily!$B64,'commercial size limit'!$A$4:$M$13,6,FALSE)/100))*(VLOOKUP(16&amp;$B64,'comm trip limit - FL_Keys'!$A$5:$I$64,COLUMN(H62),FALSE))*$C65</f>
        <v>483.24092819962038</v>
      </c>
      <c r="AG65">
        <f>AG64+(1-(HLOOKUP(daily!$B64,'commercial size limit'!$A$4:$M$13,6,FALSE)/100))*(VLOOKUP(16&amp;$B64,'comm trip limit - FL_Keys'!$A$5:$I$64,COLUMN(I62),FALSE))*$C65</f>
        <v>483.24092819962038</v>
      </c>
      <c r="AH65">
        <f>AH64+(1-(HLOOKUP(daily!$B64,'commercial size limit'!$A$4:$M$13,7,FALSE)/100))*(VLOOKUP(17&amp;$B64,'comm trip limit - FL_Keys'!$A$5:$I$64,COLUMN(D62),FALSE))*$C65</f>
        <v>440.50988832063251</v>
      </c>
      <c r="AI65">
        <f>AI64+(1-(HLOOKUP(daily!$B64,'commercial size limit'!$A$4:$M$13,7,FALSE)/100))*(VLOOKUP(17&amp;$B64,'comm trip limit - FL_Keys'!$A$5:$I$64,COLUMN(E62),FALSE))*$C65</f>
        <v>416.95978040951098</v>
      </c>
      <c r="AJ65">
        <f>AJ64+(1-(HLOOKUP(daily!$B64,'commercial size limit'!$A$4:$M$13,7,FALSE)/100))*(VLOOKUP(17&amp;$B64,'comm trip limit - FL_Keys'!$A$5:$I$64,COLUMN(F62),FALSE))*$C65</f>
        <v>437.21422026421686</v>
      </c>
      <c r="AK65">
        <f>AK64+(1-(HLOOKUP(daily!$B64,'commercial size limit'!$A$4:$M$13,7,FALSE)/100))*(VLOOKUP(17&amp;$B64,'comm trip limit - FL_Keys'!$A$5:$I$64,COLUMN(G62),FALSE))*$C65</f>
        <v>440.50988832063251</v>
      </c>
      <c r="AL65">
        <f>AL64+(1-(HLOOKUP(daily!$B64,'commercial size limit'!$A$4:$M$13,7,FALSE)/100))*(VLOOKUP(17&amp;$B64,'comm trip limit - FL_Keys'!$A$5:$I$64,COLUMN(H62),FALSE))*$C65</f>
        <v>440.50988832063251</v>
      </c>
      <c r="AM65">
        <f>AM64+(1-(HLOOKUP(daily!$B64,'commercial size limit'!$A$4:$M$13,7,FALSE)/100))*(VLOOKUP(17&amp;$B64,'comm trip limit - FL_Keys'!$A$5:$I$64,COLUMN(I62),FALSE))*$C65</f>
        <v>440.50988832063251</v>
      </c>
    </row>
    <row r="66" spans="1:39" x14ac:dyDescent="0.25">
      <c r="A66" s="7">
        <v>42433</v>
      </c>
      <c r="B66" s="22">
        <f t="shared" si="1"/>
        <v>3</v>
      </c>
      <c r="C66" s="21">
        <f t="shared" si="0"/>
        <v>28.294</v>
      </c>
      <c r="D66">
        <f t="shared" si="2"/>
        <v>2087.5410000000006</v>
      </c>
      <c r="E66">
        <v>64</v>
      </c>
      <c r="J66">
        <f>J65+(1-(HLOOKUP(daily!$B65,'commercial size limit'!$A$4:$M$13,2,FALSE)/100))*(VLOOKUP(12&amp;$B65,'comm trip limit - FL_Keys'!$A$5:$I$64,COLUMN(D63),FALSE))*$C66</f>
        <v>2087.5410000000006</v>
      </c>
      <c r="K66">
        <f>K65+(1-(HLOOKUP(daily!$B65,'commercial size limit'!$A$4:$M$13,2,FALSE)/100))*(VLOOKUP(12&amp;$B65,'comm trip limit - FL_Keys'!$A$5:$I$64,COLUMN(E63),FALSE))*$C66</f>
        <v>1217.4157178099997</v>
      </c>
      <c r="L66">
        <f>L65+(1-(HLOOKUP(daily!$B65,'commercial size limit'!$A$4:$M$13,2,FALSE)/100))*(VLOOKUP(12&amp;$B65,'comm trip limit - FL_Keys'!$A$5:$I$64,COLUMN(F63),FALSE))*$C66</f>
        <v>1664.2290895499984</v>
      </c>
      <c r="M66">
        <f>M65+(1-(HLOOKUP(daily!$B65,'commercial size limit'!$A$4:$M$13,2,FALSE)/100))*(VLOOKUP(12&amp;$B65,'comm trip limit - FL_Keys'!$A$5:$I$64,COLUMN(G63),FALSE))*$C66</f>
        <v>1935.3431944200017</v>
      </c>
      <c r="N66">
        <f>N65+(1-(HLOOKUP(daily!$B65,'commercial size limit'!$A$4:$M$13,2,FALSE)/100))*(VLOOKUP(12&amp;$B65,'comm trip limit - FL_Keys'!$A$5:$I$64,COLUMN(H63),FALSE))*$C66</f>
        <v>2034.2344266599985</v>
      </c>
      <c r="O66">
        <f>O65+(1-(HLOOKUP(daily!$B65,'commercial size limit'!$A$4:$M$13,2,FALSE)/100))*(VLOOKUP(12&amp;$B65,'comm trip limit - FL_Keys'!$A$5:$I$64,COLUMN(I63),FALSE))*$C66</f>
        <v>2067.1511461799996</v>
      </c>
      <c r="P66">
        <f>P65+(1-(HLOOKUP(daily!$B65,'commercial size limit'!$A$4:$M$13,4,FALSE)/100))*(VLOOKUP(14&amp;$B65,'comm trip limit - FL_Keys'!$A$5:$I$64,COLUMN(D63),FALSE))*$C66</f>
        <v>805.0710786651033</v>
      </c>
      <c r="Q66">
        <f>Q65+(1-(HLOOKUP(daily!$B65,'commercial size limit'!$A$4:$M$13,4,FALSE)/100))*(VLOOKUP(14&amp;$B65,'comm trip limit - FL_Keys'!$A$5:$I$64,COLUMN(E63),FALSE))*$C66</f>
        <v>690.29879335062026</v>
      </c>
      <c r="R66">
        <f>R65+(1-(HLOOKUP(daily!$B65,'commercial size limit'!$A$4:$M$13,4,FALSE)/100))*(VLOOKUP(14&amp;$B65,'comm trip limit - FL_Keys'!$A$5:$I$64,COLUMN(F63),FALSE))*$C66</f>
        <v>773.15859048317134</v>
      </c>
      <c r="S66">
        <f>S65+(1-(HLOOKUP(daily!$B65,'commercial size limit'!$A$4:$M$13,4,FALSE)/100))*(VLOOKUP(14&amp;$B65,'comm trip limit - FL_Keys'!$A$5:$I$64,COLUMN(G63),FALSE))*$C66</f>
        <v>805.0710786651033</v>
      </c>
      <c r="T66">
        <f>T65+(1-(HLOOKUP(daily!$B65,'commercial size limit'!$A$4:$M$13,4,FALSE)/100))*(VLOOKUP(14&amp;$B65,'comm trip limit - FL_Keys'!$A$5:$I$64,COLUMN(H63),FALSE))*$C66</f>
        <v>805.0710786651033</v>
      </c>
      <c r="U66">
        <f>U65+(1-(HLOOKUP(daily!$B65,'commercial size limit'!$A$4:$M$13,4,FALSE)/100))*(VLOOKUP(14&amp;$B65,'comm trip limit - FL_Keys'!$A$5:$I$64,COLUMN(I63),FALSE))*$C66</f>
        <v>805.0710786651033</v>
      </c>
      <c r="V66">
        <f>V65+(1-(HLOOKUP(daily!$B65,'commercial size limit'!$A$4:$M$13,5,FALSE)/100))*(VLOOKUP(15&amp;$B65,'comm trip limit - FL_Keys'!$A$5:$I$64,COLUMN(D63),FALSE))*$C66</f>
        <v>606.55322499709007</v>
      </c>
      <c r="W66">
        <f>W65+(1-(HLOOKUP(daily!$B65,'commercial size limit'!$A$4:$M$13,5,FALSE)/100))*(VLOOKUP(15&amp;$B65,'comm trip limit - FL_Keys'!$A$5:$I$64,COLUMN(E63),FALSE))*$C66</f>
        <v>548.99423587847275</v>
      </c>
      <c r="X66">
        <f>X65+(1-(HLOOKUP(daily!$B65,'commercial size limit'!$A$4:$M$13,5,FALSE)/100))*(VLOOKUP(15&amp;$B65,'comm trip limit - FL_Keys'!$A$5:$I$64,COLUMN(F63),FALSE))*$C66</f>
        <v>597.32290152297492</v>
      </c>
      <c r="Y66">
        <f>Y65+(1-(HLOOKUP(daily!$B65,'commercial size limit'!$A$4:$M$13,5,FALSE)/100))*(VLOOKUP(15&amp;$B65,'comm trip limit - FL_Keys'!$A$5:$I$64,COLUMN(G63),FALSE))*$C66</f>
        <v>606.55322499709007</v>
      </c>
      <c r="Z66">
        <f>Z65+(1-(HLOOKUP(daily!$B65,'commercial size limit'!$A$4:$M$13,5,FALSE)/100))*(VLOOKUP(15&amp;$B65,'comm trip limit - FL_Keys'!$A$5:$I$64,COLUMN(H63),FALSE))*$C66</f>
        <v>606.55322499709007</v>
      </c>
      <c r="AA66">
        <f>AA65+(1-(HLOOKUP(daily!$B65,'commercial size limit'!$A$4:$M$13,5,FALSE)/100))*(VLOOKUP(15&amp;$B65,'comm trip limit - FL_Keys'!$A$5:$I$64,COLUMN(I63),FALSE))*$C66</f>
        <v>606.55322499709007</v>
      </c>
      <c r="AB66">
        <f>AB65+(1-(HLOOKUP(daily!$B65,'commercial size limit'!$A$4:$M$13,6,FALSE)/100))*(VLOOKUP(16&amp;$B65,'comm trip limit - FL_Keys'!$A$5:$I$64,COLUMN(D63),FALSE))*$C66</f>
        <v>489.85311298222911</v>
      </c>
      <c r="AC66">
        <f>AC65+(1-(HLOOKUP(daily!$B65,'commercial size limit'!$A$4:$M$13,6,FALSE)/100))*(VLOOKUP(16&amp;$B65,'comm trip limit - FL_Keys'!$A$5:$I$64,COLUMN(E63),FALSE))*$C66</f>
        <v>458.41922542891029</v>
      </c>
      <c r="AD66">
        <f>AD65+(1-(HLOOKUP(daily!$B65,'commercial size limit'!$A$4:$M$13,6,FALSE)/100))*(VLOOKUP(16&amp;$B65,'comm trip limit - FL_Keys'!$A$5:$I$64,COLUMN(F63),FALSE))*$C66</f>
        <v>486.55744492581363</v>
      </c>
      <c r="AE66">
        <f>AE65+(1-(HLOOKUP(daily!$B65,'commercial size limit'!$A$4:$M$13,6,FALSE)/100))*(VLOOKUP(16&amp;$B65,'comm trip limit - FL_Keys'!$A$5:$I$64,COLUMN(G63),FALSE))*$C66</f>
        <v>489.85311298222911</v>
      </c>
      <c r="AF66">
        <f>AF65+(1-(HLOOKUP(daily!$B65,'commercial size limit'!$A$4:$M$13,6,FALSE)/100))*(VLOOKUP(16&amp;$B65,'comm trip limit - FL_Keys'!$A$5:$I$64,COLUMN(H63),FALSE))*$C66</f>
        <v>489.85311298222911</v>
      </c>
      <c r="AG66">
        <f>AG65+(1-(HLOOKUP(daily!$B65,'commercial size limit'!$A$4:$M$13,6,FALSE)/100))*(VLOOKUP(16&amp;$B65,'comm trip limit - FL_Keys'!$A$5:$I$64,COLUMN(I63),FALSE))*$C66</f>
        <v>489.85311298222911</v>
      </c>
      <c r="AH66">
        <f>AH65+(1-(HLOOKUP(daily!$B65,'commercial size limit'!$A$4:$M$13,7,FALSE)/100))*(VLOOKUP(17&amp;$B65,'comm trip limit - FL_Keys'!$A$5:$I$64,COLUMN(D63),FALSE))*$C66</f>
        <v>447.12207310324123</v>
      </c>
      <c r="AI66">
        <f>AI65+(1-(HLOOKUP(daily!$B65,'commercial size limit'!$A$4:$M$13,7,FALSE)/100))*(VLOOKUP(17&amp;$B65,'comm trip limit - FL_Keys'!$A$5:$I$64,COLUMN(E63),FALSE))*$C66</f>
        <v>423.32149563255444</v>
      </c>
      <c r="AJ66">
        <f>AJ65+(1-(HLOOKUP(daily!$B65,'commercial size limit'!$A$4:$M$13,7,FALSE)/100))*(VLOOKUP(17&amp;$B65,'comm trip limit - FL_Keys'!$A$5:$I$64,COLUMN(F63),FALSE))*$C66</f>
        <v>443.82640504682558</v>
      </c>
      <c r="AK66">
        <f>AK65+(1-(HLOOKUP(daily!$B65,'commercial size limit'!$A$4:$M$13,7,FALSE)/100))*(VLOOKUP(17&amp;$B65,'comm trip limit - FL_Keys'!$A$5:$I$64,COLUMN(G63),FALSE))*$C66</f>
        <v>447.12207310324123</v>
      </c>
      <c r="AL66">
        <f>AL65+(1-(HLOOKUP(daily!$B65,'commercial size limit'!$A$4:$M$13,7,FALSE)/100))*(VLOOKUP(17&amp;$B65,'comm trip limit - FL_Keys'!$A$5:$I$64,COLUMN(H63),FALSE))*$C66</f>
        <v>447.12207310324123</v>
      </c>
      <c r="AM66">
        <f>AM65+(1-(HLOOKUP(daily!$B65,'commercial size limit'!$A$4:$M$13,7,FALSE)/100))*(VLOOKUP(17&amp;$B65,'comm trip limit - FL_Keys'!$A$5:$I$64,COLUMN(I63),FALSE))*$C66</f>
        <v>447.12207310324123</v>
      </c>
    </row>
    <row r="67" spans="1:39" x14ac:dyDescent="0.25">
      <c r="A67" s="7">
        <v>42434</v>
      </c>
      <c r="B67" s="22">
        <f t="shared" si="1"/>
        <v>3</v>
      </c>
      <c r="C67" s="21">
        <f t="shared" ref="C67:C130" si="3">VLOOKUP(B67,$G$3:$H$14,2,FALSE)</f>
        <v>28.294</v>
      </c>
      <c r="D67">
        <f t="shared" si="2"/>
        <v>2115.8350000000005</v>
      </c>
      <c r="E67">
        <v>65</v>
      </c>
      <c r="J67">
        <f>J66+(1-(HLOOKUP(daily!$B66,'commercial size limit'!$A$4:$M$13,2,FALSE)/100))*(VLOOKUP(12&amp;$B66,'comm trip limit - FL_Keys'!$A$5:$I$64,COLUMN(D64),FALSE))*$C67</f>
        <v>2115.8350000000005</v>
      </c>
      <c r="K67">
        <f>K66+(1-(HLOOKUP(daily!$B66,'commercial size limit'!$A$4:$M$13,2,FALSE)/100))*(VLOOKUP(12&amp;$B66,'comm trip limit - FL_Keys'!$A$5:$I$64,COLUMN(E64),FALSE))*$C67</f>
        <v>1234.7330605099996</v>
      </c>
      <c r="L67">
        <f>L66+(1-(HLOOKUP(daily!$B66,'commercial size limit'!$A$4:$M$13,2,FALSE)/100))*(VLOOKUP(12&amp;$B66,'comm trip limit - FL_Keys'!$A$5:$I$64,COLUMN(F64),FALSE))*$C67</f>
        <v>1686.8405225899985</v>
      </c>
      <c r="M67">
        <f>M66+(1-(HLOOKUP(daily!$B66,'commercial size limit'!$A$4:$M$13,2,FALSE)/100))*(VLOOKUP(12&amp;$B66,'comm trip limit - FL_Keys'!$A$5:$I$64,COLUMN(G64),FALSE))*$C67</f>
        <v>1962.1944833600016</v>
      </c>
      <c r="N67">
        <f>N66+(1-(HLOOKUP(daily!$B66,'commercial size limit'!$A$4:$M$13,2,FALSE)/100))*(VLOOKUP(12&amp;$B66,'comm trip limit - FL_Keys'!$A$5:$I$64,COLUMN(H64),FALSE))*$C67</f>
        <v>2062.5284266599983</v>
      </c>
      <c r="O67">
        <f>O66+(1-(HLOOKUP(daily!$B66,'commercial size limit'!$A$4:$M$13,2,FALSE)/100))*(VLOOKUP(12&amp;$B66,'comm trip limit - FL_Keys'!$A$5:$I$64,COLUMN(I64),FALSE))*$C67</f>
        <v>2095.4451461799995</v>
      </c>
      <c r="P67">
        <f>P66+(1-(HLOOKUP(daily!$B66,'commercial size limit'!$A$4:$M$13,4,FALSE)/100))*(VLOOKUP(14&amp;$B66,'comm trip limit - FL_Keys'!$A$5:$I$64,COLUMN(D64),FALSE))*$C67</f>
        <v>814.63568083901635</v>
      </c>
      <c r="Q67">
        <f>Q66+(1-(HLOOKUP(daily!$B66,'commercial size limit'!$A$4:$M$13,4,FALSE)/100))*(VLOOKUP(14&amp;$B66,'comm trip limit - FL_Keys'!$A$5:$I$64,COLUMN(E64),FALSE))*$C67</f>
        <v>698.86992029672899</v>
      </c>
      <c r="R67">
        <f>R66+(1-(HLOOKUP(daily!$B66,'commercial size limit'!$A$4:$M$13,4,FALSE)/100))*(VLOOKUP(14&amp;$B66,'comm trip limit - FL_Keys'!$A$5:$I$64,COLUMN(F64),FALSE))*$C67</f>
        <v>782.72319265708438</v>
      </c>
      <c r="S67">
        <f>S66+(1-(HLOOKUP(daily!$B66,'commercial size limit'!$A$4:$M$13,4,FALSE)/100))*(VLOOKUP(14&amp;$B66,'comm trip limit - FL_Keys'!$A$5:$I$64,COLUMN(G64),FALSE))*$C67</f>
        <v>814.63568083901635</v>
      </c>
      <c r="T67">
        <f>T66+(1-(HLOOKUP(daily!$B66,'commercial size limit'!$A$4:$M$13,4,FALSE)/100))*(VLOOKUP(14&amp;$B66,'comm trip limit - FL_Keys'!$A$5:$I$64,COLUMN(H64),FALSE))*$C67</f>
        <v>814.63568083901635</v>
      </c>
      <c r="U67">
        <f>U66+(1-(HLOOKUP(daily!$B66,'commercial size limit'!$A$4:$M$13,4,FALSE)/100))*(VLOOKUP(14&amp;$B66,'comm trip limit - FL_Keys'!$A$5:$I$64,COLUMN(I64),FALSE))*$C67</f>
        <v>814.63568083901635</v>
      </c>
      <c r="V67">
        <f>V66+(1-(HLOOKUP(daily!$B66,'commercial size limit'!$A$4:$M$13,5,FALSE)/100))*(VLOOKUP(15&amp;$B66,'comm trip limit - FL_Keys'!$A$5:$I$64,COLUMN(D64),FALSE))*$C67</f>
        <v>614.27256630143791</v>
      </c>
      <c r="W67">
        <f>W66+(1-(HLOOKUP(daily!$B66,'commercial size limit'!$A$4:$M$13,5,FALSE)/100))*(VLOOKUP(15&amp;$B66,'comm trip limit - FL_Keys'!$A$5:$I$64,COLUMN(E64),FALSE))*$C67</f>
        <v>556.18881636095102</v>
      </c>
      <c r="X67">
        <f>X66+(1-(HLOOKUP(daily!$B66,'commercial size limit'!$A$4:$M$13,5,FALSE)/100))*(VLOOKUP(15&amp;$B66,'comm trip limit - FL_Keys'!$A$5:$I$64,COLUMN(F64),FALSE))*$C67</f>
        <v>605.04224282732275</v>
      </c>
      <c r="Y67">
        <f>Y66+(1-(HLOOKUP(daily!$B66,'commercial size limit'!$A$4:$M$13,5,FALSE)/100))*(VLOOKUP(15&amp;$B66,'comm trip limit - FL_Keys'!$A$5:$I$64,COLUMN(G64),FALSE))*$C67</f>
        <v>614.27256630143791</v>
      </c>
      <c r="Z67">
        <f>Z66+(1-(HLOOKUP(daily!$B66,'commercial size limit'!$A$4:$M$13,5,FALSE)/100))*(VLOOKUP(15&amp;$B66,'comm trip limit - FL_Keys'!$A$5:$I$64,COLUMN(H64),FALSE))*$C67</f>
        <v>614.27256630143791</v>
      </c>
      <c r="AA67">
        <f>AA66+(1-(HLOOKUP(daily!$B66,'commercial size limit'!$A$4:$M$13,5,FALSE)/100))*(VLOOKUP(15&amp;$B66,'comm trip limit - FL_Keys'!$A$5:$I$64,COLUMN(I64),FALSE))*$C67</f>
        <v>614.27256630143791</v>
      </c>
      <c r="AB67">
        <f>AB66+(1-(HLOOKUP(daily!$B66,'commercial size limit'!$A$4:$M$13,6,FALSE)/100))*(VLOOKUP(16&amp;$B66,'comm trip limit - FL_Keys'!$A$5:$I$64,COLUMN(D64),FALSE))*$C67</f>
        <v>496.46529776483783</v>
      </c>
      <c r="AC67">
        <f>AC66+(1-(HLOOKUP(daily!$B66,'commercial size limit'!$A$4:$M$13,6,FALSE)/100))*(VLOOKUP(16&amp;$B66,'comm trip limit - FL_Keys'!$A$5:$I$64,COLUMN(E64),FALSE))*$C67</f>
        <v>464.78094065195376</v>
      </c>
      <c r="AD67">
        <f>AD66+(1-(HLOOKUP(daily!$B66,'commercial size limit'!$A$4:$M$13,6,FALSE)/100))*(VLOOKUP(16&amp;$B66,'comm trip limit - FL_Keys'!$A$5:$I$64,COLUMN(F64),FALSE))*$C67</f>
        <v>493.16962970842235</v>
      </c>
      <c r="AE67">
        <f>AE66+(1-(HLOOKUP(daily!$B66,'commercial size limit'!$A$4:$M$13,6,FALSE)/100))*(VLOOKUP(16&amp;$B66,'comm trip limit - FL_Keys'!$A$5:$I$64,COLUMN(G64),FALSE))*$C67</f>
        <v>496.46529776483783</v>
      </c>
      <c r="AF67">
        <f>AF66+(1-(HLOOKUP(daily!$B66,'commercial size limit'!$A$4:$M$13,6,FALSE)/100))*(VLOOKUP(16&amp;$B66,'comm trip limit - FL_Keys'!$A$5:$I$64,COLUMN(H64),FALSE))*$C67</f>
        <v>496.46529776483783</v>
      </c>
      <c r="AG67">
        <f>AG66+(1-(HLOOKUP(daily!$B66,'commercial size limit'!$A$4:$M$13,6,FALSE)/100))*(VLOOKUP(16&amp;$B66,'comm trip limit - FL_Keys'!$A$5:$I$64,COLUMN(I64),FALSE))*$C67</f>
        <v>496.46529776483783</v>
      </c>
      <c r="AH67">
        <f>AH66+(1-(HLOOKUP(daily!$B66,'commercial size limit'!$A$4:$M$13,7,FALSE)/100))*(VLOOKUP(17&amp;$B66,'comm trip limit - FL_Keys'!$A$5:$I$64,COLUMN(D64),FALSE))*$C67</f>
        <v>453.73425788584996</v>
      </c>
      <c r="AI67">
        <f>AI66+(1-(HLOOKUP(daily!$B66,'commercial size limit'!$A$4:$M$13,7,FALSE)/100))*(VLOOKUP(17&amp;$B66,'comm trip limit - FL_Keys'!$A$5:$I$64,COLUMN(E64),FALSE))*$C67</f>
        <v>429.68321085559791</v>
      </c>
      <c r="AJ67">
        <f>AJ66+(1-(HLOOKUP(daily!$B66,'commercial size limit'!$A$4:$M$13,7,FALSE)/100))*(VLOOKUP(17&amp;$B66,'comm trip limit - FL_Keys'!$A$5:$I$64,COLUMN(F64),FALSE))*$C67</f>
        <v>450.43858982943431</v>
      </c>
      <c r="AK67">
        <f>AK66+(1-(HLOOKUP(daily!$B66,'commercial size limit'!$A$4:$M$13,7,FALSE)/100))*(VLOOKUP(17&amp;$B66,'comm trip limit - FL_Keys'!$A$5:$I$64,COLUMN(G64),FALSE))*$C67</f>
        <v>453.73425788584996</v>
      </c>
      <c r="AL67">
        <f>AL66+(1-(HLOOKUP(daily!$B66,'commercial size limit'!$A$4:$M$13,7,FALSE)/100))*(VLOOKUP(17&amp;$B66,'comm trip limit - FL_Keys'!$A$5:$I$64,COLUMN(H64),FALSE))*$C67</f>
        <v>453.73425788584996</v>
      </c>
      <c r="AM67">
        <f>AM66+(1-(HLOOKUP(daily!$B66,'commercial size limit'!$A$4:$M$13,7,FALSE)/100))*(VLOOKUP(17&amp;$B66,'comm trip limit - FL_Keys'!$A$5:$I$64,COLUMN(I64),FALSE))*$C67</f>
        <v>453.73425788584996</v>
      </c>
    </row>
    <row r="68" spans="1:39" x14ac:dyDescent="0.25">
      <c r="A68" s="7">
        <v>42435</v>
      </c>
      <c r="B68" s="22">
        <f t="shared" ref="B68:B131" si="4">MONTH(A68)</f>
        <v>3</v>
      </c>
      <c r="C68" s="21">
        <f t="shared" si="3"/>
        <v>28.294</v>
      </c>
      <c r="D68">
        <f t="shared" si="2"/>
        <v>2144.1290000000004</v>
      </c>
      <c r="E68">
        <v>66</v>
      </c>
      <c r="J68">
        <f>J67+(1-(HLOOKUP(daily!$B67,'commercial size limit'!$A$4:$M$13,2,FALSE)/100))*(VLOOKUP(12&amp;$B67,'comm trip limit - FL_Keys'!$A$5:$I$64,COLUMN(D65),FALSE))*$C68</f>
        <v>2144.1290000000004</v>
      </c>
      <c r="K68">
        <f>K67+(1-(HLOOKUP(daily!$B67,'commercial size limit'!$A$4:$M$13,2,FALSE)/100))*(VLOOKUP(12&amp;$B67,'comm trip limit - FL_Keys'!$A$5:$I$64,COLUMN(E65),FALSE))*$C68</f>
        <v>1252.0504032099996</v>
      </c>
      <c r="L68">
        <f>L67+(1-(HLOOKUP(daily!$B67,'commercial size limit'!$A$4:$M$13,2,FALSE)/100))*(VLOOKUP(12&amp;$B67,'comm trip limit - FL_Keys'!$A$5:$I$64,COLUMN(F65),FALSE))*$C68</f>
        <v>1709.4519556299986</v>
      </c>
      <c r="M68">
        <f>M67+(1-(HLOOKUP(daily!$B67,'commercial size limit'!$A$4:$M$13,2,FALSE)/100))*(VLOOKUP(12&amp;$B67,'comm trip limit - FL_Keys'!$A$5:$I$64,COLUMN(G65),FALSE))*$C68</f>
        <v>1989.0457723000015</v>
      </c>
      <c r="N68">
        <f>N67+(1-(HLOOKUP(daily!$B67,'commercial size limit'!$A$4:$M$13,2,FALSE)/100))*(VLOOKUP(12&amp;$B67,'comm trip limit - FL_Keys'!$A$5:$I$64,COLUMN(H65),FALSE))*$C68</f>
        <v>2090.8224266599982</v>
      </c>
      <c r="O68">
        <f>O67+(1-(HLOOKUP(daily!$B67,'commercial size limit'!$A$4:$M$13,2,FALSE)/100))*(VLOOKUP(12&amp;$B67,'comm trip limit - FL_Keys'!$A$5:$I$64,COLUMN(I65),FALSE))*$C68</f>
        <v>2123.7391461799994</v>
      </c>
      <c r="P68">
        <f>P67+(1-(HLOOKUP(daily!$B67,'commercial size limit'!$A$4:$M$13,4,FALSE)/100))*(VLOOKUP(14&amp;$B67,'comm trip limit - FL_Keys'!$A$5:$I$64,COLUMN(D65),FALSE))*$C68</f>
        <v>824.20028301292939</v>
      </c>
      <c r="Q68">
        <f>Q67+(1-(HLOOKUP(daily!$B67,'commercial size limit'!$A$4:$M$13,4,FALSE)/100))*(VLOOKUP(14&amp;$B67,'comm trip limit - FL_Keys'!$A$5:$I$64,COLUMN(E65),FALSE))*$C68</f>
        <v>707.44104724283773</v>
      </c>
      <c r="R68">
        <f>R67+(1-(HLOOKUP(daily!$B67,'commercial size limit'!$A$4:$M$13,4,FALSE)/100))*(VLOOKUP(14&amp;$B67,'comm trip limit - FL_Keys'!$A$5:$I$64,COLUMN(F65),FALSE))*$C68</f>
        <v>792.28779483099743</v>
      </c>
      <c r="S68">
        <f>S67+(1-(HLOOKUP(daily!$B67,'commercial size limit'!$A$4:$M$13,4,FALSE)/100))*(VLOOKUP(14&amp;$B67,'comm trip limit - FL_Keys'!$A$5:$I$64,COLUMN(G65),FALSE))*$C68</f>
        <v>824.20028301292939</v>
      </c>
      <c r="T68">
        <f>T67+(1-(HLOOKUP(daily!$B67,'commercial size limit'!$A$4:$M$13,4,FALSE)/100))*(VLOOKUP(14&amp;$B67,'comm trip limit - FL_Keys'!$A$5:$I$64,COLUMN(H65),FALSE))*$C68</f>
        <v>824.20028301292939</v>
      </c>
      <c r="U68">
        <f>U67+(1-(HLOOKUP(daily!$B67,'commercial size limit'!$A$4:$M$13,4,FALSE)/100))*(VLOOKUP(14&amp;$B67,'comm trip limit - FL_Keys'!$A$5:$I$64,COLUMN(I65),FALSE))*$C68</f>
        <v>824.20028301292939</v>
      </c>
      <c r="V68">
        <f>V67+(1-(HLOOKUP(daily!$B67,'commercial size limit'!$A$4:$M$13,5,FALSE)/100))*(VLOOKUP(15&amp;$B67,'comm trip limit - FL_Keys'!$A$5:$I$64,COLUMN(D65),FALSE))*$C68</f>
        <v>621.99190760578574</v>
      </c>
      <c r="W68">
        <f>W67+(1-(HLOOKUP(daily!$B67,'commercial size limit'!$A$4:$M$13,5,FALSE)/100))*(VLOOKUP(15&amp;$B67,'comm trip limit - FL_Keys'!$A$5:$I$64,COLUMN(E65),FALSE))*$C68</f>
        <v>563.3833968434293</v>
      </c>
      <c r="X68">
        <f>X67+(1-(HLOOKUP(daily!$B67,'commercial size limit'!$A$4:$M$13,5,FALSE)/100))*(VLOOKUP(15&amp;$B67,'comm trip limit - FL_Keys'!$A$5:$I$64,COLUMN(F65),FALSE))*$C68</f>
        <v>612.76158413167059</v>
      </c>
      <c r="Y68">
        <f>Y67+(1-(HLOOKUP(daily!$B67,'commercial size limit'!$A$4:$M$13,5,FALSE)/100))*(VLOOKUP(15&amp;$B67,'comm trip limit - FL_Keys'!$A$5:$I$64,COLUMN(G65),FALSE))*$C68</f>
        <v>621.99190760578574</v>
      </c>
      <c r="Z68">
        <f>Z67+(1-(HLOOKUP(daily!$B67,'commercial size limit'!$A$4:$M$13,5,FALSE)/100))*(VLOOKUP(15&amp;$B67,'comm trip limit - FL_Keys'!$A$5:$I$64,COLUMN(H65),FALSE))*$C68</f>
        <v>621.99190760578574</v>
      </c>
      <c r="AA68">
        <f>AA67+(1-(HLOOKUP(daily!$B67,'commercial size limit'!$A$4:$M$13,5,FALSE)/100))*(VLOOKUP(15&amp;$B67,'comm trip limit - FL_Keys'!$A$5:$I$64,COLUMN(I65),FALSE))*$C68</f>
        <v>621.99190760578574</v>
      </c>
      <c r="AB68">
        <f>AB67+(1-(HLOOKUP(daily!$B67,'commercial size limit'!$A$4:$M$13,6,FALSE)/100))*(VLOOKUP(16&amp;$B67,'comm trip limit - FL_Keys'!$A$5:$I$64,COLUMN(D65),FALSE))*$C68</f>
        <v>503.07748254744655</v>
      </c>
      <c r="AC68">
        <f>AC67+(1-(HLOOKUP(daily!$B67,'commercial size limit'!$A$4:$M$13,6,FALSE)/100))*(VLOOKUP(16&amp;$B67,'comm trip limit - FL_Keys'!$A$5:$I$64,COLUMN(E65),FALSE))*$C68</f>
        <v>471.14265587499722</v>
      </c>
      <c r="AD68">
        <f>AD67+(1-(HLOOKUP(daily!$B67,'commercial size limit'!$A$4:$M$13,6,FALSE)/100))*(VLOOKUP(16&amp;$B67,'comm trip limit - FL_Keys'!$A$5:$I$64,COLUMN(F65),FALSE))*$C68</f>
        <v>499.78181449103107</v>
      </c>
      <c r="AE68">
        <f>AE67+(1-(HLOOKUP(daily!$B67,'commercial size limit'!$A$4:$M$13,6,FALSE)/100))*(VLOOKUP(16&amp;$B67,'comm trip limit - FL_Keys'!$A$5:$I$64,COLUMN(G65),FALSE))*$C68</f>
        <v>503.07748254744655</v>
      </c>
      <c r="AF68">
        <f>AF67+(1-(HLOOKUP(daily!$B67,'commercial size limit'!$A$4:$M$13,6,FALSE)/100))*(VLOOKUP(16&amp;$B67,'comm trip limit - FL_Keys'!$A$5:$I$64,COLUMN(H65),FALSE))*$C68</f>
        <v>503.07748254744655</v>
      </c>
      <c r="AG68">
        <f>AG67+(1-(HLOOKUP(daily!$B67,'commercial size limit'!$A$4:$M$13,6,FALSE)/100))*(VLOOKUP(16&amp;$B67,'comm trip limit - FL_Keys'!$A$5:$I$64,COLUMN(I65),FALSE))*$C68</f>
        <v>503.07748254744655</v>
      </c>
      <c r="AH68">
        <f>AH67+(1-(HLOOKUP(daily!$B67,'commercial size limit'!$A$4:$M$13,7,FALSE)/100))*(VLOOKUP(17&amp;$B67,'comm trip limit - FL_Keys'!$A$5:$I$64,COLUMN(D65),FALSE))*$C68</f>
        <v>460.34644266845868</v>
      </c>
      <c r="AI68">
        <f>AI67+(1-(HLOOKUP(daily!$B67,'commercial size limit'!$A$4:$M$13,7,FALSE)/100))*(VLOOKUP(17&amp;$B67,'comm trip limit - FL_Keys'!$A$5:$I$64,COLUMN(E65),FALSE))*$C68</f>
        <v>436.04492607864137</v>
      </c>
      <c r="AJ68">
        <f>AJ67+(1-(HLOOKUP(daily!$B67,'commercial size limit'!$A$4:$M$13,7,FALSE)/100))*(VLOOKUP(17&amp;$B67,'comm trip limit - FL_Keys'!$A$5:$I$64,COLUMN(F65),FALSE))*$C68</f>
        <v>457.05077461204303</v>
      </c>
      <c r="AK68">
        <f>AK67+(1-(HLOOKUP(daily!$B67,'commercial size limit'!$A$4:$M$13,7,FALSE)/100))*(VLOOKUP(17&amp;$B67,'comm trip limit - FL_Keys'!$A$5:$I$64,COLUMN(G65),FALSE))*$C68</f>
        <v>460.34644266845868</v>
      </c>
      <c r="AL68">
        <f>AL67+(1-(HLOOKUP(daily!$B67,'commercial size limit'!$A$4:$M$13,7,FALSE)/100))*(VLOOKUP(17&amp;$B67,'comm trip limit - FL_Keys'!$A$5:$I$64,COLUMN(H65),FALSE))*$C68</f>
        <v>460.34644266845868</v>
      </c>
      <c r="AM68">
        <f>AM67+(1-(HLOOKUP(daily!$B67,'commercial size limit'!$A$4:$M$13,7,FALSE)/100))*(VLOOKUP(17&amp;$B67,'comm trip limit - FL_Keys'!$A$5:$I$64,COLUMN(I65),FALSE))*$C68</f>
        <v>460.34644266845868</v>
      </c>
    </row>
    <row r="69" spans="1:39" x14ac:dyDescent="0.25">
      <c r="A69" s="7">
        <v>42436</v>
      </c>
      <c r="B69" s="22">
        <f t="shared" si="4"/>
        <v>3</v>
      </c>
      <c r="C69" s="21">
        <f t="shared" si="3"/>
        <v>28.294</v>
      </c>
      <c r="D69">
        <f t="shared" ref="D69:D132" si="5">D68+C69</f>
        <v>2172.4230000000002</v>
      </c>
      <c r="E69">
        <v>67</v>
      </c>
      <c r="J69">
        <f>J68+(1-(HLOOKUP(daily!$B68,'commercial size limit'!$A$4:$M$13,2,FALSE)/100))*(VLOOKUP(12&amp;$B68,'comm trip limit - FL_Keys'!$A$5:$I$64,COLUMN(D66),FALSE))*$C69</f>
        <v>2172.4230000000002</v>
      </c>
      <c r="K69">
        <f>K68+(1-(HLOOKUP(daily!$B68,'commercial size limit'!$A$4:$M$13,2,FALSE)/100))*(VLOOKUP(12&amp;$B68,'comm trip limit - FL_Keys'!$A$5:$I$64,COLUMN(E66),FALSE))*$C69</f>
        <v>1269.3677459099995</v>
      </c>
      <c r="L69">
        <f>L68+(1-(HLOOKUP(daily!$B68,'commercial size limit'!$A$4:$M$13,2,FALSE)/100))*(VLOOKUP(12&amp;$B68,'comm trip limit - FL_Keys'!$A$5:$I$64,COLUMN(F66),FALSE))*$C69</f>
        <v>1732.0633886699986</v>
      </c>
      <c r="M69">
        <f>M68+(1-(HLOOKUP(daily!$B68,'commercial size limit'!$A$4:$M$13,2,FALSE)/100))*(VLOOKUP(12&amp;$B68,'comm trip limit - FL_Keys'!$A$5:$I$64,COLUMN(G66),FALSE))*$C69</f>
        <v>2015.8970612400014</v>
      </c>
      <c r="N69">
        <f>N68+(1-(HLOOKUP(daily!$B68,'commercial size limit'!$A$4:$M$13,2,FALSE)/100))*(VLOOKUP(12&amp;$B68,'comm trip limit - FL_Keys'!$A$5:$I$64,COLUMN(H66),FALSE))*$C69</f>
        <v>2119.1164266599981</v>
      </c>
      <c r="O69">
        <f>O68+(1-(HLOOKUP(daily!$B68,'commercial size limit'!$A$4:$M$13,2,FALSE)/100))*(VLOOKUP(12&amp;$B68,'comm trip limit - FL_Keys'!$A$5:$I$64,COLUMN(I66),FALSE))*$C69</f>
        <v>2152.0331461799992</v>
      </c>
      <c r="P69">
        <f>P68+(1-(HLOOKUP(daily!$B68,'commercial size limit'!$A$4:$M$13,4,FALSE)/100))*(VLOOKUP(14&amp;$B68,'comm trip limit - FL_Keys'!$A$5:$I$64,COLUMN(D66),FALSE))*$C69</f>
        <v>833.76488518684243</v>
      </c>
      <c r="Q69">
        <f>Q68+(1-(HLOOKUP(daily!$B68,'commercial size limit'!$A$4:$M$13,4,FALSE)/100))*(VLOOKUP(14&amp;$B68,'comm trip limit - FL_Keys'!$A$5:$I$64,COLUMN(E66),FALSE))*$C69</f>
        <v>716.01217418894646</v>
      </c>
      <c r="R69">
        <f>R68+(1-(HLOOKUP(daily!$B68,'commercial size limit'!$A$4:$M$13,4,FALSE)/100))*(VLOOKUP(14&amp;$B68,'comm trip limit - FL_Keys'!$A$5:$I$64,COLUMN(F66),FALSE))*$C69</f>
        <v>801.85239700491047</v>
      </c>
      <c r="S69">
        <f>S68+(1-(HLOOKUP(daily!$B68,'commercial size limit'!$A$4:$M$13,4,FALSE)/100))*(VLOOKUP(14&amp;$B68,'comm trip limit - FL_Keys'!$A$5:$I$64,COLUMN(G66),FALSE))*$C69</f>
        <v>833.76488518684243</v>
      </c>
      <c r="T69">
        <f>T68+(1-(HLOOKUP(daily!$B68,'commercial size limit'!$A$4:$M$13,4,FALSE)/100))*(VLOOKUP(14&amp;$B68,'comm trip limit - FL_Keys'!$A$5:$I$64,COLUMN(H66),FALSE))*$C69</f>
        <v>833.76488518684243</v>
      </c>
      <c r="U69">
        <f>U68+(1-(HLOOKUP(daily!$B68,'commercial size limit'!$A$4:$M$13,4,FALSE)/100))*(VLOOKUP(14&amp;$B68,'comm trip limit - FL_Keys'!$A$5:$I$64,COLUMN(I66),FALSE))*$C69</f>
        <v>833.76488518684243</v>
      </c>
      <c r="V69">
        <f>V68+(1-(HLOOKUP(daily!$B68,'commercial size limit'!$A$4:$M$13,5,FALSE)/100))*(VLOOKUP(15&amp;$B68,'comm trip limit - FL_Keys'!$A$5:$I$64,COLUMN(D66),FALSE))*$C69</f>
        <v>629.71124891013358</v>
      </c>
      <c r="W69">
        <f>W68+(1-(HLOOKUP(daily!$B68,'commercial size limit'!$A$4:$M$13,5,FALSE)/100))*(VLOOKUP(15&amp;$B68,'comm trip limit - FL_Keys'!$A$5:$I$64,COLUMN(E66),FALSE))*$C69</f>
        <v>570.57797732590757</v>
      </c>
      <c r="X69">
        <f>X68+(1-(HLOOKUP(daily!$B68,'commercial size limit'!$A$4:$M$13,5,FALSE)/100))*(VLOOKUP(15&amp;$B68,'comm trip limit - FL_Keys'!$A$5:$I$64,COLUMN(F66),FALSE))*$C69</f>
        <v>620.48092543601842</v>
      </c>
      <c r="Y69">
        <f>Y68+(1-(HLOOKUP(daily!$B68,'commercial size limit'!$A$4:$M$13,5,FALSE)/100))*(VLOOKUP(15&amp;$B68,'comm trip limit - FL_Keys'!$A$5:$I$64,COLUMN(G66),FALSE))*$C69</f>
        <v>629.71124891013358</v>
      </c>
      <c r="Z69">
        <f>Z68+(1-(HLOOKUP(daily!$B68,'commercial size limit'!$A$4:$M$13,5,FALSE)/100))*(VLOOKUP(15&amp;$B68,'comm trip limit - FL_Keys'!$A$5:$I$64,COLUMN(H66),FALSE))*$C69</f>
        <v>629.71124891013358</v>
      </c>
      <c r="AA69">
        <f>AA68+(1-(HLOOKUP(daily!$B68,'commercial size limit'!$A$4:$M$13,5,FALSE)/100))*(VLOOKUP(15&amp;$B68,'comm trip limit - FL_Keys'!$A$5:$I$64,COLUMN(I66),FALSE))*$C69</f>
        <v>629.71124891013358</v>
      </c>
      <c r="AB69">
        <f>AB68+(1-(HLOOKUP(daily!$B68,'commercial size limit'!$A$4:$M$13,6,FALSE)/100))*(VLOOKUP(16&amp;$B68,'comm trip limit - FL_Keys'!$A$5:$I$64,COLUMN(D66),FALSE))*$C69</f>
        <v>509.68966733005527</v>
      </c>
      <c r="AC69">
        <f>AC68+(1-(HLOOKUP(daily!$B68,'commercial size limit'!$A$4:$M$13,6,FALSE)/100))*(VLOOKUP(16&amp;$B68,'comm trip limit - FL_Keys'!$A$5:$I$64,COLUMN(E66),FALSE))*$C69</f>
        <v>477.50437109804068</v>
      </c>
      <c r="AD69">
        <f>AD68+(1-(HLOOKUP(daily!$B68,'commercial size limit'!$A$4:$M$13,6,FALSE)/100))*(VLOOKUP(16&amp;$B68,'comm trip limit - FL_Keys'!$A$5:$I$64,COLUMN(F66),FALSE))*$C69</f>
        <v>506.39399927363979</v>
      </c>
      <c r="AE69">
        <f>AE68+(1-(HLOOKUP(daily!$B68,'commercial size limit'!$A$4:$M$13,6,FALSE)/100))*(VLOOKUP(16&amp;$B68,'comm trip limit - FL_Keys'!$A$5:$I$64,COLUMN(G66),FALSE))*$C69</f>
        <v>509.68966733005527</v>
      </c>
      <c r="AF69">
        <f>AF68+(1-(HLOOKUP(daily!$B68,'commercial size limit'!$A$4:$M$13,6,FALSE)/100))*(VLOOKUP(16&amp;$B68,'comm trip limit - FL_Keys'!$A$5:$I$64,COLUMN(H66),FALSE))*$C69</f>
        <v>509.68966733005527</v>
      </c>
      <c r="AG69">
        <f>AG68+(1-(HLOOKUP(daily!$B68,'commercial size limit'!$A$4:$M$13,6,FALSE)/100))*(VLOOKUP(16&amp;$B68,'comm trip limit - FL_Keys'!$A$5:$I$64,COLUMN(I66),FALSE))*$C69</f>
        <v>509.68966733005527</v>
      </c>
      <c r="AH69">
        <f>AH68+(1-(HLOOKUP(daily!$B68,'commercial size limit'!$A$4:$M$13,7,FALSE)/100))*(VLOOKUP(17&amp;$B68,'comm trip limit - FL_Keys'!$A$5:$I$64,COLUMN(D66),FALSE))*$C69</f>
        <v>466.9586274510674</v>
      </c>
      <c r="AI69">
        <f>AI68+(1-(HLOOKUP(daily!$B68,'commercial size limit'!$A$4:$M$13,7,FALSE)/100))*(VLOOKUP(17&amp;$B68,'comm trip limit - FL_Keys'!$A$5:$I$64,COLUMN(E66),FALSE))*$C69</f>
        <v>442.40664130168483</v>
      </c>
      <c r="AJ69">
        <f>AJ68+(1-(HLOOKUP(daily!$B68,'commercial size limit'!$A$4:$M$13,7,FALSE)/100))*(VLOOKUP(17&amp;$B68,'comm trip limit - FL_Keys'!$A$5:$I$64,COLUMN(F66),FALSE))*$C69</f>
        <v>463.66295939465175</v>
      </c>
      <c r="AK69">
        <f>AK68+(1-(HLOOKUP(daily!$B68,'commercial size limit'!$A$4:$M$13,7,FALSE)/100))*(VLOOKUP(17&amp;$B68,'comm trip limit - FL_Keys'!$A$5:$I$64,COLUMN(G66),FALSE))*$C69</f>
        <v>466.9586274510674</v>
      </c>
      <c r="AL69">
        <f>AL68+(1-(HLOOKUP(daily!$B68,'commercial size limit'!$A$4:$M$13,7,FALSE)/100))*(VLOOKUP(17&amp;$B68,'comm trip limit - FL_Keys'!$A$5:$I$64,COLUMN(H66),FALSE))*$C69</f>
        <v>466.9586274510674</v>
      </c>
      <c r="AM69">
        <f>AM68+(1-(HLOOKUP(daily!$B68,'commercial size limit'!$A$4:$M$13,7,FALSE)/100))*(VLOOKUP(17&amp;$B68,'comm trip limit - FL_Keys'!$A$5:$I$64,COLUMN(I66),FALSE))*$C69</f>
        <v>466.9586274510674</v>
      </c>
    </row>
    <row r="70" spans="1:39" x14ac:dyDescent="0.25">
      <c r="A70" s="7">
        <v>42437</v>
      </c>
      <c r="B70" s="22">
        <f t="shared" si="4"/>
        <v>3</v>
      </c>
      <c r="C70" s="21">
        <f t="shared" si="3"/>
        <v>28.294</v>
      </c>
      <c r="D70">
        <f t="shared" si="5"/>
        <v>2200.7170000000001</v>
      </c>
      <c r="E70">
        <v>68</v>
      </c>
      <c r="J70">
        <f>J69+(1-(HLOOKUP(daily!$B69,'commercial size limit'!$A$4:$M$13,2,FALSE)/100))*(VLOOKUP(12&amp;$B69,'comm trip limit - FL_Keys'!$A$5:$I$64,COLUMN(D67),FALSE))*$C70</f>
        <v>2200.7170000000001</v>
      </c>
      <c r="K70">
        <f>K69+(1-(HLOOKUP(daily!$B69,'commercial size limit'!$A$4:$M$13,2,FALSE)/100))*(VLOOKUP(12&amp;$B69,'comm trip limit - FL_Keys'!$A$5:$I$64,COLUMN(E67),FALSE))*$C70</f>
        <v>1286.6850886099994</v>
      </c>
      <c r="L70">
        <f>L69+(1-(HLOOKUP(daily!$B69,'commercial size limit'!$A$4:$M$13,2,FALSE)/100))*(VLOOKUP(12&amp;$B69,'comm trip limit - FL_Keys'!$A$5:$I$64,COLUMN(F67),FALSE))*$C70</f>
        <v>1754.6748217099987</v>
      </c>
      <c r="M70">
        <f>M69+(1-(HLOOKUP(daily!$B69,'commercial size limit'!$A$4:$M$13,2,FALSE)/100))*(VLOOKUP(12&amp;$B69,'comm trip limit - FL_Keys'!$A$5:$I$64,COLUMN(G67),FALSE))*$C70</f>
        <v>2042.7483501800014</v>
      </c>
      <c r="N70">
        <f>N69+(1-(HLOOKUP(daily!$B69,'commercial size limit'!$A$4:$M$13,2,FALSE)/100))*(VLOOKUP(12&amp;$B69,'comm trip limit - FL_Keys'!$A$5:$I$64,COLUMN(H67),FALSE))*$C70</f>
        <v>2147.4104266599979</v>
      </c>
      <c r="O70">
        <f>O69+(1-(HLOOKUP(daily!$B69,'commercial size limit'!$A$4:$M$13,2,FALSE)/100))*(VLOOKUP(12&amp;$B69,'comm trip limit - FL_Keys'!$A$5:$I$64,COLUMN(I67),FALSE))*$C70</f>
        <v>2180.3271461799991</v>
      </c>
      <c r="P70">
        <f>P69+(1-(HLOOKUP(daily!$B69,'commercial size limit'!$A$4:$M$13,4,FALSE)/100))*(VLOOKUP(14&amp;$B69,'comm trip limit - FL_Keys'!$A$5:$I$64,COLUMN(D67),FALSE))*$C70</f>
        <v>843.32948736075548</v>
      </c>
      <c r="Q70">
        <f>Q69+(1-(HLOOKUP(daily!$B69,'commercial size limit'!$A$4:$M$13,4,FALSE)/100))*(VLOOKUP(14&amp;$B69,'comm trip limit - FL_Keys'!$A$5:$I$64,COLUMN(E67),FALSE))*$C70</f>
        <v>724.58330113505519</v>
      </c>
      <c r="R70">
        <f>R69+(1-(HLOOKUP(daily!$B69,'commercial size limit'!$A$4:$M$13,4,FALSE)/100))*(VLOOKUP(14&amp;$B69,'comm trip limit - FL_Keys'!$A$5:$I$64,COLUMN(F67),FALSE))*$C70</f>
        <v>811.41699917882352</v>
      </c>
      <c r="S70">
        <f>S69+(1-(HLOOKUP(daily!$B69,'commercial size limit'!$A$4:$M$13,4,FALSE)/100))*(VLOOKUP(14&amp;$B69,'comm trip limit - FL_Keys'!$A$5:$I$64,COLUMN(G67),FALSE))*$C70</f>
        <v>843.32948736075548</v>
      </c>
      <c r="T70">
        <f>T69+(1-(HLOOKUP(daily!$B69,'commercial size limit'!$A$4:$M$13,4,FALSE)/100))*(VLOOKUP(14&amp;$B69,'comm trip limit - FL_Keys'!$A$5:$I$64,COLUMN(H67),FALSE))*$C70</f>
        <v>843.32948736075548</v>
      </c>
      <c r="U70">
        <f>U69+(1-(HLOOKUP(daily!$B69,'commercial size limit'!$A$4:$M$13,4,FALSE)/100))*(VLOOKUP(14&amp;$B69,'comm trip limit - FL_Keys'!$A$5:$I$64,COLUMN(I67),FALSE))*$C70</f>
        <v>843.32948736075548</v>
      </c>
      <c r="V70">
        <f>V69+(1-(HLOOKUP(daily!$B69,'commercial size limit'!$A$4:$M$13,5,FALSE)/100))*(VLOOKUP(15&amp;$B69,'comm trip limit - FL_Keys'!$A$5:$I$64,COLUMN(D67),FALSE))*$C70</f>
        <v>637.43059021448141</v>
      </c>
      <c r="W70">
        <f>W69+(1-(HLOOKUP(daily!$B69,'commercial size limit'!$A$4:$M$13,5,FALSE)/100))*(VLOOKUP(15&amp;$B69,'comm trip limit - FL_Keys'!$A$5:$I$64,COLUMN(E67),FALSE))*$C70</f>
        <v>577.77255780838584</v>
      </c>
      <c r="X70">
        <f>X69+(1-(HLOOKUP(daily!$B69,'commercial size limit'!$A$4:$M$13,5,FALSE)/100))*(VLOOKUP(15&amp;$B69,'comm trip limit - FL_Keys'!$A$5:$I$64,COLUMN(F67),FALSE))*$C70</f>
        <v>628.20026674036626</v>
      </c>
      <c r="Y70">
        <f>Y69+(1-(HLOOKUP(daily!$B69,'commercial size limit'!$A$4:$M$13,5,FALSE)/100))*(VLOOKUP(15&amp;$B69,'comm trip limit - FL_Keys'!$A$5:$I$64,COLUMN(G67),FALSE))*$C70</f>
        <v>637.43059021448141</v>
      </c>
      <c r="Z70">
        <f>Z69+(1-(HLOOKUP(daily!$B69,'commercial size limit'!$A$4:$M$13,5,FALSE)/100))*(VLOOKUP(15&amp;$B69,'comm trip limit - FL_Keys'!$A$5:$I$64,COLUMN(H67),FALSE))*$C70</f>
        <v>637.43059021448141</v>
      </c>
      <c r="AA70">
        <f>AA69+(1-(HLOOKUP(daily!$B69,'commercial size limit'!$A$4:$M$13,5,FALSE)/100))*(VLOOKUP(15&amp;$B69,'comm trip limit - FL_Keys'!$A$5:$I$64,COLUMN(I67),FALSE))*$C70</f>
        <v>637.43059021448141</v>
      </c>
      <c r="AB70">
        <f>AB69+(1-(HLOOKUP(daily!$B69,'commercial size limit'!$A$4:$M$13,6,FALSE)/100))*(VLOOKUP(16&amp;$B69,'comm trip limit - FL_Keys'!$A$5:$I$64,COLUMN(D67),FALSE))*$C70</f>
        <v>516.30185211266394</v>
      </c>
      <c r="AC70">
        <f>AC69+(1-(HLOOKUP(daily!$B69,'commercial size limit'!$A$4:$M$13,6,FALSE)/100))*(VLOOKUP(16&amp;$B69,'comm trip limit - FL_Keys'!$A$5:$I$64,COLUMN(E67),FALSE))*$C70</f>
        <v>483.86608632108414</v>
      </c>
      <c r="AD70">
        <f>AD69+(1-(HLOOKUP(daily!$B69,'commercial size limit'!$A$4:$M$13,6,FALSE)/100))*(VLOOKUP(16&amp;$B69,'comm trip limit - FL_Keys'!$A$5:$I$64,COLUMN(F67),FALSE))*$C70</f>
        <v>513.00618405624846</v>
      </c>
      <c r="AE70">
        <f>AE69+(1-(HLOOKUP(daily!$B69,'commercial size limit'!$A$4:$M$13,6,FALSE)/100))*(VLOOKUP(16&amp;$B69,'comm trip limit - FL_Keys'!$A$5:$I$64,COLUMN(G67),FALSE))*$C70</f>
        <v>516.30185211266394</v>
      </c>
      <c r="AF70">
        <f>AF69+(1-(HLOOKUP(daily!$B69,'commercial size limit'!$A$4:$M$13,6,FALSE)/100))*(VLOOKUP(16&amp;$B69,'comm trip limit - FL_Keys'!$A$5:$I$64,COLUMN(H67),FALSE))*$C70</f>
        <v>516.30185211266394</v>
      </c>
      <c r="AG70">
        <f>AG69+(1-(HLOOKUP(daily!$B69,'commercial size limit'!$A$4:$M$13,6,FALSE)/100))*(VLOOKUP(16&amp;$B69,'comm trip limit - FL_Keys'!$A$5:$I$64,COLUMN(I67),FALSE))*$C70</f>
        <v>516.30185211266394</v>
      </c>
      <c r="AH70">
        <f>AH69+(1-(HLOOKUP(daily!$B69,'commercial size limit'!$A$4:$M$13,7,FALSE)/100))*(VLOOKUP(17&amp;$B69,'comm trip limit - FL_Keys'!$A$5:$I$64,COLUMN(D67),FALSE))*$C70</f>
        <v>473.57081223367612</v>
      </c>
      <c r="AI70">
        <f>AI69+(1-(HLOOKUP(daily!$B69,'commercial size limit'!$A$4:$M$13,7,FALSE)/100))*(VLOOKUP(17&amp;$B69,'comm trip limit - FL_Keys'!$A$5:$I$64,COLUMN(E67),FALSE))*$C70</f>
        <v>448.76835652472829</v>
      </c>
      <c r="AJ70">
        <f>AJ69+(1-(HLOOKUP(daily!$B69,'commercial size limit'!$A$4:$M$13,7,FALSE)/100))*(VLOOKUP(17&amp;$B69,'comm trip limit - FL_Keys'!$A$5:$I$64,COLUMN(F67),FALSE))*$C70</f>
        <v>470.27514417726047</v>
      </c>
      <c r="AK70">
        <f>AK69+(1-(HLOOKUP(daily!$B69,'commercial size limit'!$A$4:$M$13,7,FALSE)/100))*(VLOOKUP(17&amp;$B69,'comm trip limit - FL_Keys'!$A$5:$I$64,COLUMN(G67),FALSE))*$C70</f>
        <v>473.57081223367612</v>
      </c>
      <c r="AL70">
        <f>AL69+(1-(HLOOKUP(daily!$B69,'commercial size limit'!$A$4:$M$13,7,FALSE)/100))*(VLOOKUP(17&amp;$B69,'comm trip limit - FL_Keys'!$A$5:$I$64,COLUMN(H67),FALSE))*$C70</f>
        <v>473.57081223367612</v>
      </c>
      <c r="AM70">
        <f>AM69+(1-(HLOOKUP(daily!$B69,'commercial size limit'!$A$4:$M$13,7,FALSE)/100))*(VLOOKUP(17&amp;$B69,'comm trip limit - FL_Keys'!$A$5:$I$64,COLUMN(I67),FALSE))*$C70</f>
        <v>473.57081223367612</v>
      </c>
    </row>
    <row r="71" spans="1:39" x14ac:dyDescent="0.25">
      <c r="A71" s="7">
        <v>42438</v>
      </c>
      <c r="B71" s="22">
        <f t="shared" si="4"/>
        <v>3</v>
      </c>
      <c r="C71" s="21">
        <f t="shared" si="3"/>
        <v>28.294</v>
      </c>
      <c r="D71">
        <f t="shared" si="5"/>
        <v>2229.011</v>
      </c>
      <c r="E71">
        <v>69</v>
      </c>
      <c r="J71">
        <f>J70+(1-(HLOOKUP(daily!$B70,'commercial size limit'!$A$4:$M$13,2,FALSE)/100))*(VLOOKUP(12&amp;$B70,'comm trip limit - FL_Keys'!$A$5:$I$64,COLUMN(D68),FALSE))*$C71</f>
        <v>2229.011</v>
      </c>
      <c r="K71">
        <f>K70+(1-(HLOOKUP(daily!$B70,'commercial size limit'!$A$4:$M$13,2,FALSE)/100))*(VLOOKUP(12&amp;$B70,'comm trip limit - FL_Keys'!$A$5:$I$64,COLUMN(E68),FALSE))*$C71</f>
        <v>1304.0024313099993</v>
      </c>
      <c r="L71">
        <f>L70+(1-(HLOOKUP(daily!$B70,'commercial size limit'!$A$4:$M$13,2,FALSE)/100))*(VLOOKUP(12&amp;$B70,'comm trip limit - FL_Keys'!$A$5:$I$64,COLUMN(F68),FALSE))*$C71</f>
        <v>1777.2862547499988</v>
      </c>
      <c r="M71">
        <f>M70+(1-(HLOOKUP(daily!$B70,'commercial size limit'!$A$4:$M$13,2,FALSE)/100))*(VLOOKUP(12&amp;$B70,'comm trip limit - FL_Keys'!$A$5:$I$64,COLUMN(G68),FALSE))*$C71</f>
        <v>2069.5996391200015</v>
      </c>
      <c r="N71">
        <f>N70+(1-(HLOOKUP(daily!$B70,'commercial size limit'!$A$4:$M$13,2,FALSE)/100))*(VLOOKUP(12&amp;$B70,'comm trip limit - FL_Keys'!$A$5:$I$64,COLUMN(H68),FALSE))*$C71</f>
        <v>2175.7044266599978</v>
      </c>
      <c r="O71">
        <f>O70+(1-(HLOOKUP(daily!$B70,'commercial size limit'!$A$4:$M$13,2,FALSE)/100))*(VLOOKUP(12&amp;$B70,'comm trip limit - FL_Keys'!$A$5:$I$64,COLUMN(I68),FALSE))*$C71</f>
        <v>2208.621146179999</v>
      </c>
      <c r="P71">
        <f>P70+(1-(HLOOKUP(daily!$B70,'commercial size limit'!$A$4:$M$13,4,FALSE)/100))*(VLOOKUP(14&amp;$B70,'comm trip limit - FL_Keys'!$A$5:$I$64,COLUMN(D68),FALSE))*$C71</f>
        <v>852.89408953466852</v>
      </c>
      <c r="Q71">
        <f>Q70+(1-(HLOOKUP(daily!$B70,'commercial size limit'!$A$4:$M$13,4,FALSE)/100))*(VLOOKUP(14&amp;$B70,'comm trip limit - FL_Keys'!$A$5:$I$64,COLUMN(E68),FALSE))*$C71</f>
        <v>733.15442808116393</v>
      </c>
      <c r="R71">
        <f>R70+(1-(HLOOKUP(daily!$B70,'commercial size limit'!$A$4:$M$13,4,FALSE)/100))*(VLOOKUP(14&amp;$B70,'comm trip limit - FL_Keys'!$A$5:$I$64,COLUMN(F68),FALSE))*$C71</f>
        <v>820.98160135273656</v>
      </c>
      <c r="S71">
        <f>S70+(1-(HLOOKUP(daily!$B70,'commercial size limit'!$A$4:$M$13,4,FALSE)/100))*(VLOOKUP(14&amp;$B70,'comm trip limit - FL_Keys'!$A$5:$I$64,COLUMN(G68),FALSE))*$C71</f>
        <v>852.89408953466852</v>
      </c>
      <c r="T71">
        <f>T70+(1-(HLOOKUP(daily!$B70,'commercial size limit'!$A$4:$M$13,4,FALSE)/100))*(VLOOKUP(14&amp;$B70,'comm trip limit - FL_Keys'!$A$5:$I$64,COLUMN(H68),FALSE))*$C71</f>
        <v>852.89408953466852</v>
      </c>
      <c r="U71">
        <f>U70+(1-(HLOOKUP(daily!$B70,'commercial size limit'!$A$4:$M$13,4,FALSE)/100))*(VLOOKUP(14&amp;$B70,'comm trip limit - FL_Keys'!$A$5:$I$64,COLUMN(I68),FALSE))*$C71</f>
        <v>852.89408953466852</v>
      </c>
      <c r="V71">
        <f>V70+(1-(HLOOKUP(daily!$B70,'commercial size limit'!$A$4:$M$13,5,FALSE)/100))*(VLOOKUP(15&amp;$B70,'comm trip limit - FL_Keys'!$A$5:$I$64,COLUMN(D68),FALSE))*$C71</f>
        <v>645.14993151882925</v>
      </c>
      <c r="W71">
        <f>W70+(1-(HLOOKUP(daily!$B70,'commercial size limit'!$A$4:$M$13,5,FALSE)/100))*(VLOOKUP(15&amp;$B70,'comm trip limit - FL_Keys'!$A$5:$I$64,COLUMN(E68),FALSE))*$C71</f>
        <v>584.96713829086411</v>
      </c>
      <c r="X71">
        <f>X70+(1-(HLOOKUP(daily!$B70,'commercial size limit'!$A$4:$M$13,5,FALSE)/100))*(VLOOKUP(15&amp;$B70,'comm trip limit - FL_Keys'!$A$5:$I$64,COLUMN(F68),FALSE))*$C71</f>
        <v>635.9196080447141</v>
      </c>
      <c r="Y71">
        <f>Y70+(1-(HLOOKUP(daily!$B70,'commercial size limit'!$A$4:$M$13,5,FALSE)/100))*(VLOOKUP(15&amp;$B70,'comm trip limit - FL_Keys'!$A$5:$I$64,COLUMN(G68),FALSE))*$C71</f>
        <v>645.14993151882925</v>
      </c>
      <c r="Z71">
        <f>Z70+(1-(HLOOKUP(daily!$B70,'commercial size limit'!$A$4:$M$13,5,FALSE)/100))*(VLOOKUP(15&amp;$B70,'comm trip limit - FL_Keys'!$A$5:$I$64,COLUMN(H68),FALSE))*$C71</f>
        <v>645.14993151882925</v>
      </c>
      <c r="AA71">
        <f>AA70+(1-(HLOOKUP(daily!$B70,'commercial size limit'!$A$4:$M$13,5,FALSE)/100))*(VLOOKUP(15&amp;$B70,'comm trip limit - FL_Keys'!$A$5:$I$64,COLUMN(I68),FALSE))*$C71</f>
        <v>645.14993151882925</v>
      </c>
      <c r="AB71">
        <f>AB70+(1-(HLOOKUP(daily!$B70,'commercial size limit'!$A$4:$M$13,6,FALSE)/100))*(VLOOKUP(16&amp;$B70,'comm trip limit - FL_Keys'!$A$5:$I$64,COLUMN(D68),FALSE))*$C71</f>
        <v>522.9140368952726</v>
      </c>
      <c r="AC71">
        <f>AC70+(1-(HLOOKUP(daily!$B70,'commercial size limit'!$A$4:$M$13,6,FALSE)/100))*(VLOOKUP(16&amp;$B70,'comm trip limit - FL_Keys'!$A$5:$I$64,COLUMN(E68),FALSE))*$C71</f>
        <v>490.2278015441276</v>
      </c>
      <c r="AD71">
        <f>AD70+(1-(HLOOKUP(daily!$B70,'commercial size limit'!$A$4:$M$13,6,FALSE)/100))*(VLOOKUP(16&amp;$B70,'comm trip limit - FL_Keys'!$A$5:$I$64,COLUMN(F68),FALSE))*$C71</f>
        <v>519.61836883885712</v>
      </c>
      <c r="AE71">
        <f>AE70+(1-(HLOOKUP(daily!$B70,'commercial size limit'!$A$4:$M$13,6,FALSE)/100))*(VLOOKUP(16&amp;$B70,'comm trip limit - FL_Keys'!$A$5:$I$64,COLUMN(G68),FALSE))*$C71</f>
        <v>522.9140368952726</v>
      </c>
      <c r="AF71">
        <f>AF70+(1-(HLOOKUP(daily!$B70,'commercial size limit'!$A$4:$M$13,6,FALSE)/100))*(VLOOKUP(16&amp;$B70,'comm trip limit - FL_Keys'!$A$5:$I$64,COLUMN(H68),FALSE))*$C71</f>
        <v>522.9140368952726</v>
      </c>
      <c r="AG71">
        <f>AG70+(1-(HLOOKUP(daily!$B70,'commercial size limit'!$A$4:$M$13,6,FALSE)/100))*(VLOOKUP(16&amp;$B70,'comm trip limit - FL_Keys'!$A$5:$I$64,COLUMN(I68),FALSE))*$C71</f>
        <v>522.9140368952726</v>
      </c>
      <c r="AH71">
        <f>AH70+(1-(HLOOKUP(daily!$B70,'commercial size limit'!$A$4:$M$13,7,FALSE)/100))*(VLOOKUP(17&amp;$B70,'comm trip limit - FL_Keys'!$A$5:$I$64,COLUMN(D68),FALSE))*$C71</f>
        <v>480.18299701628484</v>
      </c>
      <c r="AI71">
        <f>AI70+(1-(HLOOKUP(daily!$B70,'commercial size limit'!$A$4:$M$13,7,FALSE)/100))*(VLOOKUP(17&amp;$B70,'comm trip limit - FL_Keys'!$A$5:$I$64,COLUMN(E68),FALSE))*$C71</f>
        <v>455.13007174777175</v>
      </c>
      <c r="AJ71">
        <f>AJ70+(1-(HLOOKUP(daily!$B70,'commercial size limit'!$A$4:$M$13,7,FALSE)/100))*(VLOOKUP(17&amp;$B70,'comm trip limit - FL_Keys'!$A$5:$I$64,COLUMN(F68),FALSE))*$C71</f>
        <v>476.88732895986919</v>
      </c>
      <c r="AK71">
        <f>AK70+(1-(HLOOKUP(daily!$B70,'commercial size limit'!$A$4:$M$13,7,FALSE)/100))*(VLOOKUP(17&amp;$B70,'comm trip limit - FL_Keys'!$A$5:$I$64,COLUMN(G68),FALSE))*$C71</f>
        <v>480.18299701628484</v>
      </c>
      <c r="AL71">
        <f>AL70+(1-(HLOOKUP(daily!$B70,'commercial size limit'!$A$4:$M$13,7,FALSE)/100))*(VLOOKUP(17&amp;$B70,'comm trip limit - FL_Keys'!$A$5:$I$64,COLUMN(H68),FALSE))*$C71</f>
        <v>480.18299701628484</v>
      </c>
      <c r="AM71">
        <f>AM70+(1-(HLOOKUP(daily!$B70,'commercial size limit'!$A$4:$M$13,7,FALSE)/100))*(VLOOKUP(17&amp;$B70,'comm trip limit - FL_Keys'!$A$5:$I$64,COLUMN(I68),FALSE))*$C71</f>
        <v>480.18299701628484</v>
      </c>
    </row>
    <row r="72" spans="1:39" x14ac:dyDescent="0.25">
      <c r="A72" s="7">
        <v>42439</v>
      </c>
      <c r="B72" s="22">
        <f t="shared" si="4"/>
        <v>3</v>
      </c>
      <c r="C72" s="21">
        <f t="shared" si="3"/>
        <v>28.294</v>
      </c>
      <c r="D72">
        <f t="shared" si="5"/>
        <v>2257.3049999999998</v>
      </c>
      <c r="E72">
        <v>70</v>
      </c>
      <c r="J72">
        <f>J71+(1-(HLOOKUP(daily!$B71,'commercial size limit'!$A$4:$M$13,2,FALSE)/100))*(VLOOKUP(12&amp;$B71,'comm trip limit - FL_Keys'!$A$5:$I$64,COLUMN(D69),FALSE))*$C72</f>
        <v>2257.3049999999998</v>
      </c>
      <c r="K72">
        <f>K71+(1-(HLOOKUP(daily!$B71,'commercial size limit'!$A$4:$M$13,2,FALSE)/100))*(VLOOKUP(12&amp;$B71,'comm trip limit - FL_Keys'!$A$5:$I$64,COLUMN(E69),FALSE))*$C72</f>
        <v>1321.3197740099993</v>
      </c>
      <c r="L72">
        <f>L71+(1-(HLOOKUP(daily!$B71,'commercial size limit'!$A$4:$M$13,2,FALSE)/100))*(VLOOKUP(12&amp;$B71,'comm trip limit - FL_Keys'!$A$5:$I$64,COLUMN(F69),FALSE))*$C72</f>
        <v>1799.8976877899988</v>
      </c>
      <c r="M72">
        <f>M71+(1-(HLOOKUP(daily!$B71,'commercial size limit'!$A$4:$M$13,2,FALSE)/100))*(VLOOKUP(12&amp;$B71,'comm trip limit - FL_Keys'!$A$5:$I$64,COLUMN(G69),FALSE))*$C72</f>
        <v>2096.4509280600014</v>
      </c>
      <c r="N72">
        <f>N71+(1-(HLOOKUP(daily!$B71,'commercial size limit'!$A$4:$M$13,2,FALSE)/100))*(VLOOKUP(12&amp;$B71,'comm trip limit - FL_Keys'!$A$5:$I$64,COLUMN(H69),FALSE))*$C72</f>
        <v>2203.9984266599977</v>
      </c>
      <c r="O72">
        <f>O71+(1-(HLOOKUP(daily!$B71,'commercial size limit'!$A$4:$M$13,2,FALSE)/100))*(VLOOKUP(12&amp;$B71,'comm trip limit - FL_Keys'!$A$5:$I$64,COLUMN(I69),FALSE))*$C72</f>
        <v>2236.9151461799988</v>
      </c>
      <c r="P72">
        <f>P71+(1-(HLOOKUP(daily!$B71,'commercial size limit'!$A$4:$M$13,4,FALSE)/100))*(VLOOKUP(14&amp;$B71,'comm trip limit - FL_Keys'!$A$5:$I$64,COLUMN(D69),FALSE))*$C72</f>
        <v>862.45869170858157</v>
      </c>
      <c r="Q72">
        <f>Q71+(1-(HLOOKUP(daily!$B71,'commercial size limit'!$A$4:$M$13,4,FALSE)/100))*(VLOOKUP(14&amp;$B71,'comm trip limit - FL_Keys'!$A$5:$I$64,COLUMN(E69),FALSE))*$C72</f>
        <v>741.72555502727266</v>
      </c>
      <c r="R72">
        <f>R71+(1-(HLOOKUP(daily!$B71,'commercial size limit'!$A$4:$M$13,4,FALSE)/100))*(VLOOKUP(14&amp;$B71,'comm trip limit - FL_Keys'!$A$5:$I$64,COLUMN(F69),FALSE))*$C72</f>
        <v>830.54620352664961</v>
      </c>
      <c r="S72">
        <f>S71+(1-(HLOOKUP(daily!$B71,'commercial size limit'!$A$4:$M$13,4,FALSE)/100))*(VLOOKUP(14&amp;$B71,'comm trip limit - FL_Keys'!$A$5:$I$64,COLUMN(G69),FALSE))*$C72</f>
        <v>862.45869170858157</v>
      </c>
      <c r="T72">
        <f>T71+(1-(HLOOKUP(daily!$B71,'commercial size limit'!$A$4:$M$13,4,FALSE)/100))*(VLOOKUP(14&amp;$B71,'comm trip limit - FL_Keys'!$A$5:$I$64,COLUMN(H69),FALSE))*$C72</f>
        <v>862.45869170858157</v>
      </c>
      <c r="U72">
        <f>U71+(1-(HLOOKUP(daily!$B71,'commercial size limit'!$A$4:$M$13,4,FALSE)/100))*(VLOOKUP(14&amp;$B71,'comm trip limit - FL_Keys'!$A$5:$I$64,COLUMN(I69),FALSE))*$C72</f>
        <v>862.45869170858157</v>
      </c>
      <c r="V72">
        <f>V71+(1-(HLOOKUP(daily!$B71,'commercial size limit'!$A$4:$M$13,5,FALSE)/100))*(VLOOKUP(15&amp;$B71,'comm trip limit - FL_Keys'!$A$5:$I$64,COLUMN(D69),FALSE))*$C72</f>
        <v>652.86927282317708</v>
      </c>
      <c r="W72">
        <f>W71+(1-(HLOOKUP(daily!$B71,'commercial size limit'!$A$4:$M$13,5,FALSE)/100))*(VLOOKUP(15&amp;$B71,'comm trip limit - FL_Keys'!$A$5:$I$64,COLUMN(E69),FALSE))*$C72</f>
        <v>592.16171877334239</v>
      </c>
      <c r="X72">
        <f>X71+(1-(HLOOKUP(daily!$B71,'commercial size limit'!$A$4:$M$13,5,FALSE)/100))*(VLOOKUP(15&amp;$B71,'comm trip limit - FL_Keys'!$A$5:$I$64,COLUMN(F69),FALSE))*$C72</f>
        <v>643.63894934906193</v>
      </c>
      <c r="Y72">
        <f>Y71+(1-(HLOOKUP(daily!$B71,'commercial size limit'!$A$4:$M$13,5,FALSE)/100))*(VLOOKUP(15&amp;$B71,'comm trip limit - FL_Keys'!$A$5:$I$64,COLUMN(G69),FALSE))*$C72</f>
        <v>652.86927282317708</v>
      </c>
      <c r="Z72">
        <f>Z71+(1-(HLOOKUP(daily!$B71,'commercial size limit'!$A$4:$M$13,5,FALSE)/100))*(VLOOKUP(15&amp;$B71,'comm trip limit - FL_Keys'!$A$5:$I$64,COLUMN(H69),FALSE))*$C72</f>
        <v>652.86927282317708</v>
      </c>
      <c r="AA72">
        <f>AA71+(1-(HLOOKUP(daily!$B71,'commercial size limit'!$A$4:$M$13,5,FALSE)/100))*(VLOOKUP(15&amp;$B71,'comm trip limit - FL_Keys'!$A$5:$I$64,COLUMN(I69),FALSE))*$C72</f>
        <v>652.86927282317708</v>
      </c>
      <c r="AB72">
        <f>AB71+(1-(HLOOKUP(daily!$B71,'commercial size limit'!$A$4:$M$13,6,FALSE)/100))*(VLOOKUP(16&amp;$B71,'comm trip limit - FL_Keys'!$A$5:$I$64,COLUMN(D69),FALSE))*$C72</f>
        <v>529.52622167788127</v>
      </c>
      <c r="AC72">
        <f>AC71+(1-(HLOOKUP(daily!$B71,'commercial size limit'!$A$4:$M$13,6,FALSE)/100))*(VLOOKUP(16&amp;$B71,'comm trip limit - FL_Keys'!$A$5:$I$64,COLUMN(E69),FALSE))*$C72</f>
        <v>496.58951676717106</v>
      </c>
      <c r="AD72">
        <f>AD71+(1-(HLOOKUP(daily!$B71,'commercial size limit'!$A$4:$M$13,6,FALSE)/100))*(VLOOKUP(16&amp;$B71,'comm trip limit - FL_Keys'!$A$5:$I$64,COLUMN(F69),FALSE))*$C72</f>
        <v>526.23055362146579</v>
      </c>
      <c r="AE72">
        <f>AE71+(1-(HLOOKUP(daily!$B71,'commercial size limit'!$A$4:$M$13,6,FALSE)/100))*(VLOOKUP(16&amp;$B71,'comm trip limit - FL_Keys'!$A$5:$I$64,COLUMN(G69),FALSE))*$C72</f>
        <v>529.52622167788127</v>
      </c>
      <c r="AF72">
        <f>AF71+(1-(HLOOKUP(daily!$B71,'commercial size limit'!$A$4:$M$13,6,FALSE)/100))*(VLOOKUP(16&amp;$B71,'comm trip limit - FL_Keys'!$A$5:$I$64,COLUMN(H69),FALSE))*$C72</f>
        <v>529.52622167788127</v>
      </c>
      <c r="AG72">
        <f>AG71+(1-(HLOOKUP(daily!$B71,'commercial size limit'!$A$4:$M$13,6,FALSE)/100))*(VLOOKUP(16&amp;$B71,'comm trip limit - FL_Keys'!$A$5:$I$64,COLUMN(I69),FALSE))*$C72</f>
        <v>529.52622167788127</v>
      </c>
      <c r="AH72">
        <f>AH71+(1-(HLOOKUP(daily!$B71,'commercial size limit'!$A$4:$M$13,7,FALSE)/100))*(VLOOKUP(17&amp;$B71,'comm trip limit - FL_Keys'!$A$5:$I$64,COLUMN(D69),FALSE))*$C72</f>
        <v>486.79518179889357</v>
      </c>
      <c r="AI72">
        <f>AI71+(1-(HLOOKUP(daily!$B71,'commercial size limit'!$A$4:$M$13,7,FALSE)/100))*(VLOOKUP(17&amp;$B71,'comm trip limit - FL_Keys'!$A$5:$I$64,COLUMN(E69),FALSE))*$C72</f>
        <v>461.49178697081521</v>
      </c>
      <c r="AJ72">
        <f>AJ71+(1-(HLOOKUP(daily!$B71,'commercial size limit'!$A$4:$M$13,7,FALSE)/100))*(VLOOKUP(17&amp;$B71,'comm trip limit - FL_Keys'!$A$5:$I$64,COLUMN(F69),FALSE))*$C72</f>
        <v>483.49951374247792</v>
      </c>
      <c r="AK72">
        <f>AK71+(1-(HLOOKUP(daily!$B71,'commercial size limit'!$A$4:$M$13,7,FALSE)/100))*(VLOOKUP(17&amp;$B71,'comm trip limit - FL_Keys'!$A$5:$I$64,COLUMN(G69),FALSE))*$C72</f>
        <v>486.79518179889357</v>
      </c>
      <c r="AL72">
        <f>AL71+(1-(HLOOKUP(daily!$B71,'commercial size limit'!$A$4:$M$13,7,FALSE)/100))*(VLOOKUP(17&amp;$B71,'comm trip limit - FL_Keys'!$A$5:$I$64,COLUMN(H69),FALSE))*$C72</f>
        <v>486.79518179889357</v>
      </c>
      <c r="AM72">
        <f>AM71+(1-(HLOOKUP(daily!$B71,'commercial size limit'!$A$4:$M$13,7,FALSE)/100))*(VLOOKUP(17&amp;$B71,'comm trip limit - FL_Keys'!$A$5:$I$64,COLUMN(I69),FALSE))*$C72</f>
        <v>486.79518179889357</v>
      </c>
    </row>
    <row r="73" spans="1:39" x14ac:dyDescent="0.25">
      <c r="A73" s="7">
        <v>42440</v>
      </c>
      <c r="B73" s="22">
        <f t="shared" si="4"/>
        <v>3</v>
      </c>
      <c r="C73" s="21">
        <f t="shared" si="3"/>
        <v>28.294</v>
      </c>
      <c r="D73">
        <f t="shared" si="5"/>
        <v>2285.5989999999997</v>
      </c>
      <c r="E73">
        <v>71</v>
      </c>
      <c r="J73">
        <f>J72+(1-(HLOOKUP(daily!$B72,'commercial size limit'!$A$4:$M$13,2,FALSE)/100))*(VLOOKUP(12&amp;$B72,'comm trip limit - FL_Keys'!$A$5:$I$64,COLUMN(D70),FALSE))*$C73</f>
        <v>2285.5989999999997</v>
      </c>
      <c r="K73">
        <f>K72+(1-(HLOOKUP(daily!$B72,'commercial size limit'!$A$4:$M$13,2,FALSE)/100))*(VLOOKUP(12&amp;$B72,'comm trip limit - FL_Keys'!$A$5:$I$64,COLUMN(E70),FALSE))*$C73</f>
        <v>1338.6371167099992</v>
      </c>
      <c r="L73">
        <f>L72+(1-(HLOOKUP(daily!$B72,'commercial size limit'!$A$4:$M$13,2,FALSE)/100))*(VLOOKUP(12&amp;$B72,'comm trip limit - FL_Keys'!$A$5:$I$64,COLUMN(F70),FALSE))*$C73</f>
        <v>1822.5091208299989</v>
      </c>
      <c r="M73">
        <f>M72+(1-(HLOOKUP(daily!$B72,'commercial size limit'!$A$4:$M$13,2,FALSE)/100))*(VLOOKUP(12&amp;$B72,'comm trip limit - FL_Keys'!$A$5:$I$64,COLUMN(G70),FALSE))*$C73</f>
        <v>2123.3022170000013</v>
      </c>
      <c r="N73">
        <f>N72+(1-(HLOOKUP(daily!$B72,'commercial size limit'!$A$4:$M$13,2,FALSE)/100))*(VLOOKUP(12&amp;$B72,'comm trip limit - FL_Keys'!$A$5:$I$64,COLUMN(H70),FALSE))*$C73</f>
        <v>2232.2924266599975</v>
      </c>
      <c r="O73">
        <f>O72+(1-(HLOOKUP(daily!$B72,'commercial size limit'!$A$4:$M$13,2,FALSE)/100))*(VLOOKUP(12&amp;$B72,'comm trip limit - FL_Keys'!$A$5:$I$64,COLUMN(I70),FALSE))*$C73</f>
        <v>2265.2091461799987</v>
      </c>
      <c r="P73">
        <f>P72+(1-(HLOOKUP(daily!$B72,'commercial size limit'!$A$4:$M$13,4,FALSE)/100))*(VLOOKUP(14&amp;$B72,'comm trip limit - FL_Keys'!$A$5:$I$64,COLUMN(D70),FALSE))*$C73</f>
        <v>872.02329388249461</v>
      </c>
      <c r="Q73">
        <f>Q72+(1-(HLOOKUP(daily!$B72,'commercial size limit'!$A$4:$M$13,4,FALSE)/100))*(VLOOKUP(14&amp;$B72,'comm trip limit - FL_Keys'!$A$5:$I$64,COLUMN(E70),FALSE))*$C73</f>
        <v>750.2966819733814</v>
      </c>
      <c r="R73">
        <f>R72+(1-(HLOOKUP(daily!$B72,'commercial size limit'!$A$4:$M$13,4,FALSE)/100))*(VLOOKUP(14&amp;$B72,'comm trip limit - FL_Keys'!$A$5:$I$64,COLUMN(F70),FALSE))*$C73</f>
        <v>840.11080570056265</v>
      </c>
      <c r="S73">
        <f>S72+(1-(HLOOKUP(daily!$B72,'commercial size limit'!$A$4:$M$13,4,FALSE)/100))*(VLOOKUP(14&amp;$B72,'comm trip limit - FL_Keys'!$A$5:$I$64,COLUMN(G70),FALSE))*$C73</f>
        <v>872.02329388249461</v>
      </c>
      <c r="T73">
        <f>T72+(1-(HLOOKUP(daily!$B72,'commercial size limit'!$A$4:$M$13,4,FALSE)/100))*(VLOOKUP(14&amp;$B72,'comm trip limit - FL_Keys'!$A$5:$I$64,COLUMN(H70),FALSE))*$C73</f>
        <v>872.02329388249461</v>
      </c>
      <c r="U73">
        <f>U72+(1-(HLOOKUP(daily!$B72,'commercial size limit'!$A$4:$M$13,4,FALSE)/100))*(VLOOKUP(14&amp;$B72,'comm trip limit - FL_Keys'!$A$5:$I$64,COLUMN(I70),FALSE))*$C73</f>
        <v>872.02329388249461</v>
      </c>
      <c r="V73">
        <f>V72+(1-(HLOOKUP(daily!$B72,'commercial size limit'!$A$4:$M$13,5,FALSE)/100))*(VLOOKUP(15&amp;$B72,'comm trip limit - FL_Keys'!$A$5:$I$64,COLUMN(D70),FALSE))*$C73</f>
        <v>660.58861412752492</v>
      </c>
      <c r="W73">
        <f>W72+(1-(HLOOKUP(daily!$B72,'commercial size limit'!$A$4:$M$13,5,FALSE)/100))*(VLOOKUP(15&amp;$B72,'comm trip limit - FL_Keys'!$A$5:$I$64,COLUMN(E70),FALSE))*$C73</f>
        <v>599.35629925582066</v>
      </c>
      <c r="X73">
        <f>X72+(1-(HLOOKUP(daily!$B72,'commercial size limit'!$A$4:$M$13,5,FALSE)/100))*(VLOOKUP(15&amp;$B72,'comm trip limit - FL_Keys'!$A$5:$I$64,COLUMN(F70),FALSE))*$C73</f>
        <v>651.35829065340977</v>
      </c>
      <c r="Y73">
        <f>Y72+(1-(HLOOKUP(daily!$B72,'commercial size limit'!$A$4:$M$13,5,FALSE)/100))*(VLOOKUP(15&amp;$B72,'comm trip limit - FL_Keys'!$A$5:$I$64,COLUMN(G70),FALSE))*$C73</f>
        <v>660.58861412752492</v>
      </c>
      <c r="Z73">
        <f>Z72+(1-(HLOOKUP(daily!$B72,'commercial size limit'!$A$4:$M$13,5,FALSE)/100))*(VLOOKUP(15&amp;$B72,'comm trip limit - FL_Keys'!$A$5:$I$64,COLUMN(H70),FALSE))*$C73</f>
        <v>660.58861412752492</v>
      </c>
      <c r="AA73">
        <f>AA72+(1-(HLOOKUP(daily!$B72,'commercial size limit'!$A$4:$M$13,5,FALSE)/100))*(VLOOKUP(15&amp;$B72,'comm trip limit - FL_Keys'!$A$5:$I$64,COLUMN(I70),FALSE))*$C73</f>
        <v>660.58861412752492</v>
      </c>
      <c r="AB73">
        <f>AB72+(1-(HLOOKUP(daily!$B72,'commercial size limit'!$A$4:$M$13,6,FALSE)/100))*(VLOOKUP(16&amp;$B72,'comm trip limit - FL_Keys'!$A$5:$I$64,COLUMN(D70),FALSE))*$C73</f>
        <v>536.13840646048993</v>
      </c>
      <c r="AC73">
        <f>AC72+(1-(HLOOKUP(daily!$B72,'commercial size limit'!$A$4:$M$13,6,FALSE)/100))*(VLOOKUP(16&amp;$B72,'comm trip limit - FL_Keys'!$A$5:$I$64,COLUMN(E70),FALSE))*$C73</f>
        <v>502.95123199021452</v>
      </c>
      <c r="AD73">
        <f>AD72+(1-(HLOOKUP(daily!$B72,'commercial size limit'!$A$4:$M$13,6,FALSE)/100))*(VLOOKUP(16&amp;$B72,'comm trip limit - FL_Keys'!$A$5:$I$64,COLUMN(F70),FALSE))*$C73</f>
        <v>532.84273840407445</v>
      </c>
      <c r="AE73">
        <f>AE72+(1-(HLOOKUP(daily!$B72,'commercial size limit'!$A$4:$M$13,6,FALSE)/100))*(VLOOKUP(16&amp;$B72,'comm trip limit - FL_Keys'!$A$5:$I$64,COLUMN(G70),FALSE))*$C73</f>
        <v>536.13840646048993</v>
      </c>
      <c r="AF73">
        <f>AF72+(1-(HLOOKUP(daily!$B72,'commercial size limit'!$A$4:$M$13,6,FALSE)/100))*(VLOOKUP(16&amp;$B72,'comm trip limit - FL_Keys'!$A$5:$I$64,COLUMN(H70),FALSE))*$C73</f>
        <v>536.13840646048993</v>
      </c>
      <c r="AG73">
        <f>AG72+(1-(HLOOKUP(daily!$B72,'commercial size limit'!$A$4:$M$13,6,FALSE)/100))*(VLOOKUP(16&amp;$B72,'comm trip limit - FL_Keys'!$A$5:$I$64,COLUMN(I70),FALSE))*$C73</f>
        <v>536.13840646048993</v>
      </c>
      <c r="AH73">
        <f>AH72+(1-(HLOOKUP(daily!$B72,'commercial size limit'!$A$4:$M$13,7,FALSE)/100))*(VLOOKUP(17&amp;$B72,'comm trip limit - FL_Keys'!$A$5:$I$64,COLUMN(D70),FALSE))*$C73</f>
        <v>493.40736658150229</v>
      </c>
      <c r="AI73">
        <f>AI72+(1-(HLOOKUP(daily!$B72,'commercial size limit'!$A$4:$M$13,7,FALSE)/100))*(VLOOKUP(17&amp;$B72,'comm trip limit - FL_Keys'!$A$5:$I$64,COLUMN(E70),FALSE))*$C73</f>
        <v>467.85350219385867</v>
      </c>
      <c r="AJ73">
        <f>AJ72+(1-(HLOOKUP(daily!$B72,'commercial size limit'!$A$4:$M$13,7,FALSE)/100))*(VLOOKUP(17&amp;$B72,'comm trip limit - FL_Keys'!$A$5:$I$64,COLUMN(F70),FALSE))*$C73</f>
        <v>490.11169852508664</v>
      </c>
      <c r="AK73">
        <f>AK72+(1-(HLOOKUP(daily!$B72,'commercial size limit'!$A$4:$M$13,7,FALSE)/100))*(VLOOKUP(17&amp;$B72,'comm trip limit - FL_Keys'!$A$5:$I$64,COLUMN(G70),FALSE))*$C73</f>
        <v>493.40736658150229</v>
      </c>
      <c r="AL73">
        <f>AL72+(1-(HLOOKUP(daily!$B72,'commercial size limit'!$A$4:$M$13,7,FALSE)/100))*(VLOOKUP(17&amp;$B72,'comm trip limit - FL_Keys'!$A$5:$I$64,COLUMN(H70),FALSE))*$C73</f>
        <v>493.40736658150229</v>
      </c>
      <c r="AM73">
        <f>AM72+(1-(HLOOKUP(daily!$B72,'commercial size limit'!$A$4:$M$13,7,FALSE)/100))*(VLOOKUP(17&amp;$B72,'comm trip limit - FL_Keys'!$A$5:$I$64,COLUMN(I70),FALSE))*$C73</f>
        <v>493.40736658150229</v>
      </c>
    </row>
    <row r="74" spans="1:39" x14ac:dyDescent="0.25">
      <c r="A74" s="7">
        <v>42441</v>
      </c>
      <c r="B74" s="22">
        <f t="shared" si="4"/>
        <v>3</v>
      </c>
      <c r="C74" s="21">
        <f t="shared" si="3"/>
        <v>28.294</v>
      </c>
      <c r="D74">
        <f t="shared" si="5"/>
        <v>2313.8929999999996</v>
      </c>
      <c r="E74">
        <v>72</v>
      </c>
      <c r="J74">
        <f>J73+(1-(HLOOKUP(daily!$B73,'commercial size limit'!$A$4:$M$13,2,FALSE)/100))*(VLOOKUP(12&amp;$B73,'comm trip limit - FL_Keys'!$A$5:$I$64,COLUMN(D71),FALSE))*$C74</f>
        <v>2313.8929999999996</v>
      </c>
      <c r="K74">
        <f>K73+(1-(HLOOKUP(daily!$B73,'commercial size limit'!$A$4:$M$13,2,FALSE)/100))*(VLOOKUP(12&amp;$B73,'comm trip limit - FL_Keys'!$A$5:$I$64,COLUMN(E71),FALSE))*$C74</f>
        <v>1355.9544594099991</v>
      </c>
      <c r="L74">
        <f>L73+(1-(HLOOKUP(daily!$B73,'commercial size limit'!$A$4:$M$13,2,FALSE)/100))*(VLOOKUP(12&amp;$B73,'comm trip limit - FL_Keys'!$A$5:$I$64,COLUMN(F71),FALSE))*$C74</f>
        <v>1845.120553869999</v>
      </c>
      <c r="M74">
        <f>M73+(1-(HLOOKUP(daily!$B73,'commercial size limit'!$A$4:$M$13,2,FALSE)/100))*(VLOOKUP(12&amp;$B73,'comm trip limit - FL_Keys'!$A$5:$I$64,COLUMN(G71),FALSE))*$C74</f>
        <v>2150.1535059400012</v>
      </c>
      <c r="N74">
        <f>N73+(1-(HLOOKUP(daily!$B73,'commercial size limit'!$A$4:$M$13,2,FALSE)/100))*(VLOOKUP(12&amp;$B73,'comm trip limit - FL_Keys'!$A$5:$I$64,COLUMN(H71),FALSE))*$C74</f>
        <v>2260.5864266599974</v>
      </c>
      <c r="O74">
        <f>O73+(1-(HLOOKUP(daily!$B73,'commercial size limit'!$A$4:$M$13,2,FALSE)/100))*(VLOOKUP(12&amp;$B73,'comm trip limit - FL_Keys'!$A$5:$I$64,COLUMN(I71),FALSE))*$C74</f>
        <v>2293.5031461799986</v>
      </c>
      <c r="P74">
        <f>P73+(1-(HLOOKUP(daily!$B73,'commercial size limit'!$A$4:$M$13,4,FALSE)/100))*(VLOOKUP(14&amp;$B73,'comm trip limit - FL_Keys'!$A$5:$I$64,COLUMN(D71),FALSE))*$C74</f>
        <v>881.58789605640766</v>
      </c>
      <c r="Q74">
        <f>Q73+(1-(HLOOKUP(daily!$B73,'commercial size limit'!$A$4:$M$13,4,FALSE)/100))*(VLOOKUP(14&amp;$B73,'comm trip limit - FL_Keys'!$A$5:$I$64,COLUMN(E71),FALSE))*$C74</f>
        <v>758.86780891949013</v>
      </c>
      <c r="R74">
        <f>R73+(1-(HLOOKUP(daily!$B73,'commercial size limit'!$A$4:$M$13,4,FALSE)/100))*(VLOOKUP(14&amp;$B73,'comm trip limit - FL_Keys'!$A$5:$I$64,COLUMN(F71),FALSE))*$C74</f>
        <v>849.6754078744757</v>
      </c>
      <c r="S74">
        <f>S73+(1-(HLOOKUP(daily!$B73,'commercial size limit'!$A$4:$M$13,4,FALSE)/100))*(VLOOKUP(14&amp;$B73,'comm trip limit - FL_Keys'!$A$5:$I$64,COLUMN(G71),FALSE))*$C74</f>
        <v>881.58789605640766</v>
      </c>
      <c r="T74">
        <f>T73+(1-(HLOOKUP(daily!$B73,'commercial size limit'!$A$4:$M$13,4,FALSE)/100))*(VLOOKUP(14&amp;$B73,'comm trip limit - FL_Keys'!$A$5:$I$64,COLUMN(H71),FALSE))*$C74</f>
        <v>881.58789605640766</v>
      </c>
      <c r="U74">
        <f>U73+(1-(HLOOKUP(daily!$B73,'commercial size limit'!$A$4:$M$13,4,FALSE)/100))*(VLOOKUP(14&amp;$B73,'comm trip limit - FL_Keys'!$A$5:$I$64,COLUMN(I71),FALSE))*$C74</f>
        <v>881.58789605640766</v>
      </c>
      <c r="V74">
        <f>V73+(1-(HLOOKUP(daily!$B73,'commercial size limit'!$A$4:$M$13,5,FALSE)/100))*(VLOOKUP(15&amp;$B73,'comm trip limit - FL_Keys'!$A$5:$I$64,COLUMN(D71),FALSE))*$C74</f>
        <v>668.30795543187276</v>
      </c>
      <c r="W74">
        <f>W73+(1-(HLOOKUP(daily!$B73,'commercial size limit'!$A$4:$M$13,5,FALSE)/100))*(VLOOKUP(15&amp;$B73,'comm trip limit - FL_Keys'!$A$5:$I$64,COLUMN(E71),FALSE))*$C74</f>
        <v>606.55087973829893</v>
      </c>
      <c r="X74">
        <f>X73+(1-(HLOOKUP(daily!$B73,'commercial size limit'!$A$4:$M$13,5,FALSE)/100))*(VLOOKUP(15&amp;$B73,'comm trip limit - FL_Keys'!$A$5:$I$64,COLUMN(F71),FALSE))*$C74</f>
        <v>659.0776319577576</v>
      </c>
      <c r="Y74">
        <f>Y73+(1-(HLOOKUP(daily!$B73,'commercial size limit'!$A$4:$M$13,5,FALSE)/100))*(VLOOKUP(15&amp;$B73,'comm trip limit - FL_Keys'!$A$5:$I$64,COLUMN(G71),FALSE))*$C74</f>
        <v>668.30795543187276</v>
      </c>
      <c r="Z74">
        <f>Z73+(1-(HLOOKUP(daily!$B73,'commercial size limit'!$A$4:$M$13,5,FALSE)/100))*(VLOOKUP(15&amp;$B73,'comm trip limit - FL_Keys'!$A$5:$I$64,COLUMN(H71),FALSE))*$C74</f>
        <v>668.30795543187276</v>
      </c>
      <c r="AA74">
        <f>AA73+(1-(HLOOKUP(daily!$B73,'commercial size limit'!$A$4:$M$13,5,FALSE)/100))*(VLOOKUP(15&amp;$B73,'comm trip limit - FL_Keys'!$A$5:$I$64,COLUMN(I71),FALSE))*$C74</f>
        <v>668.30795543187276</v>
      </c>
      <c r="AB74">
        <f>AB73+(1-(HLOOKUP(daily!$B73,'commercial size limit'!$A$4:$M$13,6,FALSE)/100))*(VLOOKUP(16&amp;$B73,'comm trip limit - FL_Keys'!$A$5:$I$64,COLUMN(D71),FALSE))*$C74</f>
        <v>542.7505912430986</v>
      </c>
      <c r="AC74">
        <f>AC73+(1-(HLOOKUP(daily!$B73,'commercial size limit'!$A$4:$M$13,6,FALSE)/100))*(VLOOKUP(16&amp;$B73,'comm trip limit - FL_Keys'!$A$5:$I$64,COLUMN(E71),FALSE))*$C74</f>
        <v>509.31294721325798</v>
      </c>
      <c r="AD74">
        <f>AD73+(1-(HLOOKUP(daily!$B73,'commercial size limit'!$A$4:$M$13,6,FALSE)/100))*(VLOOKUP(16&amp;$B73,'comm trip limit - FL_Keys'!$A$5:$I$64,COLUMN(F71),FALSE))*$C74</f>
        <v>539.45492318668312</v>
      </c>
      <c r="AE74">
        <f>AE73+(1-(HLOOKUP(daily!$B73,'commercial size limit'!$A$4:$M$13,6,FALSE)/100))*(VLOOKUP(16&amp;$B73,'comm trip limit - FL_Keys'!$A$5:$I$64,COLUMN(G71),FALSE))*$C74</f>
        <v>542.7505912430986</v>
      </c>
      <c r="AF74">
        <f>AF73+(1-(HLOOKUP(daily!$B73,'commercial size limit'!$A$4:$M$13,6,FALSE)/100))*(VLOOKUP(16&amp;$B73,'comm trip limit - FL_Keys'!$A$5:$I$64,COLUMN(H71),FALSE))*$C74</f>
        <v>542.7505912430986</v>
      </c>
      <c r="AG74">
        <f>AG73+(1-(HLOOKUP(daily!$B73,'commercial size limit'!$A$4:$M$13,6,FALSE)/100))*(VLOOKUP(16&amp;$B73,'comm trip limit - FL_Keys'!$A$5:$I$64,COLUMN(I71),FALSE))*$C74</f>
        <v>542.7505912430986</v>
      </c>
      <c r="AH74">
        <f>AH73+(1-(HLOOKUP(daily!$B73,'commercial size limit'!$A$4:$M$13,7,FALSE)/100))*(VLOOKUP(17&amp;$B73,'comm trip limit - FL_Keys'!$A$5:$I$64,COLUMN(D71),FALSE))*$C74</f>
        <v>500.01955136411101</v>
      </c>
      <c r="AI74">
        <f>AI73+(1-(HLOOKUP(daily!$B73,'commercial size limit'!$A$4:$M$13,7,FALSE)/100))*(VLOOKUP(17&amp;$B73,'comm trip limit - FL_Keys'!$A$5:$I$64,COLUMN(E71),FALSE))*$C74</f>
        <v>474.21521741690214</v>
      </c>
      <c r="AJ74">
        <f>AJ73+(1-(HLOOKUP(daily!$B73,'commercial size limit'!$A$4:$M$13,7,FALSE)/100))*(VLOOKUP(17&amp;$B73,'comm trip limit - FL_Keys'!$A$5:$I$64,COLUMN(F71),FALSE))*$C74</f>
        <v>496.72388330769536</v>
      </c>
      <c r="AK74">
        <f>AK73+(1-(HLOOKUP(daily!$B73,'commercial size limit'!$A$4:$M$13,7,FALSE)/100))*(VLOOKUP(17&amp;$B73,'comm trip limit - FL_Keys'!$A$5:$I$64,COLUMN(G71),FALSE))*$C74</f>
        <v>500.01955136411101</v>
      </c>
      <c r="AL74">
        <f>AL73+(1-(HLOOKUP(daily!$B73,'commercial size limit'!$A$4:$M$13,7,FALSE)/100))*(VLOOKUP(17&amp;$B73,'comm trip limit - FL_Keys'!$A$5:$I$64,COLUMN(H71),FALSE))*$C74</f>
        <v>500.01955136411101</v>
      </c>
      <c r="AM74">
        <f>AM73+(1-(HLOOKUP(daily!$B73,'commercial size limit'!$A$4:$M$13,7,FALSE)/100))*(VLOOKUP(17&amp;$B73,'comm trip limit - FL_Keys'!$A$5:$I$64,COLUMN(I71),FALSE))*$C74</f>
        <v>500.01955136411101</v>
      </c>
    </row>
    <row r="75" spans="1:39" x14ac:dyDescent="0.25">
      <c r="A75" s="7">
        <v>42442</v>
      </c>
      <c r="B75" s="22">
        <f t="shared" si="4"/>
        <v>3</v>
      </c>
      <c r="C75" s="21">
        <f t="shared" si="3"/>
        <v>28.294</v>
      </c>
      <c r="D75">
        <f t="shared" si="5"/>
        <v>2342.1869999999994</v>
      </c>
      <c r="E75">
        <v>73</v>
      </c>
      <c r="J75">
        <f>J74+(1-(HLOOKUP(daily!$B74,'commercial size limit'!$A$4:$M$13,2,FALSE)/100))*(VLOOKUP(12&amp;$B74,'comm trip limit - FL_Keys'!$A$5:$I$64,COLUMN(D72),FALSE))*$C75</f>
        <v>2342.1869999999994</v>
      </c>
      <c r="K75">
        <f>K74+(1-(HLOOKUP(daily!$B74,'commercial size limit'!$A$4:$M$13,2,FALSE)/100))*(VLOOKUP(12&amp;$B74,'comm trip limit - FL_Keys'!$A$5:$I$64,COLUMN(E72),FALSE))*$C75</f>
        <v>1373.271802109999</v>
      </c>
      <c r="L75">
        <f>L74+(1-(HLOOKUP(daily!$B74,'commercial size limit'!$A$4:$M$13,2,FALSE)/100))*(VLOOKUP(12&amp;$B74,'comm trip limit - FL_Keys'!$A$5:$I$64,COLUMN(F72),FALSE))*$C75</f>
        <v>1867.731986909999</v>
      </c>
      <c r="M75">
        <f>M74+(1-(HLOOKUP(daily!$B74,'commercial size limit'!$A$4:$M$13,2,FALSE)/100))*(VLOOKUP(12&amp;$B74,'comm trip limit - FL_Keys'!$A$5:$I$64,COLUMN(G72),FALSE))*$C75</f>
        <v>2177.0047948800011</v>
      </c>
      <c r="N75">
        <f>N74+(1-(HLOOKUP(daily!$B74,'commercial size limit'!$A$4:$M$13,2,FALSE)/100))*(VLOOKUP(12&amp;$B74,'comm trip limit - FL_Keys'!$A$5:$I$64,COLUMN(H72),FALSE))*$C75</f>
        <v>2288.8804266599973</v>
      </c>
      <c r="O75">
        <f>O74+(1-(HLOOKUP(daily!$B74,'commercial size limit'!$A$4:$M$13,2,FALSE)/100))*(VLOOKUP(12&amp;$B74,'comm trip limit - FL_Keys'!$A$5:$I$64,COLUMN(I72),FALSE))*$C75</f>
        <v>2321.7971461799984</v>
      </c>
      <c r="P75">
        <f>P74+(1-(HLOOKUP(daily!$B74,'commercial size limit'!$A$4:$M$13,4,FALSE)/100))*(VLOOKUP(14&amp;$B74,'comm trip limit - FL_Keys'!$A$5:$I$64,COLUMN(D72),FALSE))*$C75</f>
        <v>891.1524982303207</v>
      </c>
      <c r="Q75">
        <f>Q74+(1-(HLOOKUP(daily!$B74,'commercial size limit'!$A$4:$M$13,4,FALSE)/100))*(VLOOKUP(14&amp;$B74,'comm trip limit - FL_Keys'!$A$5:$I$64,COLUMN(E72),FALSE))*$C75</f>
        <v>767.43893586559886</v>
      </c>
      <c r="R75">
        <f>R74+(1-(HLOOKUP(daily!$B74,'commercial size limit'!$A$4:$M$13,4,FALSE)/100))*(VLOOKUP(14&amp;$B74,'comm trip limit - FL_Keys'!$A$5:$I$64,COLUMN(F72),FALSE))*$C75</f>
        <v>859.24001004838874</v>
      </c>
      <c r="S75">
        <f>S74+(1-(HLOOKUP(daily!$B74,'commercial size limit'!$A$4:$M$13,4,FALSE)/100))*(VLOOKUP(14&amp;$B74,'comm trip limit - FL_Keys'!$A$5:$I$64,COLUMN(G72),FALSE))*$C75</f>
        <v>891.1524982303207</v>
      </c>
      <c r="T75">
        <f>T74+(1-(HLOOKUP(daily!$B74,'commercial size limit'!$A$4:$M$13,4,FALSE)/100))*(VLOOKUP(14&amp;$B74,'comm trip limit - FL_Keys'!$A$5:$I$64,COLUMN(H72),FALSE))*$C75</f>
        <v>891.1524982303207</v>
      </c>
      <c r="U75">
        <f>U74+(1-(HLOOKUP(daily!$B74,'commercial size limit'!$A$4:$M$13,4,FALSE)/100))*(VLOOKUP(14&amp;$B74,'comm trip limit - FL_Keys'!$A$5:$I$64,COLUMN(I72),FALSE))*$C75</f>
        <v>891.1524982303207</v>
      </c>
      <c r="V75">
        <f>V74+(1-(HLOOKUP(daily!$B74,'commercial size limit'!$A$4:$M$13,5,FALSE)/100))*(VLOOKUP(15&amp;$B74,'comm trip limit - FL_Keys'!$A$5:$I$64,COLUMN(D72),FALSE))*$C75</f>
        <v>676.02729673622059</v>
      </c>
      <c r="W75">
        <f>W74+(1-(HLOOKUP(daily!$B74,'commercial size limit'!$A$4:$M$13,5,FALSE)/100))*(VLOOKUP(15&amp;$B74,'comm trip limit - FL_Keys'!$A$5:$I$64,COLUMN(E72),FALSE))*$C75</f>
        <v>613.7454602207772</v>
      </c>
      <c r="X75">
        <f>X74+(1-(HLOOKUP(daily!$B74,'commercial size limit'!$A$4:$M$13,5,FALSE)/100))*(VLOOKUP(15&amp;$B74,'comm trip limit - FL_Keys'!$A$5:$I$64,COLUMN(F72),FALSE))*$C75</f>
        <v>666.79697326210544</v>
      </c>
      <c r="Y75">
        <f>Y74+(1-(HLOOKUP(daily!$B74,'commercial size limit'!$A$4:$M$13,5,FALSE)/100))*(VLOOKUP(15&amp;$B74,'comm trip limit - FL_Keys'!$A$5:$I$64,COLUMN(G72),FALSE))*$C75</f>
        <v>676.02729673622059</v>
      </c>
      <c r="Z75">
        <f>Z74+(1-(HLOOKUP(daily!$B74,'commercial size limit'!$A$4:$M$13,5,FALSE)/100))*(VLOOKUP(15&amp;$B74,'comm trip limit - FL_Keys'!$A$5:$I$64,COLUMN(H72),FALSE))*$C75</f>
        <v>676.02729673622059</v>
      </c>
      <c r="AA75">
        <f>AA74+(1-(HLOOKUP(daily!$B74,'commercial size limit'!$A$4:$M$13,5,FALSE)/100))*(VLOOKUP(15&amp;$B74,'comm trip limit - FL_Keys'!$A$5:$I$64,COLUMN(I72),FALSE))*$C75</f>
        <v>676.02729673622059</v>
      </c>
      <c r="AB75">
        <f>AB74+(1-(HLOOKUP(daily!$B74,'commercial size limit'!$A$4:$M$13,6,FALSE)/100))*(VLOOKUP(16&amp;$B74,'comm trip limit - FL_Keys'!$A$5:$I$64,COLUMN(D72),FALSE))*$C75</f>
        <v>549.36277602570726</v>
      </c>
      <c r="AC75">
        <f>AC74+(1-(HLOOKUP(daily!$B74,'commercial size limit'!$A$4:$M$13,6,FALSE)/100))*(VLOOKUP(16&amp;$B74,'comm trip limit - FL_Keys'!$A$5:$I$64,COLUMN(E72),FALSE))*$C75</f>
        <v>515.67466243630145</v>
      </c>
      <c r="AD75">
        <f>AD74+(1-(HLOOKUP(daily!$B74,'commercial size limit'!$A$4:$M$13,6,FALSE)/100))*(VLOOKUP(16&amp;$B74,'comm trip limit - FL_Keys'!$A$5:$I$64,COLUMN(F72),FALSE))*$C75</f>
        <v>546.06710796929178</v>
      </c>
      <c r="AE75">
        <f>AE74+(1-(HLOOKUP(daily!$B74,'commercial size limit'!$A$4:$M$13,6,FALSE)/100))*(VLOOKUP(16&amp;$B74,'comm trip limit - FL_Keys'!$A$5:$I$64,COLUMN(G72),FALSE))*$C75</f>
        <v>549.36277602570726</v>
      </c>
      <c r="AF75">
        <f>AF74+(1-(HLOOKUP(daily!$B74,'commercial size limit'!$A$4:$M$13,6,FALSE)/100))*(VLOOKUP(16&amp;$B74,'comm trip limit - FL_Keys'!$A$5:$I$64,COLUMN(H72),FALSE))*$C75</f>
        <v>549.36277602570726</v>
      </c>
      <c r="AG75">
        <f>AG74+(1-(HLOOKUP(daily!$B74,'commercial size limit'!$A$4:$M$13,6,FALSE)/100))*(VLOOKUP(16&amp;$B74,'comm trip limit - FL_Keys'!$A$5:$I$64,COLUMN(I72),FALSE))*$C75</f>
        <v>549.36277602570726</v>
      </c>
      <c r="AH75">
        <f>AH74+(1-(HLOOKUP(daily!$B74,'commercial size limit'!$A$4:$M$13,7,FALSE)/100))*(VLOOKUP(17&amp;$B74,'comm trip limit - FL_Keys'!$A$5:$I$64,COLUMN(D72),FALSE))*$C75</f>
        <v>506.63173614671973</v>
      </c>
      <c r="AI75">
        <f>AI74+(1-(HLOOKUP(daily!$B74,'commercial size limit'!$A$4:$M$13,7,FALSE)/100))*(VLOOKUP(17&amp;$B74,'comm trip limit - FL_Keys'!$A$5:$I$64,COLUMN(E72),FALSE))*$C75</f>
        <v>480.5769326399456</v>
      </c>
      <c r="AJ75">
        <f>AJ74+(1-(HLOOKUP(daily!$B74,'commercial size limit'!$A$4:$M$13,7,FALSE)/100))*(VLOOKUP(17&amp;$B74,'comm trip limit - FL_Keys'!$A$5:$I$64,COLUMN(F72),FALSE))*$C75</f>
        <v>503.33606809030408</v>
      </c>
      <c r="AK75">
        <f>AK74+(1-(HLOOKUP(daily!$B74,'commercial size limit'!$A$4:$M$13,7,FALSE)/100))*(VLOOKUP(17&amp;$B74,'comm trip limit - FL_Keys'!$A$5:$I$64,COLUMN(G72),FALSE))*$C75</f>
        <v>506.63173614671973</v>
      </c>
      <c r="AL75">
        <f>AL74+(1-(HLOOKUP(daily!$B74,'commercial size limit'!$A$4:$M$13,7,FALSE)/100))*(VLOOKUP(17&amp;$B74,'comm trip limit - FL_Keys'!$A$5:$I$64,COLUMN(H72),FALSE))*$C75</f>
        <v>506.63173614671973</v>
      </c>
      <c r="AM75">
        <f>AM74+(1-(HLOOKUP(daily!$B74,'commercial size limit'!$A$4:$M$13,7,FALSE)/100))*(VLOOKUP(17&amp;$B74,'comm trip limit - FL_Keys'!$A$5:$I$64,COLUMN(I72),FALSE))*$C75</f>
        <v>506.63173614671973</v>
      </c>
    </row>
    <row r="76" spans="1:39" x14ac:dyDescent="0.25">
      <c r="A76" s="7">
        <v>42443</v>
      </c>
      <c r="B76" s="22">
        <f t="shared" si="4"/>
        <v>3</v>
      </c>
      <c r="C76" s="21">
        <f t="shared" si="3"/>
        <v>28.294</v>
      </c>
      <c r="D76">
        <f t="shared" si="5"/>
        <v>2370.4809999999993</v>
      </c>
      <c r="E76">
        <v>74</v>
      </c>
      <c r="J76">
        <f>J75+(1-(HLOOKUP(daily!$B75,'commercial size limit'!$A$4:$M$13,2,FALSE)/100))*(VLOOKUP(12&amp;$B75,'comm trip limit - FL_Keys'!$A$5:$I$64,COLUMN(D73),FALSE))*$C76</f>
        <v>2370.4809999999993</v>
      </c>
      <c r="K76">
        <f>K75+(1-(HLOOKUP(daily!$B75,'commercial size limit'!$A$4:$M$13,2,FALSE)/100))*(VLOOKUP(12&amp;$B75,'comm trip limit - FL_Keys'!$A$5:$I$64,COLUMN(E73),FALSE))*$C76</f>
        <v>1390.589144809999</v>
      </c>
      <c r="L76">
        <f>L75+(1-(HLOOKUP(daily!$B75,'commercial size limit'!$A$4:$M$13,2,FALSE)/100))*(VLOOKUP(12&amp;$B75,'comm trip limit - FL_Keys'!$A$5:$I$64,COLUMN(F73),FALSE))*$C76</f>
        <v>1890.3434199499991</v>
      </c>
      <c r="M76">
        <f>M75+(1-(HLOOKUP(daily!$B75,'commercial size limit'!$A$4:$M$13,2,FALSE)/100))*(VLOOKUP(12&amp;$B75,'comm trip limit - FL_Keys'!$A$5:$I$64,COLUMN(G73),FALSE))*$C76</f>
        <v>2203.856083820001</v>
      </c>
      <c r="N76">
        <f>N75+(1-(HLOOKUP(daily!$B75,'commercial size limit'!$A$4:$M$13,2,FALSE)/100))*(VLOOKUP(12&amp;$B75,'comm trip limit - FL_Keys'!$A$5:$I$64,COLUMN(H73),FALSE))*$C76</f>
        <v>2317.1744266599972</v>
      </c>
      <c r="O76">
        <f>O75+(1-(HLOOKUP(daily!$B75,'commercial size limit'!$A$4:$M$13,2,FALSE)/100))*(VLOOKUP(12&amp;$B75,'comm trip limit - FL_Keys'!$A$5:$I$64,COLUMN(I73),FALSE))*$C76</f>
        <v>2350.0911461799983</v>
      </c>
      <c r="P76">
        <f>P75+(1-(HLOOKUP(daily!$B75,'commercial size limit'!$A$4:$M$13,4,FALSE)/100))*(VLOOKUP(14&amp;$B75,'comm trip limit - FL_Keys'!$A$5:$I$64,COLUMN(D73),FALSE))*$C76</f>
        <v>900.71710040423375</v>
      </c>
      <c r="Q76">
        <f>Q75+(1-(HLOOKUP(daily!$B75,'commercial size limit'!$A$4:$M$13,4,FALSE)/100))*(VLOOKUP(14&amp;$B75,'comm trip limit - FL_Keys'!$A$5:$I$64,COLUMN(E73),FALSE))*$C76</f>
        <v>776.0100628117076</v>
      </c>
      <c r="R76">
        <f>R75+(1-(HLOOKUP(daily!$B75,'commercial size limit'!$A$4:$M$13,4,FALSE)/100))*(VLOOKUP(14&amp;$B75,'comm trip limit - FL_Keys'!$A$5:$I$64,COLUMN(F73),FALSE))*$C76</f>
        <v>868.80461222230178</v>
      </c>
      <c r="S76">
        <f>S75+(1-(HLOOKUP(daily!$B75,'commercial size limit'!$A$4:$M$13,4,FALSE)/100))*(VLOOKUP(14&amp;$B75,'comm trip limit - FL_Keys'!$A$5:$I$64,COLUMN(G73),FALSE))*$C76</f>
        <v>900.71710040423375</v>
      </c>
      <c r="T76">
        <f>T75+(1-(HLOOKUP(daily!$B75,'commercial size limit'!$A$4:$M$13,4,FALSE)/100))*(VLOOKUP(14&amp;$B75,'comm trip limit - FL_Keys'!$A$5:$I$64,COLUMN(H73),FALSE))*$C76</f>
        <v>900.71710040423375</v>
      </c>
      <c r="U76">
        <f>U75+(1-(HLOOKUP(daily!$B75,'commercial size limit'!$A$4:$M$13,4,FALSE)/100))*(VLOOKUP(14&amp;$B75,'comm trip limit - FL_Keys'!$A$5:$I$64,COLUMN(I73),FALSE))*$C76</f>
        <v>900.71710040423375</v>
      </c>
      <c r="V76">
        <f>V75+(1-(HLOOKUP(daily!$B75,'commercial size limit'!$A$4:$M$13,5,FALSE)/100))*(VLOOKUP(15&amp;$B75,'comm trip limit - FL_Keys'!$A$5:$I$64,COLUMN(D73),FALSE))*$C76</f>
        <v>683.74663804056843</v>
      </c>
      <c r="W76">
        <f>W75+(1-(HLOOKUP(daily!$B75,'commercial size limit'!$A$4:$M$13,5,FALSE)/100))*(VLOOKUP(15&amp;$B75,'comm trip limit - FL_Keys'!$A$5:$I$64,COLUMN(E73),FALSE))*$C76</f>
        <v>620.94004070325548</v>
      </c>
      <c r="X76">
        <f>X75+(1-(HLOOKUP(daily!$B75,'commercial size limit'!$A$4:$M$13,5,FALSE)/100))*(VLOOKUP(15&amp;$B75,'comm trip limit - FL_Keys'!$A$5:$I$64,COLUMN(F73),FALSE))*$C76</f>
        <v>674.51631456645327</v>
      </c>
      <c r="Y76">
        <f>Y75+(1-(HLOOKUP(daily!$B75,'commercial size limit'!$A$4:$M$13,5,FALSE)/100))*(VLOOKUP(15&amp;$B75,'comm trip limit - FL_Keys'!$A$5:$I$64,COLUMN(G73),FALSE))*$C76</f>
        <v>683.74663804056843</v>
      </c>
      <c r="Z76">
        <f>Z75+(1-(HLOOKUP(daily!$B75,'commercial size limit'!$A$4:$M$13,5,FALSE)/100))*(VLOOKUP(15&amp;$B75,'comm trip limit - FL_Keys'!$A$5:$I$64,COLUMN(H73),FALSE))*$C76</f>
        <v>683.74663804056843</v>
      </c>
      <c r="AA76">
        <f>AA75+(1-(HLOOKUP(daily!$B75,'commercial size limit'!$A$4:$M$13,5,FALSE)/100))*(VLOOKUP(15&amp;$B75,'comm trip limit - FL_Keys'!$A$5:$I$64,COLUMN(I73),FALSE))*$C76</f>
        <v>683.74663804056843</v>
      </c>
      <c r="AB76">
        <f>AB75+(1-(HLOOKUP(daily!$B75,'commercial size limit'!$A$4:$M$13,6,FALSE)/100))*(VLOOKUP(16&amp;$B75,'comm trip limit - FL_Keys'!$A$5:$I$64,COLUMN(D73),FALSE))*$C76</f>
        <v>555.97496080831593</v>
      </c>
      <c r="AC76">
        <f>AC75+(1-(HLOOKUP(daily!$B75,'commercial size limit'!$A$4:$M$13,6,FALSE)/100))*(VLOOKUP(16&amp;$B75,'comm trip limit - FL_Keys'!$A$5:$I$64,COLUMN(E73),FALSE))*$C76</f>
        <v>522.03637765934491</v>
      </c>
      <c r="AD76">
        <f>AD75+(1-(HLOOKUP(daily!$B75,'commercial size limit'!$A$4:$M$13,6,FALSE)/100))*(VLOOKUP(16&amp;$B75,'comm trip limit - FL_Keys'!$A$5:$I$64,COLUMN(F73),FALSE))*$C76</f>
        <v>552.67929275190045</v>
      </c>
      <c r="AE76">
        <f>AE75+(1-(HLOOKUP(daily!$B75,'commercial size limit'!$A$4:$M$13,6,FALSE)/100))*(VLOOKUP(16&amp;$B75,'comm trip limit - FL_Keys'!$A$5:$I$64,COLUMN(G73),FALSE))*$C76</f>
        <v>555.97496080831593</v>
      </c>
      <c r="AF76">
        <f>AF75+(1-(HLOOKUP(daily!$B75,'commercial size limit'!$A$4:$M$13,6,FALSE)/100))*(VLOOKUP(16&amp;$B75,'comm trip limit - FL_Keys'!$A$5:$I$64,COLUMN(H73),FALSE))*$C76</f>
        <v>555.97496080831593</v>
      </c>
      <c r="AG76">
        <f>AG75+(1-(HLOOKUP(daily!$B75,'commercial size limit'!$A$4:$M$13,6,FALSE)/100))*(VLOOKUP(16&amp;$B75,'comm trip limit - FL_Keys'!$A$5:$I$64,COLUMN(I73),FALSE))*$C76</f>
        <v>555.97496080831593</v>
      </c>
      <c r="AH76">
        <f>AH75+(1-(HLOOKUP(daily!$B75,'commercial size limit'!$A$4:$M$13,7,FALSE)/100))*(VLOOKUP(17&amp;$B75,'comm trip limit - FL_Keys'!$A$5:$I$64,COLUMN(D73),FALSE))*$C76</f>
        <v>513.2439209293284</v>
      </c>
      <c r="AI76">
        <f>AI75+(1-(HLOOKUP(daily!$B75,'commercial size limit'!$A$4:$M$13,7,FALSE)/100))*(VLOOKUP(17&amp;$B75,'comm trip limit - FL_Keys'!$A$5:$I$64,COLUMN(E73),FALSE))*$C76</f>
        <v>486.93864786298906</v>
      </c>
      <c r="AJ76">
        <f>AJ75+(1-(HLOOKUP(daily!$B75,'commercial size limit'!$A$4:$M$13,7,FALSE)/100))*(VLOOKUP(17&amp;$B75,'comm trip limit - FL_Keys'!$A$5:$I$64,COLUMN(F73),FALSE))*$C76</f>
        <v>509.9482528729128</v>
      </c>
      <c r="AK76">
        <f>AK75+(1-(HLOOKUP(daily!$B75,'commercial size limit'!$A$4:$M$13,7,FALSE)/100))*(VLOOKUP(17&amp;$B75,'comm trip limit - FL_Keys'!$A$5:$I$64,COLUMN(G73),FALSE))*$C76</f>
        <v>513.2439209293284</v>
      </c>
      <c r="AL76">
        <f>AL75+(1-(HLOOKUP(daily!$B75,'commercial size limit'!$A$4:$M$13,7,FALSE)/100))*(VLOOKUP(17&amp;$B75,'comm trip limit - FL_Keys'!$A$5:$I$64,COLUMN(H73),FALSE))*$C76</f>
        <v>513.2439209293284</v>
      </c>
      <c r="AM76">
        <f>AM75+(1-(HLOOKUP(daily!$B75,'commercial size limit'!$A$4:$M$13,7,FALSE)/100))*(VLOOKUP(17&amp;$B75,'comm trip limit - FL_Keys'!$A$5:$I$64,COLUMN(I73),FALSE))*$C76</f>
        <v>513.2439209293284</v>
      </c>
    </row>
    <row r="77" spans="1:39" x14ac:dyDescent="0.25">
      <c r="A77" s="7">
        <v>42444</v>
      </c>
      <c r="B77" s="22">
        <f t="shared" si="4"/>
        <v>3</v>
      </c>
      <c r="C77" s="21">
        <f t="shared" si="3"/>
        <v>28.294</v>
      </c>
      <c r="D77">
        <f t="shared" si="5"/>
        <v>2398.7749999999992</v>
      </c>
      <c r="E77">
        <v>75</v>
      </c>
      <c r="J77">
        <f>J76+(1-(HLOOKUP(daily!$B76,'commercial size limit'!$A$4:$M$13,2,FALSE)/100))*(VLOOKUP(12&amp;$B76,'comm trip limit - FL_Keys'!$A$5:$I$64,COLUMN(D74),FALSE))*$C77</f>
        <v>2398.7749999999992</v>
      </c>
      <c r="K77">
        <f>K76+(1-(HLOOKUP(daily!$B76,'commercial size limit'!$A$4:$M$13,2,FALSE)/100))*(VLOOKUP(12&amp;$B76,'comm trip limit - FL_Keys'!$A$5:$I$64,COLUMN(E74),FALSE))*$C77</f>
        <v>1407.9064875099989</v>
      </c>
      <c r="L77">
        <f>L76+(1-(HLOOKUP(daily!$B76,'commercial size limit'!$A$4:$M$13,2,FALSE)/100))*(VLOOKUP(12&amp;$B76,'comm trip limit - FL_Keys'!$A$5:$I$64,COLUMN(F74),FALSE))*$C77</f>
        <v>1912.9548529899992</v>
      </c>
      <c r="M77">
        <f>M76+(1-(HLOOKUP(daily!$B76,'commercial size limit'!$A$4:$M$13,2,FALSE)/100))*(VLOOKUP(12&amp;$B76,'comm trip limit - FL_Keys'!$A$5:$I$64,COLUMN(G74),FALSE))*$C77</f>
        <v>2230.7073727600009</v>
      </c>
      <c r="N77">
        <f>N76+(1-(HLOOKUP(daily!$B76,'commercial size limit'!$A$4:$M$13,2,FALSE)/100))*(VLOOKUP(12&amp;$B76,'comm trip limit - FL_Keys'!$A$5:$I$64,COLUMN(H74),FALSE))*$C77</f>
        <v>2345.468426659997</v>
      </c>
      <c r="O77">
        <f>O76+(1-(HLOOKUP(daily!$B76,'commercial size limit'!$A$4:$M$13,2,FALSE)/100))*(VLOOKUP(12&amp;$B76,'comm trip limit - FL_Keys'!$A$5:$I$64,COLUMN(I74),FALSE))*$C77</f>
        <v>2378.3851461799982</v>
      </c>
      <c r="P77">
        <f>P76+(1-(HLOOKUP(daily!$B76,'commercial size limit'!$A$4:$M$13,4,FALSE)/100))*(VLOOKUP(14&amp;$B76,'comm trip limit - FL_Keys'!$A$5:$I$64,COLUMN(D74),FALSE))*$C77</f>
        <v>910.28170257814679</v>
      </c>
      <c r="Q77">
        <f>Q76+(1-(HLOOKUP(daily!$B76,'commercial size limit'!$A$4:$M$13,4,FALSE)/100))*(VLOOKUP(14&amp;$B76,'comm trip limit - FL_Keys'!$A$5:$I$64,COLUMN(E74),FALSE))*$C77</f>
        <v>784.58118975781633</v>
      </c>
      <c r="R77">
        <f>R76+(1-(HLOOKUP(daily!$B76,'commercial size limit'!$A$4:$M$13,4,FALSE)/100))*(VLOOKUP(14&amp;$B76,'comm trip limit - FL_Keys'!$A$5:$I$64,COLUMN(F74),FALSE))*$C77</f>
        <v>878.36921439621483</v>
      </c>
      <c r="S77">
        <f>S76+(1-(HLOOKUP(daily!$B76,'commercial size limit'!$A$4:$M$13,4,FALSE)/100))*(VLOOKUP(14&amp;$B76,'comm trip limit - FL_Keys'!$A$5:$I$64,COLUMN(G74),FALSE))*$C77</f>
        <v>910.28170257814679</v>
      </c>
      <c r="T77">
        <f>T76+(1-(HLOOKUP(daily!$B76,'commercial size limit'!$A$4:$M$13,4,FALSE)/100))*(VLOOKUP(14&amp;$B76,'comm trip limit - FL_Keys'!$A$5:$I$64,COLUMN(H74),FALSE))*$C77</f>
        <v>910.28170257814679</v>
      </c>
      <c r="U77">
        <f>U76+(1-(HLOOKUP(daily!$B76,'commercial size limit'!$A$4:$M$13,4,FALSE)/100))*(VLOOKUP(14&amp;$B76,'comm trip limit - FL_Keys'!$A$5:$I$64,COLUMN(I74),FALSE))*$C77</f>
        <v>910.28170257814679</v>
      </c>
      <c r="V77">
        <f>V76+(1-(HLOOKUP(daily!$B76,'commercial size limit'!$A$4:$M$13,5,FALSE)/100))*(VLOOKUP(15&amp;$B76,'comm trip limit - FL_Keys'!$A$5:$I$64,COLUMN(D74),FALSE))*$C77</f>
        <v>691.46597934491626</v>
      </c>
      <c r="W77">
        <f>W76+(1-(HLOOKUP(daily!$B76,'commercial size limit'!$A$4:$M$13,5,FALSE)/100))*(VLOOKUP(15&amp;$B76,'comm trip limit - FL_Keys'!$A$5:$I$64,COLUMN(E74),FALSE))*$C77</f>
        <v>628.13462118573375</v>
      </c>
      <c r="X77">
        <f>X76+(1-(HLOOKUP(daily!$B76,'commercial size limit'!$A$4:$M$13,5,FALSE)/100))*(VLOOKUP(15&amp;$B76,'comm trip limit - FL_Keys'!$A$5:$I$64,COLUMN(F74),FALSE))*$C77</f>
        <v>682.23565587080111</v>
      </c>
      <c r="Y77">
        <f>Y76+(1-(HLOOKUP(daily!$B76,'commercial size limit'!$A$4:$M$13,5,FALSE)/100))*(VLOOKUP(15&amp;$B76,'comm trip limit - FL_Keys'!$A$5:$I$64,COLUMN(G74),FALSE))*$C77</f>
        <v>691.46597934491626</v>
      </c>
      <c r="Z77">
        <f>Z76+(1-(HLOOKUP(daily!$B76,'commercial size limit'!$A$4:$M$13,5,FALSE)/100))*(VLOOKUP(15&amp;$B76,'comm trip limit - FL_Keys'!$A$5:$I$64,COLUMN(H74),FALSE))*$C77</f>
        <v>691.46597934491626</v>
      </c>
      <c r="AA77">
        <f>AA76+(1-(HLOOKUP(daily!$B76,'commercial size limit'!$A$4:$M$13,5,FALSE)/100))*(VLOOKUP(15&amp;$B76,'comm trip limit - FL_Keys'!$A$5:$I$64,COLUMN(I74),FALSE))*$C77</f>
        <v>691.46597934491626</v>
      </c>
      <c r="AB77">
        <f>AB76+(1-(HLOOKUP(daily!$B76,'commercial size limit'!$A$4:$M$13,6,FALSE)/100))*(VLOOKUP(16&amp;$B76,'comm trip limit - FL_Keys'!$A$5:$I$64,COLUMN(D74),FALSE))*$C77</f>
        <v>562.58714559092459</v>
      </c>
      <c r="AC77">
        <f>AC76+(1-(HLOOKUP(daily!$B76,'commercial size limit'!$A$4:$M$13,6,FALSE)/100))*(VLOOKUP(16&amp;$B76,'comm trip limit - FL_Keys'!$A$5:$I$64,COLUMN(E74),FALSE))*$C77</f>
        <v>528.39809288238837</v>
      </c>
      <c r="AD77">
        <f>AD76+(1-(HLOOKUP(daily!$B76,'commercial size limit'!$A$4:$M$13,6,FALSE)/100))*(VLOOKUP(16&amp;$B76,'comm trip limit - FL_Keys'!$A$5:$I$64,COLUMN(F74),FALSE))*$C77</f>
        <v>559.29147753450911</v>
      </c>
      <c r="AE77">
        <f>AE76+(1-(HLOOKUP(daily!$B76,'commercial size limit'!$A$4:$M$13,6,FALSE)/100))*(VLOOKUP(16&amp;$B76,'comm trip limit - FL_Keys'!$A$5:$I$64,COLUMN(G74),FALSE))*$C77</f>
        <v>562.58714559092459</v>
      </c>
      <c r="AF77">
        <f>AF76+(1-(HLOOKUP(daily!$B76,'commercial size limit'!$A$4:$M$13,6,FALSE)/100))*(VLOOKUP(16&amp;$B76,'comm trip limit - FL_Keys'!$A$5:$I$64,COLUMN(H74),FALSE))*$C77</f>
        <v>562.58714559092459</v>
      </c>
      <c r="AG77">
        <f>AG76+(1-(HLOOKUP(daily!$B76,'commercial size limit'!$A$4:$M$13,6,FALSE)/100))*(VLOOKUP(16&amp;$B76,'comm trip limit - FL_Keys'!$A$5:$I$64,COLUMN(I74),FALSE))*$C77</f>
        <v>562.58714559092459</v>
      </c>
      <c r="AH77">
        <f>AH76+(1-(HLOOKUP(daily!$B76,'commercial size limit'!$A$4:$M$13,7,FALSE)/100))*(VLOOKUP(17&amp;$B76,'comm trip limit - FL_Keys'!$A$5:$I$64,COLUMN(D74),FALSE))*$C77</f>
        <v>519.85610571193706</v>
      </c>
      <c r="AI77">
        <f>AI76+(1-(HLOOKUP(daily!$B76,'commercial size limit'!$A$4:$M$13,7,FALSE)/100))*(VLOOKUP(17&amp;$B76,'comm trip limit - FL_Keys'!$A$5:$I$64,COLUMN(E74),FALSE))*$C77</f>
        <v>493.30036308603252</v>
      </c>
      <c r="AJ77">
        <f>AJ76+(1-(HLOOKUP(daily!$B76,'commercial size limit'!$A$4:$M$13,7,FALSE)/100))*(VLOOKUP(17&amp;$B76,'comm trip limit - FL_Keys'!$A$5:$I$64,COLUMN(F74),FALSE))*$C77</f>
        <v>516.56043765552147</v>
      </c>
      <c r="AK77">
        <f>AK76+(1-(HLOOKUP(daily!$B76,'commercial size limit'!$A$4:$M$13,7,FALSE)/100))*(VLOOKUP(17&amp;$B76,'comm trip limit - FL_Keys'!$A$5:$I$64,COLUMN(G74),FALSE))*$C77</f>
        <v>519.85610571193706</v>
      </c>
      <c r="AL77">
        <f>AL76+(1-(HLOOKUP(daily!$B76,'commercial size limit'!$A$4:$M$13,7,FALSE)/100))*(VLOOKUP(17&amp;$B76,'comm trip limit - FL_Keys'!$A$5:$I$64,COLUMN(H74),FALSE))*$C77</f>
        <v>519.85610571193706</v>
      </c>
      <c r="AM77">
        <f>AM76+(1-(HLOOKUP(daily!$B76,'commercial size limit'!$A$4:$M$13,7,FALSE)/100))*(VLOOKUP(17&amp;$B76,'comm trip limit - FL_Keys'!$A$5:$I$64,COLUMN(I74),FALSE))*$C77</f>
        <v>519.85610571193706</v>
      </c>
    </row>
    <row r="78" spans="1:39" x14ac:dyDescent="0.25">
      <c r="A78" s="7">
        <v>42445</v>
      </c>
      <c r="B78" s="22">
        <f t="shared" si="4"/>
        <v>3</v>
      </c>
      <c r="C78" s="21">
        <f t="shared" si="3"/>
        <v>28.294</v>
      </c>
      <c r="D78">
        <f t="shared" si="5"/>
        <v>2427.0689999999991</v>
      </c>
      <c r="E78">
        <v>76</v>
      </c>
      <c r="J78">
        <f>J77+(1-(HLOOKUP(daily!$B77,'commercial size limit'!$A$4:$M$13,2,FALSE)/100))*(VLOOKUP(12&amp;$B77,'comm trip limit - FL_Keys'!$A$5:$I$64,COLUMN(D75),FALSE))*$C78</f>
        <v>2427.0689999999991</v>
      </c>
      <c r="K78">
        <f>K77+(1-(HLOOKUP(daily!$B77,'commercial size limit'!$A$4:$M$13,2,FALSE)/100))*(VLOOKUP(12&amp;$B77,'comm trip limit - FL_Keys'!$A$5:$I$64,COLUMN(E75),FALSE))*$C78</f>
        <v>1425.2238302099988</v>
      </c>
      <c r="L78">
        <f>L77+(1-(HLOOKUP(daily!$B77,'commercial size limit'!$A$4:$M$13,2,FALSE)/100))*(VLOOKUP(12&amp;$B77,'comm trip limit - FL_Keys'!$A$5:$I$64,COLUMN(F75),FALSE))*$C78</f>
        <v>1935.5662860299992</v>
      </c>
      <c r="M78">
        <f>M77+(1-(HLOOKUP(daily!$B77,'commercial size limit'!$A$4:$M$13,2,FALSE)/100))*(VLOOKUP(12&amp;$B77,'comm trip limit - FL_Keys'!$A$5:$I$64,COLUMN(G75),FALSE))*$C78</f>
        <v>2257.5586617000008</v>
      </c>
      <c r="N78">
        <f>N77+(1-(HLOOKUP(daily!$B77,'commercial size limit'!$A$4:$M$13,2,FALSE)/100))*(VLOOKUP(12&amp;$B77,'comm trip limit - FL_Keys'!$A$5:$I$64,COLUMN(H75),FALSE))*$C78</f>
        <v>2373.7624266599969</v>
      </c>
      <c r="O78">
        <f>O77+(1-(HLOOKUP(daily!$B77,'commercial size limit'!$A$4:$M$13,2,FALSE)/100))*(VLOOKUP(12&amp;$B77,'comm trip limit - FL_Keys'!$A$5:$I$64,COLUMN(I75),FALSE))*$C78</f>
        <v>2406.679146179998</v>
      </c>
      <c r="P78">
        <f>P77+(1-(HLOOKUP(daily!$B77,'commercial size limit'!$A$4:$M$13,4,FALSE)/100))*(VLOOKUP(14&amp;$B77,'comm trip limit - FL_Keys'!$A$5:$I$64,COLUMN(D75),FALSE))*$C78</f>
        <v>919.84630475205984</v>
      </c>
      <c r="Q78">
        <f>Q77+(1-(HLOOKUP(daily!$B77,'commercial size limit'!$A$4:$M$13,4,FALSE)/100))*(VLOOKUP(14&amp;$B77,'comm trip limit - FL_Keys'!$A$5:$I$64,COLUMN(E75),FALSE))*$C78</f>
        <v>793.15231670392507</v>
      </c>
      <c r="R78">
        <f>R77+(1-(HLOOKUP(daily!$B77,'commercial size limit'!$A$4:$M$13,4,FALSE)/100))*(VLOOKUP(14&amp;$B77,'comm trip limit - FL_Keys'!$A$5:$I$64,COLUMN(F75),FALSE))*$C78</f>
        <v>887.93381657012787</v>
      </c>
      <c r="S78">
        <f>S77+(1-(HLOOKUP(daily!$B77,'commercial size limit'!$A$4:$M$13,4,FALSE)/100))*(VLOOKUP(14&amp;$B77,'comm trip limit - FL_Keys'!$A$5:$I$64,COLUMN(G75),FALSE))*$C78</f>
        <v>919.84630475205984</v>
      </c>
      <c r="T78">
        <f>T77+(1-(HLOOKUP(daily!$B77,'commercial size limit'!$A$4:$M$13,4,FALSE)/100))*(VLOOKUP(14&amp;$B77,'comm trip limit - FL_Keys'!$A$5:$I$64,COLUMN(H75),FALSE))*$C78</f>
        <v>919.84630475205984</v>
      </c>
      <c r="U78">
        <f>U77+(1-(HLOOKUP(daily!$B77,'commercial size limit'!$A$4:$M$13,4,FALSE)/100))*(VLOOKUP(14&amp;$B77,'comm trip limit - FL_Keys'!$A$5:$I$64,COLUMN(I75),FALSE))*$C78</f>
        <v>919.84630475205984</v>
      </c>
      <c r="V78">
        <f>V77+(1-(HLOOKUP(daily!$B77,'commercial size limit'!$A$4:$M$13,5,FALSE)/100))*(VLOOKUP(15&amp;$B77,'comm trip limit - FL_Keys'!$A$5:$I$64,COLUMN(D75),FALSE))*$C78</f>
        <v>699.1853206492641</v>
      </c>
      <c r="W78">
        <f>W77+(1-(HLOOKUP(daily!$B77,'commercial size limit'!$A$4:$M$13,5,FALSE)/100))*(VLOOKUP(15&amp;$B77,'comm trip limit - FL_Keys'!$A$5:$I$64,COLUMN(E75),FALSE))*$C78</f>
        <v>635.32920166821202</v>
      </c>
      <c r="X78">
        <f>X77+(1-(HLOOKUP(daily!$B77,'commercial size limit'!$A$4:$M$13,5,FALSE)/100))*(VLOOKUP(15&amp;$B77,'comm trip limit - FL_Keys'!$A$5:$I$64,COLUMN(F75),FALSE))*$C78</f>
        <v>689.95499717514895</v>
      </c>
      <c r="Y78">
        <f>Y77+(1-(HLOOKUP(daily!$B77,'commercial size limit'!$A$4:$M$13,5,FALSE)/100))*(VLOOKUP(15&amp;$B77,'comm trip limit - FL_Keys'!$A$5:$I$64,COLUMN(G75),FALSE))*$C78</f>
        <v>699.1853206492641</v>
      </c>
      <c r="Z78">
        <f>Z77+(1-(HLOOKUP(daily!$B77,'commercial size limit'!$A$4:$M$13,5,FALSE)/100))*(VLOOKUP(15&amp;$B77,'comm trip limit - FL_Keys'!$A$5:$I$64,COLUMN(H75),FALSE))*$C78</f>
        <v>699.1853206492641</v>
      </c>
      <c r="AA78">
        <f>AA77+(1-(HLOOKUP(daily!$B77,'commercial size limit'!$A$4:$M$13,5,FALSE)/100))*(VLOOKUP(15&amp;$B77,'comm trip limit - FL_Keys'!$A$5:$I$64,COLUMN(I75),FALSE))*$C78</f>
        <v>699.1853206492641</v>
      </c>
      <c r="AB78">
        <f>AB77+(1-(HLOOKUP(daily!$B77,'commercial size limit'!$A$4:$M$13,6,FALSE)/100))*(VLOOKUP(16&amp;$B77,'comm trip limit - FL_Keys'!$A$5:$I$64,COLUMN(D75),FALSE))*$C78</f>
        <v>569.19933037353326</v>
      </c>
      <c r="AC78">
        <f>AC77+(1-(HLOOKUP(daily!$B77,'commercial size limit'!$A$4:$M$13,6,FALSE)/100))*(VLOOKUP(16&amp;$B77,'comm trip limit - FL_Keys'!$A$5:$I$64,COLUMN(E75),FALSE))*$C78</f>
        <v>534.75980810543183</v>
      </c>
      <c r="AD78">
        <f>AD77+(1-(HLOOKUP(daily!$B77,'commercial size limit'!$A$4:$M$13,6,FALSE)/100))*(VLOOKUP(16&amp;$B77,'comm trip limit - FL_Keys'!$A$5:$I$64,COLUMN(F75),FALSE))*$C78</f>
        <v>565.90366231711778</v>
      </c>
      <c r="AE78">
        <f>AE77+(1-(HLOOKUP(daily!$B77,'commercial size limit'!$A$4:$M$13,6,FALSE)/100))*(VLOOKUP(16&amp;$B77,'comm trip limit - FL_Keys'!$A$5:$I$64,COLUMN(G75),FALSE))*$C78</f>
        <v>569.19933037353326</v>
      </c>
      <c r="AF78">
        <f>AF77+(1-(HLOOKUP(daily!$B77,'commercial size limit'!$A$4:$M$13,6,FALSE)/100))*(VLOOKUP(16&amp;$B77,'comm trip limit - FL_Keys'!$A$5:$I$64,COLUMN(H75),FALSE))*$C78</f>
        <v>569.19933037353326</v>
      </c>
      <c r="AG78">
        <f>AG77+(1-(HLOOKUP(daily!$B77,'commercial size limit'!$A$4:$M$13,6,FALSE)/100))*(VLOOKUP(16&amp;$B77,'comm trip limit - FL_Keys'!$A$5:$I$64,COLUMN(I75),FALSE))*$C78</f>
        <v>569.19933037353326</v>
      </c>
      <c r="AH78">
        <f>AH77+(1-(HLOOKUP(daily!$B77,'commercial size limit'!$A$4:$M$13,7,FALSE)/100))*(VLOOKUP(17&amp;$B77,'comm trip limit - FL_Keys'!$A$5:$I$64,COLUMN(D75),FALSE))*$C78</f>
        <v>526.46829049454573</v>
      </c>
      <c r="AI78">
        <f>AI77+(1-(HLOOKUP(daily!$B77,'commercial size limit'!$A$4:$M$13,7,FALSE)/100))*(VLOOKUP(17&amp;$B77,'comm trip limit - FL_Keys'!$A$5:$I$64,COLUMN(E75),FALSE))*$C78</f>
        <v>499.66207830907598</v>
      </c>
      <c r="AJ78">
        <f>AJ77+(1-(HLOOKUP(daily!$B77,'commercial size limit'!$A$4:$M$13,7,FALSE)/100))*(VLOOKUP(17&amp;$B77,'comm trip limit - FL_Keys'!$A$5:$I$64,COLUMN(F75),FALSE))*$C78</f>
        <v>523.17262243813013</v>
      </c>
      <c r="AK78">
        <f>AK77+(1-(HLOOKUP(daily!$B77,'commercial size limit'!$A$4:$M$13,7,FALSE)/100))*(VLOOKUP(17&amp;$B77,'comm trip limit - FL_Keys'!$A$5:$I$64,COLUMN(G75),FALSE))*$C78</f>
        <v>526.46829049454573</v>
      </c>
      <c r="AL78">
        <f>AL77+(1-(HLOOKUP(daily!$B77,'commercial size limit'!$A$4:$M$13,7,FALSE)/100))*(VLOOKUP(17&amp;$B77,'comm trip limit - FL_Keys'!$A$5:$I$64,COLUMN(H75),FALSE))*$C78</f>
        <v>526.46829049454573</v>
      </c>
      <c r="AM78">
        <f>AM77+(1-(HLOOKUP(daily!$B77,'commercial size limit'!$A$4:$M$13,7,FALSE)/100))*(VLOOKUP(17&amp;$B77,'comm trip limit - FL_Keys'!$A$5:$I$64,COLUMN(I75),FALSE))*$C78</f>
        <v>526.46829049454573</v>
      </c>
    </row>
    <row r="79" spans="1:39" x14ac:dyDescent="0.25">
      <c r="A79" s="7">
        <v>42446</v>
      </c>
      <c r="B79" s="22">
        <f t="shared" si="4"/>
        <v>3</v>
      </c>
      <c r="C79" s="21">
        <f t="shared" si="3"/>
        <v>28.294</v>
      </c>
      <c r="D79">
        <f t="shared" si="5"/>
        <v>2455.3629999999989</v>
      </c>
      <c r="E79">
        <v>77</v>
      </c>
      <c r="J79">
        <f>J78+(1-(HLOOKUP(daily!$B78,'commercial size limit'!$A$4:$M$13,2,FALSE)/100))*(VLOOKUP(12&amp;$B78,'comm trip limit - FL_Keys'!$A$5:$I$64,COLUMN(D76),FALSE))*$C79</f>
        <v>2455.3629999999989</v>
      </c>
      <c r="K79">
        <f>K78+(1-(HLOOKUP(daily!$B78,'commercial size limit'!$A$4:$M$13,2,FALSE)/100))*(VLOOKUP(12&amp;$B78,'comm trip limit - FL_Keys'!$A$5:$I$64,COLUMN(E76),FALSE))*$C79</f>
        <v>1442.5411729099987</v>
      </c>
      <c r="L79">
        <f>L78+(1-(HLOOKUP(daily!$B78,'commercial size limit'!$A$4:$M$13,2,FALSE)/100))*(VLOOKUP(12&amp;$B78,'comm trip limit - FL_Keys'!$A$5:$I$64,COLUMN(F76),FALSE))*$C79</f>
        <v>1958.1777190699993</v>
      </c>
      <c r="M79">
        <f>M78+(1-(HLOOKUP(daily!$B78,'commercial size limit'!$A$4:$M$13,2,FALSE)/100))*(VLOOKUP(12&amp;$B78,'comm trip limit - FL_Keys'!$A$5:$I$64,COLUMN(G76),FALSE))*$C79</f>
        <v>2284.4099506400007</v>
      </c>
      <c r="N79">
        <f>N78+(1-(HLOOKUP(daily!$B78,'commercial size limit'!$A$4:$M$13,2,FALSE)/100))*(VLOOKUP(12&amp;$B78,'comm trip limit - FL_Keys'!$A$5:$I$64,COLUMN(H76),FALSE))*$C79</f>
        <v>2402.0564266599968</v>
      </c>
      <c r="O79">
        <f>O78+(1-(HLOOKUP(daily!$B78,'commercial size limit'!$A$4:$M$13,2,FALSE)/100))*(VLOOKUP(12&amp;$B78,'comm trip limit - FL_Keys'!$A$5:$I$64,COLUMN(I76),FALSE))*$C79</f>
        <v>2434.9731461799979</v>
      </c>
      <c r="P79">
        <f>P78+(1-(HLOOKUP(daily!$B78,'commercial size limit'!$A$4:$M$13,4,FALSE)/100))*(VLOOKUP(14&amp;$B78,'comm trip limit - FL_Keys'!$A$5:$I$64,COLUMN(D76),FALSE))*$C79</f>
        <v>929.41090692597288</v>
      </c>
      <c r="Q79">
        <f>Q78+(1-(HLOOKUP(daily!$B78,'commercial size limit'!$A$4:$M$13,4,FALSE)/100))*(VLOOKUP(14&amp;$B78,'comm trip limit - FL_Keys'!$A$5:$I$64,COLUMN(E76),FALSE))*$C79</f>
        <v>801.7234436500338</v>
      </c>
      <c r="R79">
        <f>R78+(1-(HLOOKUP(daily!$B78,'commercial size limit'!$A$4:$M$13,4,FALSE)/100))*(VLOOKUP(14&amp;$B78,'comm trip limit - FL_Keys'!$A$5:$I$64,COLUMN(F76),FALSE))*$C79</f>
        <v>897.49841874404092</v>
      </c>
      <c r="S79">
        <f>S78+(1-(HLOOKUP(daily!$B78,'commercial size limit'!$A$4:$M$13,4,FALSE)/100))*(VLOOKUP(14&amp;$B78,'comm trip limit - FL_Keys'!$A$5:$I$64,COLUMN(G76),FALSE))*$C79</f>
        <v>929.41090692597288</v>
      </c>
      <c r="T79">
        <f>T78+(1-(HLOOKUP(daily!$B78,'commercial size limit'!$A$4:$M$13,4,FALSE)/100))*(VLOOKUP(14&amp;$B78,'comm trip limit - FL_Keys'!$A$5:$I$64,COLUMN(H76),FALSE))*$C79</f>
        <v>929.41090692597288</v>
      </c>
      <c r="U79">
        <f>U78+(1-(HLOOKUP(daily!$B78,'commercial size limit'!$A$4:$M$13,4,FALSE)/100))*(VLOOKUP(14&amp;$B78,'comm trip limit - FL_Keys'!$A$5:$I$64,COLUMN(I76),FALSE))*$C79</f>
        <v>929.41090692597288</v>
      </c>
      <c r="V79">
        <f>V78+(1-(HLOOKUP(daily!$B78,'commercial size limit'!$A$4:$M$13,5,FALSE)/100))*(VLOOKUP(15&amp;$B78,'comm trip limit - FL_Keys'!$A$5:$I$64,COLUMN(D76),FALSE))*$C79</f>
        <v>706.90466195361194</v>
      </c>
      <c r="W79">
        <f>W78+(1-(HLOOKUP(daily!$B78,'commercial size limit'!$A$4:$M$13,5,FALSE)/100))*(VLOOKUP(15&amp;$B78,'comm trip limit - FL_Keys'!$A$5:$I$64,COLUMN(E76),FALSE))*$C79</f>
        <v>642.52378215069029</v>
      </c>
      <c r="X79">
        <f>X78+(1-(HLOOKUP(daily!$B78,'commercial size limit'!$A$4:$M$13,5,FALSE)/100))*(VLOOKUP(15&amp;$B78,'comm trip limit - FL_Keys'!$A$5:$I$64,COLUMN(F76),FALSE))*$C79</f>
        <v>697.67433847949678</v>
      </c>
      <c r="Y79">
        <f>Y78+(1-(HLOOKUP(daily!$B78,'commercial size limit'!$A$4:$M$13,5,FALSE)/100))*(VLOOKUP(15&amp;$B78,'comm trip limit - FL_Keys'!$A$5:$I$64,COLUMN(G76),FALSE))*$C79</f>
        <v>706.90466195361194</v>
      </c>
      <c r="Z79">
        <f>Z78+(1-(HLOOKUP(daily!$B78,'commercial size limit'!$A$4:$M$13,5,FALSE)/100))*(VLOOKUP(15&amp;$B78,'comm trip limit - FL_Keys'!$A$5:$I$64,COLUMN(H76),FALSE))*$C79</f>
        <v>706.90466195361194</v>
      </c>
      <c r="AA79">
        <f>AA78+(1-(HLOOKUP(daily!$B78,'commercial size limit'!$A$4:$M$13,5,FALSE)/100))*(VLOOKUP(15&amp;$B78,'comm trip limit - FL_Keys'!$A$5:$I$64,COLUMN(I76),FALSE))*$C79</f>
        <v>706.90466195361194</v>
      </c>
      <c r="AB79">
        <f>AB78+(1-(HLOOKUP(daily!$B78,'commercial size limit'!$A$4:$M$13,6,FALSE)/100))*(VLOOKUP(16&amp;$B78,'comm trip limit - FL_Keys'!$A$5:$I$64,COLUMN(D76),FALSE))*$C79</f>
        <v>575.81151515614192</v>
      </c>
      <c r="AC79">
        <f>AC78+(1-(HLOOKUP(daily!$B78,'commercial size limit'!$A$4:$M$13,6,FALSE)/100))*(VLOOKUP(16&amp;$B78,'comm trip limit - FL_Keys'!$A$5:$I$64,COLUMN(E76),FALSE))*$C79</f>
        <v>541.12152332847529</v>
      </c>
      <c r="AD79">
        <f>AD78+(1-(HLOOKUP(daily!$B78,'commercial size limit'!$A$4:$M$13,6,FALSE)/100))*(VLOOKUP(16&amp;$B78,'comm trip limit - FL_Keys'!$A$5:$I$64,COLUMN(F76),FALSE))*$C79</f>
        <v>572.51584709972644</v>
      </c>
      <c r="AE79">
        <f>AE78+(1-(HLOOKUP(daily!$B78,'commercial size limit'!$A$4:$M$13,6,FALSE)/100))*(VLOOKUP(16&amp;$B78,'comm trip limit - FL_Keys'!$A$5:$I$64,COLUMN(G76),FALSE))*$C79</f>
        <v>575.81151515614192</v>
      </c>
      <c r="AF79">
        <f>AF78+(1-(HLOOKUP(daily!$B78,'commercial size limit'!$A$4:$M$13,6,FALSE)/100))*(VLOOKUP(16&amp;$B78,'comm trip limit - FL_Keys'!$A$5:$I$64,COLUMN(H76),FALSE))*$C79</f>
        <v>575.81151515614192</v>
      </c>
      <c r="AG79">
        <f>AG78+(1-(HLOOKUP(daily!$B78,'commercial size limit'!$A$4:$M$13,6,FALSE)/100))*(VLOOKUP(16&amp;$B78,'comm trip limit - FL_Keys'!$A$5:$I$64,COLUMN(I76),FALSE))*$C79</f>
        <v>575.81151515614192</v>
      </c>
      <c r="AH79">
        <f>AH78+(1-(HLOOKUP(daily!$B78,'commercial size limit'!$A$4:$M$13,7,FALSE)/100))*(VLOOKUP(17&amp;$B78,'comm trip limit - FL_Keys'!$A$5:$I$64,COLUMN(D76),FALSE))*$C79</f>
        <v>533.08047527715439</v>
      </c>
      <c r="AI79">
        <f>AI78+(1-(HLOOKUP(daily!$B78,'commercial size limit'!$A$4:$M$13,7,FALSE)/100))*(VLOOKUP(17&amp;$B78,'comm trip limit - FL_Keys'!$A$5:$I$64,COLUMN(E76),FALSE))*$C79</f>
        <v>506.02379353211944</v>
      </c>
      <c r="AJ79">
        <f>AJ78+(1-(HLOOKUP(daily!$B78,'commercial size limit'!$A$4:$M$13,7,FALSE)/100))*(VLOOKUP(17&amp;$B78,'comm trip limit - FL_Keys'!$A$5:$I$64,COLUMN(F76),FALSE))*$C79</f>
        <v>529.7848072207388</v>
      </c>
      <c r="AK79">
        <f>AK78+(1-(HLOOKUP(daily!$B78,'commercial size limit'!$A$4:$M$13,7,FALSE)/100))*(VLOOKUP(17&amp;$B78,'comm trip limit - FL_Keys'!$A$5:$I$64,COLUMN(G76),FALSE))*$C79</f>
        <v>533.08047527715439</v>
      </c>
      <c r="AL79">
        <f>AL78+(1-(HLOOKUP(daily!$B78,'commercial size limit'!$A$4:$M$13,7,FALSE)/100))*(VLOOKUP(17&amp;$B78,'comm trip limit - FL_Keys'!$A$5:$I$64,COLUMN(H76),FALSE))*$C79</f>
        <v>533.08047527715439</v>
      </c>
      <c r="AM79">
        <f>AM78+(1-(HLOOKUP(daily!$B78,'commercial size limit'!$A$4:$M$13,7,FALSE)/100))*(VLOOKUP(17&amp;$B78,'comm trip limit - FL_Keys'!$A$5:$I$64,COLUMN(I76),FALSE))*$C79</f>
        <v>533.08047527715439</v>
      </c>
    </row>
    <row r="80" spans="1:39" x14ac:dyDescent="0.25">
      <c r="A80" s="7">
        <v>42447</v>
      </c>
      <c r="B80" s="22">
        <f t="shared" si="4"/>
        <v>3</v>
      </c>
      <c r="C80" s="21">
        <f t="shared" si="3"/>
        <v>28.294</v>
      </c>
      <c r="D80">
        <f t="shared" si="5"/>
        <v>2483.6569999999988</v>
      </c>
      <c r="E80">
        <v>78</v>
      </c>
      <c r="J80">
        <f>J79+(1-(HLOOKUP(daily!$B79,'commercial size limit'!$A$4:$M$13,2,FALSE)/100))*(VLOOKUP(12&amp;$B79,'comm trip limit - FL_Keys'!$A$5:$I$64,COLUMN(D77),FALSE))*$C80</f>
        <v>2483.6569999999988</v>
      </c>
      <c r="K80">
        <f>K79+(1-(HLOOKUP(daily!$B79,'commercial size limit'!$A$4:$M$13,2,FALSE)/100))*(VLOOKUP(12&amp;$B79,'comm trip limit - FL_Keys'!$A$5:$I$64,COLUMN(E77),FALSE))*$C80</f>
        <v>1459.8585156099987</v>
      </c>
      <c r="L80">
        <f>L79+(1-(HLOOKUP(daily!$B79,'commercial size limit'!$A$4:$M$13,2,FALSE)/100))*(VLOOKUP(12&amp;$B79,'comm trip limit - FL_Keys'!$A$5:$I$64,COLUMN(F77),FALSE))*$C80</f>
        <v>1980.7891521099993</v>
      </c>
      <c r="M80">
        <f>M79+(1-(HLOOKUP(daily!$B79,'commercial size limit'!$A$4:$M$13,2,FALSE)/100))*(VLOOKUP(12&amp;$B79,'comm trip limit - FL_Keys'!$A$5:$I$64,COLUMN(G77),FALSE))*$C80</f>
        <v>2311.2612395800006</v>
      </c>
      <c r="N80">
        <f>N79+(1-(HLOOKUP(daily!$B79,'commercial size limit'!$A$4:$M$13,2,FALSE)/100))*(VLOOKUP(12&amp;$B79,'comm trip limit - FL_Keys'!$A$5:$I$64,COLUMN(H77),FALSE))*$C80</f>
        <v>2430.3504266599966</v>
      </c>
      <c r="O80">
        <f>O79+(1-(HLOOKUP(daily!$B79,'commercial size limit'!$A$4:$M$13,2,FALSE)/100))*(VLOOKUP(12&amp;$B79,'comm trip limit - FL_Keys'!$A$5:$I$64,COLUMN(I77),FALSE))*$C80</f>
        <v>2463.2671461799978</v>
      </c>
      <c r="P80">
        <f>P79+(1-(HLOOKUP(daily!$B79,'commercial size limit'!$A$4:$M$13,4,FALSE)/100))*(VLOOKUP(14&amp;$B79,'comm trip limit - FL_Keys'!$A$5:$I$64,COLUMN(D77),FALSE))*$C80</f>
        <v>938.97550909988593</v>
      </c>
      <c r="Q80">
        <f>Q79+(1-(HLOOKUP(daily!$B79,'commercial size limit'!$A$4:$M$13,4,FALSE)/100))*(VLOOKUP(14&amp;$B79,'comm trip limit - FL_Keys'!$A$5:$I$64,COLUMN(E77),FALSE))*$C80</f>
        <v>810.29457059614253</v>
      </c>
      <c r="R80">
        <f>R79+(1-(HLOOKUP(daily!$B79,'commercial size limit'!$A$4:$M$13,4,FALSE)/100))*(VLOOKUP(14&amp;$B79,'comm trip limit - FL_Keys'!$A$5:$I$64,COLUMN(F77),FALSE))*$C80</f>
        <v>907.06302091795396</v>
      </c>
      <c r="S80">
        <f>S79+(1-(HLOOKUP(daily!$B79,'commercial size limit'!$A$4:$M$13,4,FALSE)/100))*(VLOOKUP(14&amp;$B79,'comm trip limit - FL_Keys'!$A$5:$I$64,COLUMN(G77),FALSE))*$C80</f>
        <v>938.97550909988593</v>
      </c>
      <c r="T80">
        <f>T79+(1-(HLOOKUP(daily!$B79,'commercial size limit'!$A$4:$M$13,4,FALSE)/100))*(VLOOKUP(14&amp;$B79,'comm trip limit - FL_Keys'!$A$5:$I$64,COLUMN(H77),FALSE))*$C80</f>
        <v>938.97550909988593</v>
      </c>
      <c r="U80">
        <f>U79+(1-(HLOOKUP(daily!$B79,'commercial size limit'!$A$4:$M$13,4,FALSE)/100))*(VLOOKUP(14&amp;$B79,'comm trip limit - FL_Keys'!$A$5:$I$64,COLUMN(I77),FALSE))*$C80</f>
        <v>938.97550909988593</v>
      </c>
      <c r="V80">
        <f>V79+(1-(HLOOKUP(daily!$B79,'commercial size limit'!$A$4:$M$13,5,FALSE)/100))*(VLOOKUP(15&amp;$B79,'comm trip limit - FL_Keys'!$A$5:$I$64,COLUMN(D77),FALSE))*$C80</f>
        <v>714.62400325795977</v>
      </c>
      <c r="W80">
        <f>W79+(1-(HLOOKUP(daily!$B79,'commercial size limit'!$A$4:$M$13,5,FALSE)/100))*(VLOOKUP(15&amp;$B79,'comm trip limit - FL_Keys'!$A$5:$I$64,COLUMN(E77),FALSE))*$C80</f>
        <v>649.71836263316857</v>
      </c>
      <c r="X80">
        <f>X79+(1-(HLOOKUP(daily!$B79,'commercial size limit'!$A$4:$M$13,5,FALSE)/100))*(VLOOKUP(15&amp;$B79,'comm trip limit - FL_Keys'!$A$5:$I$64,COLUMN(F77),FALSE))*$C80</f>
        <v>705.39367978384462</v>
      </c>
      <c r="Y80">
        <f>Y79+(1-(HLOOKUP(daily!$B79,'commercial size limit'!$A$4:$M$13,5,FALSE)/100))*(VLOOKUP(15&amp;$B79,'comm trip limit - FL_Keys'!$A$5:$I$64,COLUMN(G77),FALSE))*$C80</f>
        <v>714.62400325795977</v>
      </c>
      <c r="Z80">
        <f>Z79+(1-(HLOOKUP(daily!$B79,'commercial size limit'!$A$4:$M$13,5,FALSE)/100))*(VLOOKUP(15&amp;$B79,'comm trip limit - FL_Keys'!$A$5:$I$64,COLUMN(H77),FALSE))*$C80</f>
        <v>714.62400325795977</v>
      </c>
      <c r="AA80">
        <f>AA79+(1-(HLOOKUP(daily!$B79,'commercial size limit'!$A$4:$M$13,5,FALSE)/100))*(VLOOKUP(15&amp;$B79,'comm trip limit - FL_Keys'!$A$5:$I$64,COLUMN(I77),FALSE))*$C80</f>
        <v>714.62400325795977</v>
      </c>
      <c r="AB80">
        <f>AB79+(1-(HLOOKUP(daily!$B79,'commercial size limit'!$A$4:$M$13,6,FALSE)/100))*(VLOOKUP(16&amp;$B79,'comm trip limit - FL_Keys'!$A$5:$I$64,COLUMN(D77),FALSE))*$C80</f>
        <v>582.42369993875059</v>
      </c>
      <c r="AC80">
        <f>AC79+(1-(HLOOKUP(daily!$B79,'commercial size limit'!$A$4:$M$13,6,FALSE)/100))*(VLOOKUP(16&amp;$B79,'comm trip limit - FL_Keys'!$A$5:$I$64,COLUMN(E77),FALSE))*$C80</f>
        <v>547.48323855151875</v>
      </c>
      <c r="AD80">
        <f>AD79+(1-(HLOOKUP(daily!$B79,'commercial size limit'!$A$4:$M$13,6,FALSE)/100))*(VLOOKUP(16&amp;$B79,'comm trip limit - FL_Keys'!$A$5:$I$64,COLUMN(F77),FALSE))*$C80</f>
        <v>579.12803188233511</v>
      </c>
      <c r="AE80">
        <f>AE79+(1-(HLOOKUP(daily!$B79,'commercial size limit'!$A$4:$M$13,6,FALSE)/100))*(VLOOKUP(16&amp;$B79,'comm trip limit - FL_Keys'!$A$5:$I$64,COLUMN(G77),FALSE))*$C80</f>
        <v>582.42369993875059</v>
      </c>
      <c r="AF80">
        <f>AF79+(1-(HLOOKUP(daily!$B79,'commercial size limit'!$A$4:$M$13,6,FALSE)/100))*(VLOOKUP(16&amp;$B79,'comm trip limit - FL_Keys'!$A$5:$I$64,COLUMN(H77),FALSE))*$C80</f>
        <v>582.42369993875059</v>
      </c>
      <c r="AG80">
        <f>AG79+(1-(HLOOKUP(daily!$B79,'commercial size limit'!$A$4:$M$13,6,FALSE)/100))*(VLOOKUP(16&amp;$B79,'comm trip limit - FL_Keys'!$A$5:$I$64,COLUMN(I77),FALSE))*$C80</f>
        <v>582.42369993875059</v>
      </c>
      <c r="AH80">
        <f>AH79+(1-(HLOOKUP(daily!$B79,'commercial size limit'!$A$4:$M$13,7,FALSE)/100))*(VLOOKUP(17&amp;$B79,'comm trip limit - FL_Keys'!$A$5:$I$64,COLUMN(D77),FALSE))*$C80</f>
        <v>539.69266005976306</v>
      </c>
      <c r="AI80">
        <f>AI79+(1-(HLOOKUP(daily!$B79,'commercial size limit'!$A$4:$M$13,7,FALSE)/100))*(VLOOKUP(17&amp;$B79,'comm trip limit - FL_Keys'!$A$5:$I$64,COLUMN(E77),FALSE))*$C80</f>
        <v>512.38550875516296</v>
      </c>
      <c r="AJ80">
        <f>AJ79+(1-(HLOOKUP(daily!$B79,'commercial size limit'!$A$4:$M$13,7,FALSE)/100))*(VLOOKUP(17&amp;$B79,'comm trip limit - FL_Keys'!$A$5:$I$64,COLUMN(F77),FALSE))*$C80</f>
        <v>536.39699200334746</v>
      </c>
      <c r="AK80">
        <f>AK79+(1-(HLOOKUP(daily!$B79,'commercial size limit'!$A$4:$M$13,7,FALSE)/100))*(VLOOKUP(17&amp;$B79,'comm trip limit - FL_Keys'!$A$5:$I$64,COLUMN(G77),FALSE))*$C80</f>
        <v>539.69266005976306</v>
      </c>
      <c r="AL80">
        <f>AL79+(1-(HLOOKUP(daily!$B79,'commercial size limit'!$A$4:$M$13,7,FALSE)/100))*(VLOOKUP(17&amp;$B79,'comm trip limit - FL_Keys'!$A$5:$I$64,COLUMN(H77),FALSE))*$C80</f>
        <v>539.69266005976306</v>
      </c>
      <c r="AM80">
        <f>AM79+(1-(HLOOKUP(daily!$B79,'commercial size limit'!$A$4:$M$13,7,FALSE)/100))*(VLOOKUP(17&amp;$B79,'comm trip limit - FL_Keys'!$A$5:$I$64,COLUMN(I77),FALSE))*$C80</f>
        <v>539.69266005976306</v>
      </c>
    </row>
    <row r="81" spans="1:39" x14ac:dyDescent="0.25">
      <c r="A81" s="7">
        <v>42448</v>
      </c>
      <c r="B81" s="22">
        <f t="shared" si="4"/>
        <v>3</v>
      </c>
      <c r="C81" s="21">
        <f t="shared" si="3"/>
        <v>28.294</v>
      </c>
      <c r="D81">
        <f t="shared" si="5"/>
        <v>2511.9509999999987</v>
      </c>
      <c r="E81">
        <v>79</v>
      </c>
      <c r="J81">
        <f>J80+(1-(HLOOKUP(daily!$B80,'commercial size limit'!$A$4:$M$13,2,FALSE)/100))*(VLOOKUP(12&amp;$B80,'comm trip limit - FL_Keys'!$A$5:$I$64,COLUMN(D78),FALSE))*$C81</f>
        <v>2511.9509999999987</v>
      </c>
      <c r="K81">
        <f>K80+(1-(HLOOKUP(daily!$B80,'commercial size limit'!$A$4:$M$13,2,FALSE)/100))*(VLOOKUP(12&amp;$B80,'comm trip limit - FL_Keys'!$A$5:$I$64,COLUMN(E78),FALSE))*$C81</f>
        <v>1477.1758583099986</v>
      </c>
      <c r="L81">
        <f>L80+(1-(HLOOKUP(daily!$B80,'commercial size limit'!$A$4:$M$13,2,FALSE)/100))*(VLOOKUP(12&amp;$B80,'comm trip limit - FL_Keys'!$A$5:$I$64,COLUMN(F78),FALSE))*$C81</f>
        <v>2003.4005851499994</v>
      </c>
      <c r="M81">
        <f>M80+(1-(HLOOKUP(daily!$B80,'commercial size limit'!$A$4:$M$13,2,FALSE)/100))*(VLOOKUP(12&amp;$B80,'comm trip limit - FL_Keys'!$A$5:$I$64,COLUMN(G78),FALSE))*$C81</f>
        <v>2338.1125285200005</v>
      </c>
      <c r="N81">
        <f>N80+(1-(HLOOKUP(daily!$B80,'commercial size limit'!$A$4:$M$13,2,FALSE)/100))*(VLOOKUP(12&amp;$B80,'comm trip limit - FL_Keys'!$A$5:$I$64,COLUMN(H78),FALSE))*$C81</f>
        <v>2458.6444266599965</v>
      </c>
      <c r="O81">
        <f>O80+(1-(HLOOKUP(daily!$B80,'commercial size limit'!$A$4:$M$13,2,FALSE)/100))*(VLOOKUP(12&amp;$B80,'comm trip limit - FL_Keys'!$A$5:$I$64,COLUMN(I78),FALSE))*$C81</f>
        <v>2491.5611461799976</v>
      </c>
      <c r="P81">
        <f>P80+(1-(HLOOKUP(daily!$B80,'commercial size limit'!$A$4:$M$13,4,FALSE)/100))*(VLOOKUP(14&amp;$B80,'comm trip limit - FL_Keys'!$A$5:$I$64,COLUMN(D78),FALSE))*$C81</f>
        <v>948.54011127379897</v>
      </c>
      <c r="Q81">
        <f>Q80+(1-(HLOOKUP(daily!$B80,'commercial size limit'!$A$4:$M$13,4,FALSE)/100))*(VLOOKUP(14&amp;$B80,'comm trip limit - FL_Keys'!$A$5:$I$64,COLUMN(E78),FALSE))*$C81</f>
        <v>818.86569754225127</v>
      </c>
      <c r="R81">
        <f>R80+(1-(HLOOKUP(daily!$B80,'commercial size limit'!$A$4:$M$13,4,FALSE)/100))*(VLOOKUP(14&amp;$B80,'comm trip limit - FL_Keys'!$A$5:$I$64,COLUMN(F78),FALSE))*$C81</f>
        <v>916.62762309186701</v>
      </c>
      <c r="S81">
        <f>S80+(1-(HLOOKUP(daily!$B80,'commercial size limit'!$A$4:$M$13,4,FALSE)/100))*(VLOOKUP(14&amp;$B80,'comm trip limit - FL_Keys'!$A$5:$I$64,COLUMN(G78),FALSE))*$C81</f>
        <v>948.54011127379897</v>
      </c>
      <c r="T81">
        <f>T80+(1-(HLOOKUP(daily!$B80,'commercial size limit'!$A$4:$M$13,4,FALSE)/100))*(VLOOKUP(14&amp;$B80,'comm trip limit - FL_Keys'!$A$5:$I$64,COLUMN(H78),FALSE))*$C81</f>
        <v>948.54011127379897</v>
      </c>
      <c r="U81">
        <f>U80+(1-(HLOOKUP(daily!$B80,'commercial size limit'!$A$4:$M$13,4,FALSE)/100))*(VLOOKUP(14&amp;$B80,'comm trip limit - FL_Keys'!$A$5:$I$64,COLUMN(I78),FALSE))*$C81</f>
        <v>948.54011127379897</v>
      </c>
      <c r="V81">
        <f>V80+(1-(HLOOKUP(daily!$B80,'commercial size limit'!$A$4:$M$13,5,FALSE)/100))*(VLOOKUP(15&amp;$B80,'comm trip limit - FL_Keys'!$A$5:$I$64,COLUMN(D78),FALSE))*$C81</f>
        <v>722.34334456230761</v>
      </c>
      <c r="W81">
        <f>W80+(1-(HLOOKUP(daily!$B80,'commercial size limit'!$A$4:$M$13,5,FALSE)/100))*(VLOOKUP(15&amp;$B80,'comm trip limit - FL_Keys'!$A$5:$I$64,COLUMN(E78),FALSE))*$C81</f>
        <v>656.91294311564684</v>
      </c>
      <c r="X81">
        <f>X80+(1-(HLOOKUP(daily!$B80,'commercial size limit'!$A$4:$M$13,5,FALSE)/100))*(VLOOKUP(15&amp;$B80,'comm trip limit - FL_Keys'!$A$5:$I$64,COLUMN(F78),FALSE))*$C81</f>
        <v>713.11302108819245</v>
      </c>
      <c r="Y81">
        <f>Y80+(1-(HLOOKUP(daily!$B80,'commercial size limit'!$A$4:$M$13,5,FALSE)/100))*(VLOOKUP(15&amp;$B80,'comm trip limit - FL_Keys'!$A$5:$I$64,COLUMN(G78),FALSE))*$C81</f>
        <v>722.34334456230761</v>
      </c>
      <c r="Z81">
        <f>Z80+(1-(HLOOKUP(daily!$B80,'commercial size limit'!$A$4:$M$13,5,FALSE)/100))*(VLOOKUP(15&amp;$B80,'comm trip limit - FL_Keys'!$A$5:$I$64,COLUMN(H78),FALSE))*$C81</f>
        <v>722.34334456230761</v>
      </c>
      <c r="AA81">
        <f>AA80+(1-(HLOOKUP(daily!$B80,'commercial size limit'!$A$4:$M$13,5,FALSE)/100))*(VLOOKUP(15&amp;$B80,'comm trip limit - FL_Keys'!$A$5:$I$64,COLUMN(I78),FALSE))*$C81</f>
        <v>722.34334456230761</v>
      </c>
      <c r="AB81">
        <f>AB80+(1-(HLOOKUP(daily!$B80,'commercial size limit'!$A$4:$M$13,6,FALSE)/100))*(VLOOKUP(16&amp;$B80,'comm trip limit - FL_Keys'!$A$5:$I$64,COLUMN(D78),FALSE))*$C81</f>
        <v>589.03588472135925</v>
      </c>
      <c r="AC81">
        <f>AC80+(1-(HLOOKUP(daily!$B80,'commercial size limit'!$A$4:$M$13,6,FALSE)/100))*(VLOOKUP(16&amp;$B80,'comm trip limit - FL_Keys'!$A$5:$I$64,COLUMN(E78),FALSE))*$C81</f>
        <v>553.84495377456221</v>
      </c>
      <c r="AD81">
        <f>AD80+(1-(HLOOKUP(daily!$B80,'commercial size limit'!$A$4:$M$13,6,FALSE)/100))*(VLOOKUP(16&amp;$B80,'comm trip limit - FL_Keys'!$A$5:$I$64,COLUMN(F78),FALSE))*$C81</f>
        <v>585.74021666494377</v>
      </c>
      <c r="AE81">
        <f>AE80+(1-(HLOOKUP(daily!$B80,'commercial size limit'!$A$4:$M$13,6,FALSE)/100))*(VLOOKUP(16&amp;$B80,'comm trip limit - FL_Keys'!$A$5:$I$64,COLUMN(G78),FALSE))*$C81</f>
        <v>589.03588472135925</v>
      </c>
      <c r="AF81">
        <f>AF80+(1-(HLOOKUP(daily!$B80,'commercial size limit'!$A$4:$M$13,6,FALSE)/100))*(VLOOKUP(16&amp;$B80,'comm trip limit - FL_Keys'!$A$5:$I$64,COLUMN(H78),FALSE))*$C81</f>
        <v>589.03588472135925</v>
      </c>
      <c r="AG81">
        <f>AG80+(1-(HLOOKUP(daily!$B80,'commercial size limit'!$A$4:$M$13,6,FALSE)/100))*(VLOOKUP(16&amp;$B80,'comm trip limit - FL_Keys'!$A$5:$I$64,COLUMN(I78),FALSE))*$C81</f>
        <v>589.03588472135925</v>
      </c>
      <c r="AH81">
        <f>AH80+(1-(HLOOKUP(daily!$B80,'commercial size limit'!$A$4:$M$13,7,FALSE)/100))*(VLOOKUP(17&amp;$B80,'comm trip limit - FL_Keys'!$A$5:$I$64,COLUMN(D78),FALSE))*$C81</f>
        <v>546.30484484237172</v>
      </c>
      <c r="AI81">
        <f>AI80+(1-(HLOOKUP(daily!$B80,'commercial size limit'!$A$4:$M$13,7,FALSE)/100))*(VLOOKUP(17&amp;$B80,'comm trip limit - FL_Keys'!$A$5:$I$64,COLUMN(E78),FALSE))*$C81</f>
        <v>518.74722397820642</v>
      </c>
      <c r="AJ81">
        <f>AJ80+(1-(HLOOKUP(daily!$B80,'commercial size limit'!$A$4:$M$13,7,FALSE)/100))*(VLOOKUP(17&amp;$B80,'comm trip limit - FL_Keys'!$A$5:$I$64,COLUMN(F78),FALSE))*$C81</f>
        <v>543.00917678595613</v>
      </c>
      <c r="AK81">
        <f>AK80+(1-(HLOOKUP(daily!$B80,'commercial size limit'!$A$4:$M$13,7,FALSE)/100))*(VLOOKUP(17&amp;$B80,'comm trip limit - FL_Keys'!$A$5:$I$64,COLUMN(G78),FALSE))*$C81</f>
        <v>546.30484484237172</v>
      </c>
      <c r="AL81">
        <f>AL80+(1-(HLOOKUP(daily!$B80,'commercial size limit'!$A$4:$M$13,7,FALSE)/100))*(VLOOKUP(17&amp;$B80,'comm trip limit - FL_Keys'!$A$5:$I$64,COLUMN(H78),FALSE))*$C81</f>
        <v>546.30484484237172</v>
      </c>
      <c r="AM81">
        <f>AM80+(1-(HLOOKUP(daily!$B80,'commercial size limit'!$A$4:$M$13,7,FALSE)/100))*(VLOOKUP(17&amp;$B80,'comm trip limit - FL_Keys'!$A$5:$I$64,COLUMN(I78),FALSE))*$C81</f>
        <v>546.30484484237172</v>
      </c>
    </row>
    <row r="82" spans="1:39" x14ac:dyDescent="0.25">
      <c r="A82" s="7">
        <v>42449</v>
      </c>
      <c r="B82" s="22">
        <f t="shared" si="4"/>
        <v>3</v>
      </c>
      <c r="C82" s="21">
        <f t="shared" si="3"/>
        <v>28.294</v>
      </c>
      <c r="D82">
        <f t="shared" si="5"/>
        <v>2540.2449999999985</v>
      </c>
      <c r="E82">
        <v>80</v>
      </c>
      <c r="J82">
        <f>J81+(1-(HLOOKUP(daily!$B81,'commercial size limit'!$A$4:$M$13,2,FALSE)/100))*(VLOOKUP(12&amp;$B81,'comm trip limit - FL_Keys'!$A$5:$I$64,COLUMN(D79),FALSE))*$C82</f>
        <v>2540.2449999999985</v>
      </c>
      <c r="K82">
        <f>K81+(1-(HLOOKUP(daily!$B81,'commercial size limit'!$A$4:$M$13,2,FALSE)/100))*(VLOOKUP(12&amp;$B81,'comm trip limit - FL_Keys'!$A$5:$I$64,COLUMN(E79),FALSE))*$C82</f>
        <v>1494.4932010099985</v>
      </c>
      <c r="L82">
        <f>L81+(1-(HLOOKUP(daily!$B81,'commercial size limit'!$A$4:$M$13,2,FALSE)/100))*(VLOOKUP(12&amp;$B81,'comm trip limit - FL_Keys'!$A$5:$I$64,COLUMN(F79),FALSE))*$C82</f>
        <v>2026.0120181899995</v>
      </c>
      <c r="M82">
        <f>M81+(1-(HLOOKUP(daily!$B81,'commercial size limit'!$A$4:$M$13,2,FALSE)/100))*(VLOOKUP(12&amp;$B81,'comm trip limit - FL_Keys'!$A$5:$I$64,COLUMN(G79),FALSE))*$C82</f>
        <v>2364.9638174600004</v>
      </c>
      <c r="N82">
        <f>N81+(1-(HLOOKUP(daily!$B81,'commercial size limit'!$A$4:$M$13,2,FALSE)/100))*(VLOOKUP(12&amp;$B81,'comm trip limit - FL_Keys'!$A$5:$I$64,COLUMN(H79),FALSE))*$C82</f>
        <v>2486.9384266599964</v>
      </c>
      <c r="O82">
        <f>O81+(1-(HLOOKUP(daily!$B81,'commercial size limit'!$A$4:$M$13,2,FALSE)/100))*(VLOOKUP(12&amp;$B81,'comm trip limit - FL_Keys'!$A$5:$I$64,COLUMN(I79),FALSE))*$C82</f>
        <v>2519.8551461799975</v>
      </c>
      <c r="P82">
        <f>P81+(1-(HLOOKUP(daily!$B81,'commercial size limit'!$A$4:$M$13,4,FALSE)/100))*(VLOOKUP(14&amp;$B81,'comm trip limit - FL_Keys'!$A$5:$I$64,COLUMN(D79),FALSE))*$C82</f>
        <v>958.10471344771202</v>
      </c>
      <c r="Q82">
        <f>Q81+(1-(HLOOKUP(daily!$B81,'commercial size limit'!$A$4:$M$13,4,FALSE)/100))*(VLOOKUP(14&amp;$B81,'comm trip limit - FL_Keys'!$A$5:$I$64,COLUMN(E79),FALSE))*$C82</f>
        <v>827.43682448836</v>
      </c>
      <c r="R82">
        <f>R81+(1-(HLOOKUP(daily!$B81,'commercial size limit'!$A$4:$M$13,4,FALSE)/100))*(VLOOKUP(14&amp;$B81,'comm trip limit - FL_Keys'!$A$5:$I$64,COLUMN(F79),FALSE))*$C82</f>
        <v>926.19222526578005</v>
      </c>
      <c r="S82">
        <f>S81+(1-(HLOOKUP(daily!$B81,'commercial size limit'!$A$4:$M$13,4,FALSE)/100))*(VLOOKUP(14&amp;$B81,'comm trip limit - FL_Keys'!$A$5:$I$64,COLUMN(G79),FALSE))*$C82</f>
        <v>958.10471344771202</v>
      </c>
      <c r="T82">
        <f>T81+(1-(HLOOKUP(daily!$B81,'commercial size limit'!$A$4:$M$13,4,FALSE)/100))*(VLOOKUP(14&amp;$B81,'comm trip limit - FL_Keys'!$A$5:$I$64,COLUMN(H79),FALSE))*$C82</f>
        <v>958.10471344771202</v>
      </c>
      <c r="U82">
        <f>U81+(1-(HLOOKUP(daily!$B81,'commercial size limit'!$A$4:$M$13,4,FALSE)/100))*(VLOOKUP(14&amp;$B81,'comm trip limit - FL_Keys'!$A$5:$I$64,COLUMN(I79),FALSE))*$C82</f>
        <v>958.10471344771202</v>
      </c>
      <c r="V82">
        <f>V81+(1-(HLOOKUP(daily!$B81,'commercial size limit'!$A$4:$M$13,5,FALSE)/100))*(VLOOKUP(15&amp;$B81,'comm trip limit - FL_Keys'!$A$5:$I$64,COLUMN(D79),FALSE))*$C82</f>
        <v>730.06268586665544</v>
      </c>
      <c r="W82">
        <f>W81+(1-(HLOOKUP(daily!$B81,'commercial size limit'!$A$4:$M$13,5,FALSE)/100))*(VLOOKUP(15&amp;$B81,'comm trip limit - FL_Keys'!$A$5:$I$64,COLUMN(E79),FALSE))*$C82</f>
        <v>664.10752359812511</v>
      </c>
      <c r="X82">
        <f>X81+(1-(HLOOKUP(daily!$B81,'commercial size limit'!$A$4:$M$13,5,FALSE)/100))*(VLOOKUP(15&amp;$B81,'comm trip limit - FL_Keys'!$A$5:$I$64,COLUMN(F79),FALSE))*$C82</f>
        <v>720.83236239254029</v>
      </c>
      <c r="Y82">
        <f>Y81+(1-(HLOOKUP(daily!$B81,'commercial size limit'!$A$4:$M$13,5,FALSE)/100))*(VLOOKUP(15&amp;$B81,'comm trip limit - FL_Keys'!$A$5:$I$64,COLUMN(G79),FALSE))*$C82</f>
        <v>730.06268586665544</v>
      </c>
      <c r="Z82">
        <f>Z81+(1-(HLOOKUP(daily!$B81,'commercial size limit'!$A$4:$M$13,5,FALSE)/100))*(VLOOKUP(15&amp;$B81,'comm trip limit - FL_Keys'!$A$5:$I$64,COLUMN(H79),FALSE))*$C82</f>
        <v>730.06268586665544</v>
      </c>
      <c r="AA82">
        <f>AA81+(1-(HLOOKUP(daily!$B81,'commercial size limit'!$A$4:$M$13,5,FALSE)/100))*(VLOOKUP(15&amp;$B81,'comm trip limit - FL_Keys'!$A$5:$I$64,COLUMN(I79),FALSE))*$C82</f>
        <v>730.06268586665544</v>
      </c>
      <c r="AB82">
        <f>AB81+(1-(HLOOKUP(daily!$B81,'commercial size limit'!$A$4:$M$13,6,FALSE)/100))*(VLOOKUP(16&amp;$B81,'comm trip limit - FL_Keys'!$A$5:$I$64,COLUMN(D79),FALSE))*$C82</f>
        <v>595.64806950396792</v>
      </c>
      <c r="AC82">
        <f>AC81+(1-(HLOOKUP(daily!$B81,'commercial size limit'!$A$4:$M$13,6,FALSE)/100))*(VLOOKUP(16&amp;$B81,'comm trip limit - FL_Keys'!$A$5:$I$64,COLUMN(E79),FALSE))*$C82</f>
        <v>560.20666899760568</v>
      </c>
      <c r="AD82">
        <f>AD81+(1-(HLOOKUP(daily!$B81,'commercial size limit'!$A$4:$M$13,6,FALSE)/100))*(VLOOKUP(16&amp;$B81,'comm trip limit - FL_Keys'!$A$5:$I$64,COLUMN(F79),FALSE))*$C82</f>
        <v>592.35240144755244</v>
      </c>
      <c r="AE82">
        <f>AE81+(1-(HLOOKUP(daily!$B81,'commercial size limit'!$A$4:$M$13,6,FALSE)/100))*(VLOOKUP(16&amp;$B81,'comm trip limit - FL_Keys'!$A$5:$I$64,COLUMN(G79),FALSE))*$C82</f>
        <v>595.64806950396792</v>
      </c>
      <c r="AF82">
        <f>AF81+(1-(HLOOKUP(daily!$B81,'commercial size limit'!$A$4:$M$13,6,FALSE)/100))*(VLOOKUP(16&amp;$B81,'comm trip limit - FL_Keys'!$A$5:$I$64,COLUMN(H79),FALSE))*$C82</f>
        <v>595.64806950396792</v>
      </c>
      <c r="AG82">
        <f>AG81+(1-(HLOOKUP(daily!$B81,'commercial size limit'!$A$4:$M$13,6,FALSE)/100))*(VLOOKUP(16&amp;$B81,'comm trip limit - FL_Keys'!$A$5:$I$64,COLUMN(I79),FALSE))*$C82</f>
        <v>595.64806950396792</v>
      </c>
      <c r="AH82">
        <f>AH81+(1-(HLOOKUP(daily!$B81,'commercial size limit'!$A$4:$M$13,7,FALSE)/100))*(VLOOKUP(17&amp;$B81,'comm trip limit - FL_Keys'!$A$5:$I$64,COLUMN(D79),FALSE))*$C82</f>
        <v>552.91702962498039</v>
      </c>
      <c r="AI82">
        <f>AI81+(1-(HLOOKUP(daily!$B81,'commercial size limit'!$A$4:$M$13,7,FALSE)/100))*(VLOOKUP(17&amp;$B81,'comm trip limit - FL_Keys'!$A$5:$I$64,COLUMN(E79),FALSE))*$C82</f>
        <v>525.10893920124988</v>
      </c>
      <c r="AJ82">
        <f>AJ81+(1-(HLOOKUP(daily!$B81,'commercial size limit'!$A$4:$M$13,7,FALSE)/100))*(VLOOKUP(17&amp;$B81,'comm trip limit - FL_Keys'!$A$5:$I$64,COLUMN(F79),FALSE))*$C82</f>
        <v>549.62136156856479</v>
      </c>
      <c r="AK82">
        <f>AK81+(1-(HLOOKUP(daily!$B81,'commercial size limit'!$A$4:$M$13,7,FALSE)/100))*(VLOOKUP(17&amp;$B81,'comm trip limit - FL_Keys'!$A$5:$I$64,COLUMN(G79),FALSE))*$C82</f>
        <v>552.91702962498039</v>
      </c>
      <c r="AL82">
        <f>AL81+(1-(HLOOKUP(daily!$B81,'commercial size limit'!$A$4:$M$13,7,FALSE)/100))*(VLOOKUP(17&amp;$B81,'comm trip limit - FL_Keys'!$A$5:$I$64,COLUMN(H79),FALSE))*$C82</f>
        <v>552.91702962498039</v>
      </c>
      <c r="AM82">
        <f>AM81+(1-(HLOOKUP(daily!$B81,'commercial size limit'!$A$4:$M$13,7,FALSE)/100))*(VLOOKUP(17&amp;$B81,'comm trip limit - FL_Keys'!$A$5:$I$64,COLUMN(I79),FALSE))*$C82</f>
        <v>552.91702962498039</v>
      </c>
    </row>
    <row r="83" spans="1:39" x14ac:dyDescent="0.25">
      <c r="A83" s="7">
        <v>42450</v>
      </c>
      <c r="B83" s="22">
        <f t="shared" si="4"/>
        <v>3</v>
      </c>
      <c r="C83" s="21">
        <f t="shared" si="3"/>
        <v>28.294</v>
      </c>
      <c r="D83">
        <f t="shared" si="5"/>
        <v>2568.5389999999984</v>
      </c>
      <c r="E83">
        <v>81</v>
      </c>
      <c r="J83">
        <f>J82+(1-(HLOOKUP(daily!$B82,'commercial size limit'!$A$4:$M$13,2,FALSE)/100))*(VLOOKUP(12&amp;$B82,'comm trip limit - FL_Keys'!$A$5:$I$64,COLUMN(D80),FALSE))*$C83</f>
        <v>2568.5389999999984</v>
      </c>
      <c r="K83">
        <f>K82+(1-(HLOOKUP(daily!$B82,'commercial size limit'!$A$4:$M$13,2,FALSE)/100))*(VLOOKUP(12&amp;$B82,'comm trip limit - FL_Keys'!$A$5:$I$64,COLUMN(E80),FALSE))*$C83</f>
        <v>1511.8105437099985</v>
      </c>
      <c r="L83">
        <f>L82+(1-(HLOOKUP(daily!$B82,'commercial size limit'!$A$4:$M$13,2,FALSE)/100))*(VLOOKUP(12&amp;$B82,'comm trip limit - FL_Keys'!$A$5:$I$64,COLUMN(F80),FALSE))*$C83</f>
        <v>2048.6234512299993</v>
      </c>
      <c r="M83">
        <f>M82+(1-(HLOOKUP(daily!$B82,'commercial size limit'!$A$4:$M$13,2,FALSE)/100))*(VLOOKUP(12&amp;$B82,'comm trip limit - FL_Keys'!$A$5:$I$64,COLUMN(G80),FALSE))*$C83</f>
        <v>2391.8151064000003</v>
      </c>
      <c r="N83">
        <f>N82+(1-(HLOOKUP(daily!$B82,'commercial size limit'!$A$4:$M$13,2,FALSE)/100))*(VLOOKUP(12&amp;$B82,'comm trip limit - FL_Keys'!$A$5:$I$64,COLUMN(H80),FALSE))*$C83</f>
        <v>2515.2324266599962</v>
      </c>
      <c r="O83">
        <f>O82+(1-(HLOOKUP(daily!$B82,'commercial size limit'!$A$4:$M$13,2,FALSE)/100))*(VLOOKUP(12&amp;$B82,'comm trip limit - FL_Keys'!$A$5:$I$64,COLUMN(I80),FALSE))*$C83</f>
        <v>2548.1491461799974</v>
      </c>
      <c r="P83">
        <f>P82+(1-(HLOOKUP(daily!$B82,'commercial size limit'!$A$4:$M$13,4,FALSE)/100))*(VLOOKUP(14&amp;$B82,'comm trip limit - FL_Keys'!$A$5:$I$64,COLUMN(D80),FALSE))*$C83</f>
        <v>967.66931562162506</v>
      </c>
      <c r="Q83">
        <f>Q82+(1-(HLOOKUP(daily!$B82,'commercial size limit'!$A$4:$M$13,4,FALSE)/100))*(VLOOKUP(14&amp;$B82,'comm trip limit - FL_Keys'!$A$5:$I$64,COLUMN(E80),FALSE))*$C83</f>
        <v>836.00795143446874</v>
      </c>
      <c r="R83">
        <f>R82+(1-(HLOOKUP(daily!$B82,'commercial size limit'!$A$4:$M$13,4,FALSE)/100))*(VLOOKUP(14&amp;$B82,'comm trip limit - FL_Keys'!$A$5:$I$64,COLUMN(F80),FALSE))*$C83</f>
        <v>935.7568274396931</v>
      </c>
      <c r="S83">
        <f>S82+(1-(HLOOKUP(daily!$B82,'commercial size limit'!$A$4:$M$13,4,FALSE)/100))*(VLOOKUP(14&amp;$B82,'comm trip limit - FL_Keys'!$A$5:$I$64,COLUMN(G80),FALSE))*$C83</f>
        <v>967.66931562162506</v>
      </c>
      <c r="T83">
        <f>T82+(1-(HLOOKUP(daily!$B82,'commercial size limit'!$A$4:$M$13,4,FALSE)/100))*(VLOOKUP(14&amp;$B82,'comm trip limit - FL_Keys'!$A$5:$I$64,COLUMN(H80),FALSE))*$C83</f>
        <v>967.66931562162506</v>
      </c>
      <c r="U83">
        <f>U82+(1-(HLOOKUP(daily!$B82,'commercial size limit'!$A$4:$M$13,4,FALSE)/100))*(VLOOKUP(14&amp;$B82,'comm trip limit - FL_Keys'!$A$5:$I$64,COLUMN(I80),FALSE))*$C83</f>
        <v>967.66931562162506</v>
      </c>
      <c r="V83">
        <f>V82+(1-(HLOOKUP(daily!$B82,'commercial size limit'!$A$4:$M$13,5,FALSE)/100))*(VLOOKUP(15&amp;$B82,'comm trip limit - FL_Keys'!$A$5:$I$64,COLUMN(D80),FALSE))*$C83</f>
        <v>737.78202717100328</v>
      </c>
      <c r="W83">
        <f>W82+(1-(HLOOKUP(daily!$B82,'commercial size limit'!$A$4:$M$13,5,FALSE)/100))*(VLOOKUP(15&amp;$B82,'comm trip limit - FL_Keys'!$A$5:$I$64,COLUMN(E80),FALSE))*$C83</f>
        <v>671.30210408060339</v>
      </c>
      <c r="X83">
        <f>X82+(1-(HLOOKUP(daily!$B82,'commercial size limit'!$A$4:$M$13,5,FALSE)/100))*(VLOOKUP(15&amp;$B82,'comm trip limit - FL_Keys'!$A$5:$I$64,COLUMN(F80),FALSE))*$C83</f>
        <v>728.55170369688813</v>
      </c>
      <c r="Y83">
        <f>Y82+(1-(HLOOKUP(daily!$B82,'commercial size limit'!$A$4:$M$13,5,FALSE)/100))*(VLOOKUP(15&amp;$B82,'comm trip limit - FL_Keys'!$A$5:$I$64,COLUMN(G80),FALSE))*$C83</f>
        <v>737.78202717100328</v>
      </c>
      <c r="Z83">
        <f>Z82+(1-(HLOOKUP(daily!$B82,'commercial size limit'!$A$4:$M$13,5,FALSE)/100))*(VLOOKUP(15&amp;$B82,'comm trip limit - FL_Keys'!$A$5:$I$64,COLUMN(H80),FALSE))*$C83</f>
        <v>737.78202717100328</v>
      </c>
      <c r="AA83">
        <f>AA82+(1-(HLOOKUP(daily!$B82,'commercial size limit'!$A$4:$M$13,5,FALSE)/100))*(VLOOKUP(15&amp;$B82,'comm trip limit - FL_Keys'!$A$5:$I$64,COLUMN(I80),FALSE))*$C83</f>
        <v>737.78202717100328</v>
      </c>
      <c r="AB83">
        <f>AB82+(1-(HLOOKUP(daily!$B82,'commercial size limit'!$A$4:$M$13,6,FALSE)/100))*(VLOOKUP(16&amp;$B82,'comm trip limit - FL_Keys'!$A$5:$I$64,COLUMN(D80),FALSE))*$C83</f>
        <v>602.26025428657658</v>
      </c>
      <c r="AC83">
        <f>AC82+(1-(HLOOKUP(daily!$B82,'commercial size limit'!$A$4:$M$13,6,FALSE)/100))*(VLOOKUP(16&amp;$B82,'comm trip limit - FL_Keys'!$A$5:$I$64,COLUMN(E80),FALSE))*$C83</f>
        <v>566.56838422064914</v>
      </c>
      <c r="AD83">
        <f>AD82+(1-(HLOOKUP(daily!$B82,'commercial size limit'!$A$4:$M$13,6,FALSE)/100))*(VLOOKUP(16&amp;$B82,'comm trip limit - FL_Keys'!$A$5:$I$64,COLUMN(F80),FALSE))*$C83</f>
        <v>598.9645862301611</v>
      </c>
      <c r="AE83">
        <f>AE82+(1-(HLOOKUP(daily!$B82,'commercial size limit'!$A$4:$M$13,6,FALSE)/100))*(VLOOKUP(16&amp;$B82,'comm trip limit - FL_Keys'!$A$5:$I$64,COLUMN(G80),FALSE))*$C83</f>
        <v>602.26025428657658</v>
      </c>
      <c r="AF83">
        <f>AF82+(1-(HLOOKUP(daily!$B82,'commercial size limit'!$A$4:$M$13,6,FALSE)/100))*(VLOOKUP(16&amp;$B82,'comm trip limit - FL_Keys'!$A$5:$I$64,COLUMN(H80),FALSE))*$C83</f>
        <v>602.26025428657658</v>
      </c>
      <c r="AG83">
        <f>AG82+(1-(HLOOKUP(daily!$B82,'commercial size limit'!$A$4:$M$13,6,FALSE)/100))*(VLOOKUP(16&amp;$B82,'comm trip limit - FL_Keys'!$A$5:$I$64,COLUMN(I80),FALSE))*$C83</f>
        <v>602.26025428657658</v>
      </c>
      <c r="AH83">
        <f>AH82+(1-(HLOOKUP(daily!$B82,'commercial size limit'!$A$4:$M$13,7,FALSE)/100))*(VLOOKUP(17&amp;$B82,'comm trip limit - FL_Keys'!$A$5:$I$64,COLUMN(D80),FALSE))*$C83</f>
        <v>559.52921440758905</v>
      </c>
      <c r="AI83">
        <f>AI82+(1-(HLOOKUP(daily!$B82,'commercial size limit'!$A$4:$M$13,7,FALSE)/100))*(VLOOKUP(17&amp;$B82,'comm trip limit - FL_Keys'!$A$5:$I$64,COLUMN(E80),FALSE))*$C83</f>
        <v>531.47065442429334</v>
      </c>
      <c r="AJ83">
        <f>AJ82+(1-(HLOOKUP(daily!$B82,'commercial size limit'!$A$4:$M$13,7,FALSE)/100))*(VLOOKUP(17&amp;$B82,'comm trip limit - FL_Keys'!$A$5:$I$64,COLUMN(F80),FALSE))*$C83</f>
        <v>556.23354635117346</v>
      </c>
      <c r="AK83">
        <f>AK82+(1-(HLOOKUP(daily!$B82,'commercial size limit'!$A$4:$M$13,7,FALSE)/100))*(VLOOKUP(17&amp;$B82,'comm trip limit - FL_Keys'!$A$5:$I$64,COLUMN(G80),FALSE))*$C83</f>
        <v>559.52921440758905</v>
      </c>
      <c r="AL83">
        <f>AL82+(1-(HLOOKUP(daily!$B82,'commercial size limit'!$A$4:$M$13,7,FALSE)/100))*(VLOOKUP(17&amp;$B82,'comm trip limit - FL_Keys'!$A$5:$I$64,COLUMN(H80),FALSE))*$C83</f>
        <v>559.52921440758905</v>
      </c>
      <c r="AM83">
        <f>AM82+(1-(HLOOKUP(daily!$B82,'commercial size limit'!$A$4:$M$13,7,FALSE)/100))*(VLOOKUP(17&amp;$B82,'comm trip limit - FL_Keys'!$A$5:$I$64,COLUMN(I80),FALSE))*$C83</f>
        <v>559.52921440758905</v>
      </c>
    </row>
    <row r="84" spans="1:39" x14ac:dyDescent="0.25">
      <c r="A84" s="7">
        <v>42451</v>
      </c>
      <c r="B84" s="22">
        <f t="shared" si="4"/>
        <v>3</v>
      </c>
      <c r="C84" s="21">
        <f t="shared" si="3"/>
        <v>28.294</v>
      </c>
      <c r="D84">
        <f t="shared" si="5"/>
        <v>2596.8329999999983</v>
      </c>
      <c r="E84">
        <v>82</v>
      </c>
      <c r="J84">
        <f>J83+(1-(HLOOKUP(daily!$B83,'commercial size limit'!$A$4:$M$13,2,FALSE)/100))*(VLOOKUP(12&amp;$B83,'comm trip limit - FL_Keys'!$A$5:$I$64,COLUMN(D81),FALSE))*$C84</f>
        <v>2596.8329999999983</v>
      </c>
      <c r="K84">
        <f>K83+(1-(HLOOKUP(daily!$B83,'commercial size limit'!$A$4:$M$13,2,FALSE)/100))*(VLOOKUP(12&amp;$B83,'comm trip limit - FL_Keys'!$A$5:$I$64,COLUMN(E81),FALSE))*$C84</f>
        <v>1529.1278864099984</v>
      </c>
      <c r="L84">
        <f>L83+(1-(HLOOKUP(daily!$B83,'commercial size limit'!$A$4:$M$13,2,FALSE)/100))*(VLOOKUP(12&amp;$B83,'comm trip limit - FL_Keys'!$A$5:$I$64,COLUMN(F81),FALSE))*$C84</f>
        <v>2071.2348842699994</v>
      </c>
      <c r="M84">
        <f>M83+(1-(HLOOKUP(daily!$B83,'commercial size limit'!$A$4:$M$13,2,FALSE)/100))*(VLOOKUP(12&amp;$B83,'comm trip limit - FL_Keys'!$A$5:$I$64,COLUMN(G81),FALSE))*$C84</f>
        <v>2418.6663953400002</v>
      </c>
      <c r="N84">
        <f>N83+(1-(HLOOKUP(daily!$B83,'commercial size limit'!$A$4:$M$13,2,FALSE)/100))*(VLOOKUP(12&amp;$B83,'comm trip limit - FL_Keys'!$A$5:$I$64,COLUMN(H81),FALSE))*$C84</f>
        <v>2543.5264266599961</v>
      </c>
      <c r="O84">
        <f>O83+(1-(HLOOKUP(daily!$B83,'commercial size limit'!$A$4:$M$13,2,FALSE)/100))*(VLOOKUP(12&amp;$B83,'comm trip limit - FL_Keys'!$A$5:$I$64,COLUMN(I81),FALSE))*$C84</f>
        <v>2576.4431461799973</v>
      </c>
      <c r="P84">
        <f>P83+(1-(HLOOKUP(daily!$B83,'commercial size limit'!$A$4:$M$13,4,FALSE)/100))*(VLOOKUP(14&amp;$B83,'comm trip limit - FL_Keys'!$A$5:$I$64,COLUMN(D81),FALSE))*$C84</f>
        <v>977.2339177955381</v>
      </c>
      <c r="Q84">
        <f>Q83+(1-(HLOOKUP(daily!$B83,'commercial size limit'!$A$4:$M$13,4,FALSE)/100))*(VLOOKUP(14&amp;$B83,'comm trip limit - FL_Keys'!$A$5:$I$64,COLUMN(E81),FALSE))*$C84</f>
        <v>844.57907838057747</v>
      </c>
      <c r="R84">
        <f>R83+(1-(HLOOKUP(daily!$B83,'commercial size limit'!$A$4:$M$13,4,FALSE)/100))*(VLOOKUP(14&amp;$B83,'comm trip limit - FL_Keys'!$A$5:$I$64,COLUMN(F81),FALSE))*$C84</f>
        <v>945.32142961360614</v>
      </c>
      <c r="S84">
        <f>S83+(1-(HLOOKUP(daily!$B83,'commercial size limit'!$A$4:$M$13,4,FALSE)/100))*(VLOOKUP(14&amp;$B83,'comm trip limit - FL_Keys'!$A$5:$I$64,COLUMN(G81),FALSE))*$C84</f>
        <v>977.2339177955381</v>
      </c>
      <c r="T84">
        <f>T83+(1-(HLOOKUP(daily!$B83,'commercial size limit'!$A$4:$M$13,4,FALSE)/100))*(VLOOKUP(14&amp;$B83,'comm trip limit - FL_Keys'!$A$5:$I$64,COLUMN(H81),FALSE))*$C84</f>
        <v>977.2339177955381</v>
      </c>
      <c r="U84">
        <f>U83+(1-(HLOOKUP(daily!$B83,'commercial size limit'!$A$4:$M$13,4,FALSE)/100))*(VLOOKUP(14&amp;$B83,'comm trip limit - FL_Keys'!$A$5:$I$64,COLUMN(I81),FALSE))*$C84</f>
        <v>977.2339177955381</v>
      </c>
      <c r="V84">
        <f>V83+(1-(HLOOKUP(daily!$B83,'commercial size limit'!$A$4:$M$13,5,FALSE)/100))*(VLOOKUP(15&amp;$B83,'comm trip limit - FL_Keys'!$A$5:$I$64,COLUMN(D81),FALSE))*$C84</f>
        <v>745.50136847535111</v>
      </c>
      <c r="W84">
        <f>W83+(1-(HLOOKUP(daily!$B83,'commercial size limit'!$A$4:$M$13,5,FALSE)/100))*(VLOOKUP(15&amp;$B83,'comm trip limit - FL_Keys'!$A$5:$I$64,COLUMN(E81),FALSE))*$C84</f>
        <v>678.49668456308166</v>
      </c>
      <c r="X84">
        <f>X83+(1-(HLOOKUP(daily!$B83,'commercial size limit'!$A$4:$M$13,5,FALSE)/100))*(VLOOKUP(15&amp;$B83,'comm trip limit - FL_Keys'!$A$5:$I$64,COLUMN(F81),FALSE))*$C84</f>
        <v>736.27104500123596</v>
      </c>
      <c r="Y84">
        <f>Y83+(1-(HLOOKUP(daily!$B83,'commercial size limit'!$A$4:$M$13,5,FALSE)/100))*(VLOOKUP(15&amp;$B83,'comm trip limit - FL_Keys'!$A$5:$I$64,COLUMN(G81),FALSE))*$C84</f>
        <v>745.50136847535111</v>
      </c>
      <c r="Z84">
        <f>Z83+(1-(HLOOKUP(daily!$B83,'commercial size limit'!$A$4:$M$13,5,FALSE)/100))*(VLOOKUP(15&amp;$B83,'comm trip limit - FL_Keys'!$A$5:$I$64,COLUMN(H81),FALSE))*$C84</f>
        <v>745.50136847535111</v>
      </c>
      <c r="AA84">
        <f>AA83+(1-(HLOOKUP(daily!$B83,'commercial size limit'!$A$4:$M$13,5,FALSE)/100))*(VLOOKUP(15&amp;$B83,'comm trip limit - FL_Keys'!$A$5:$I$64,COLUMN(I81),FALSE))*$C84</f>
        <v>745.50136847535111</v>
      </c>
      <c r="AB84">
        <f>AB83+(1-(HLOOKUP(daily!$B83,'commercial size limit'!$A$4:$M$13,6,FALSE)/100))*(VLOOKUP(16&amp;$B83,'comm trip limit - FL_Keys'!$A$5:$I$64,COLUMN(D81),FALSE))*$C84</f>
        <v>608.87243906918525</v>
      </c>
      <c r="AC84">
        <f>AC83+(1-(HLOOKUP(daily!$B83,'commercial size limit'!$A$4:$M$13,6,FALSE)/100))*(VLOOKUP(16&amp;$B83,'comm trip limit - FL_Keys'!$A$5:$I$64,COLUMN(E81),FALSE))*$C84</f>
        <v>572.9300994436926</v>
      </c>
      <c r="AD84">
        <f>AD83+(1-(HLOOKUP(daily!$B83,'commercial size limit'!$A$4:$M$13,6,FALSE)/100))*(VLOOKUP(16&amp;$B83,'comm trip limit - FL_Keys'!$A$5:$I$64,COLUMN(F81),FALSE))*$C84</f>
        <v>605.57677101276977</v>
      </c>
      <c r="AE84">
        <f>AE83+(1-(HLOOKUP(daily!$B83,'commercial size limit'!$A$4:$M$13,6,FALSE)/100))*(VLOOKUP(16&amp;$B83,'comm trip limit - FL_Keys'!$A$5:$I$64,COLUMN(G81),FALSE))*$C84</f>
        <v>608.87243906918525</v>
      </c>
      <c r="AF84">
        <f>AF83+(1-(HLOOKUP(daily!$B83,'commercial size limit'!$A$4:$M$13,6,FALSE)/100))*(VLOOKUP(16&amp;$B83,'comm trip limit - FL_Keys'!$A$5:$I$64,COLUMN(H81),FALSE))*$C84</f>
        <v>608.87243906918525</v>
      </c>
      <c r="AG84">
        <f>AG83+(1-(HLOOKUP(daily!$B83,'commercial size limit'!$A$4:$M$13,6,FALSE)/100))*(VLOOKUP(16&amp;$B83,'comm trip limit - FL_Keys'!$A$5:$I$64,COLUMN(I81),FALSE))*$C84</f>
        <v>608.87243906918525</v>
      </c>
      <c r="AH84">
        <f>AH83+(1-(HLOOKUP(daily!$B83,'commercial size limit'!$A$4:$M$13,7,FALSE)/100))*(VLOOKUP(17&amp;$B83,'comm trip limit - FL_Keys'!$A$5:$I$64,COLUMN(D81),FALSE))*$C84</f>
        <v>566.14139919019772</v>
      </c>
      <c r="AI84">
        <f>AI83+(1-(HLOOKUP(daily!$B83,'commercial size limit'!$A$4:$M$13,7,FALSE)/100))*(VLOOKUP(17&amp;$B83,'comm trip limit - FL_Keys'!$A$5:$I$64,COLUMN(E81),FALSE))*$C84</f>
        <v>537.8323696473368</v>
      </c>
      <c r="AJ84">
        <f>AJ83+(1-(HLOOKUP(daily!$B83,'commercial size limit'!$A$4:$M$13,7,FALSE)/100))*(VLOOKUP(17&amp;$B83,'comm trip limit - FL_Keys'!$A$5:$I$64,COLUMN(F81),FALSE))*$C84</f>
        <v>562.84573113378212</v>
      </c>
      <c r="AK84">
        <f>AK83+(1-(HLOOKUP(daily!$B83,'commercial size limit'!$A$4:$M$13,7,FALSE)/100))*(VLOOKUP(17&amp;$B83,'comm trip limit - FL_Keys'!$A$5:$I$64,COLUMN(G81),FALSE))*$C84</f>
        <v>566.14139919019772</v>
      </c>
      <c r="AL84">
        <f>AL83+(1-(HLOOKUP(daily!$B83,'commercial size limit'!$A$4:$M$13,7,FALSE)/100))*(VLOOKUP(17&amp;$B83,'comm trip limit - FL_Keys'!$A$5:$I$64,COLUMN(H81),FALSE))*$C84</f>
        <v>566.14139919019772</v>
      </c>
      <c r="AM84">
        <f>AM83+(1-(HLOOKUP(daily!$B83,'commercial size limit'!$A$4:$M$13,7,FALSE)/100))*(VLOOKUP(17&amp;$B83,'comm trip limit - FL_Keys'!$A$5:$I$64,COLUMN(I81),FALSE))*$C84</f>
        <v>566.14139919019772</v>
      </c>
    </row>
    <row r="85" spans="1:39" x14ac:dyDescent="0.25">
      <c r="A85" s="7">
        <v>42452</v>
      </c>
      <c r="B85" s="22">
        <f t="shared" si="4"/>
        <v>3</v>
      </c>
      <c r="C85" s="21">
        <f t="shared" si="3"/>
        <v>28.294</v>
      </c>
      <c r="D85">
        <f t="shared" si="5"/>
        <v>2625.1269999999981</v>
      </c>
      <c r="E85">
        <v>83</v>
      </c>
      <c r="J85">
        <f>J84+(1-(HLOOKUP(daily!$B84,'commercial size limit'!$A$4:$M$13,2,FALSE)/100))*(VLOOKUP(12&amp;$B84,'comm trip limit - FL_Keys'!$A$5:$I$64,COLUMN(D82),FALSE))*$C85</f>
        <v>2625.1269999999981</v>
      </c>
      <c r="K85">
        <f>K84+(1-(HLOOKUP(daily!$B84,'commercial size limit'!$A$4:$M$13,2,FALSE)/100))*(VLOOKUP(12&amp;$B84,'comm trip limit - FL_Keys'!$A$5:$I$64,COLUMN(E82),FALSE))*$C85</f>
        <v>1546.4452291099983</v>
      </c>
      <c r="L85">
        <f>L84+(1-(HLOOKUP(daily!$B84,'commercial size limit'!$A$4:$M$13,2,FALSE)/100))*(VLOOKUP(12&amp;$B84,'comm trip limit - FL_Keys'!$A$5:$I$64,COLUMN(F82),FALSE))*$C85</f>
        <v>2093.8463173099994</v>
      </c>
      <c r="M85">
        <f>M84+(1-(HLOOKUP(daily!$B84,'commercial size limit'!$A$4:$M$13,2,FALSE)/100))*(VLOOKUP(12&amp;$B84,'comm trip limit - FL_Keys'!$A$5:$I$64,COLUMN(G82),FALSE))*$C85</f>
        <v>2445.5176842800001</v>
      </c>
      <c r="N85">
        <f>N84+(1-(HLOOKUP(daily!$B84,'commercial size limit'!$A$4:$M$13,2,FALSE)/100))*(VLOOKUP(12&amp;$B84,'comm trip limit - FL_Keys'!$A$5:$I$64,COLUMN(H82),FALSE))*$C85</f>
        <v>2571.820426659996</v>
      </c>
      <c r="O85">
        <f>O84+(1-(HLOOKUP(daily!$B84,'commercial size limit'!$A$4:$M$13,2,FALSE)/100))*(VLOOKUP(12&amp;$B84,'comm trip limit - FL_Keys'!$A$5:$I$64,COLUMN(I82),FALSE))*$C85</f>
        <v>2604.7371461799971</v>
      </c>
      <c r="P85">
        <f>P84+(1-(HLOOKUP(daily!$B84,'commercial size limit'!$A$4:$M$13,4,FALSE)/100))*(VLOOKUP(14&amp;$B84,'comm trip limit - FL_Keys'!$A$5:$I$64,COLUMN(D82),FALSE))*$C85</f>
        <v>986.79851996945115</v>
      </c>
      <c r="Q85">
        <f>Q84+(1-(HLOOKUP(daily!$B84,'commercial size limit'!$A$4:$M$13,4,FALSE)/100))*(VLOOKUP(14&amp;$B84,'comm trip limit - FL_Keys'!$A$5:$I$64,COLUMN(E82),FALSE))*$C85</f>
        <v>853.1502053266862</v>
      </c>
      <c r="R85">
        <f>R84+(1-(HLOOKUP(daily!$B84,'commercial size limit'!$A$4:$M$13,4,FALSE)/100))*(VLOOKUP(14&amp;$B84,'comm trip limit - FL_Keys'!$A$5:$I$64,COLUMN(F82),FALSE))*$C85</f>
        <v>954.88603178751919</v>
      </c>
      <c r="S85">
        <f>S84+(1-(HLOOKUP(daily!$B84,'commercial size limit'!$A$4:$M$13,4,FALSE)/100))*(VLOOKUP(14&amp;$B84,'comm trip limit - FL_Keys'!$A$5:$I$64,COLUMN(G82),FALSE))*$C85</f>
        <v>986.79851996945115</v>
      </c>
      <c r="T85">
        <f>T84+(1-(HLOOKUP(daily!$B84,'commercial size limit'!$A$4:$M$13,4,FALSE)/100))*(VLOOKUP(14&amp;$B84,'comm trip limit - FL_Keys'!$A$5:$I$64,COLUMN(H82),FALSE))*$C85</f>
        <v>986.79851996945115</v>
      </c>
      <c r="U85">
        <f>U84+(1-(HLOOKUP(daily!$B84,'commercial size limit'!$A$4:$M$13,4,FALSE)/100))*(VLOOKUP(14&amp;$B84,'comm trip limit - FL_Keys'!$A$5:$I$64,COLUMN(I82),FALSE))*$C85</f>
        <v>986.79851996945115</v>
      </c>
      <c r="V85">
        <f>V84+(1-(HLOOKUP(daily!$B84,'commercial size limit'!$A$4:$M$13,5,FALSE)/100))*(VLOOKUP(15&amp;$B84,'comm trip limit - FL_Keys'!$A$5:$I$64,COLUMN(D82),FALSE))*$C85</f>
        <v>753.22070977969895</v>
      </c>
      <c r="W85">
        <f>W84+(1-(HLOOKUP(daily!$B84,'commercial size limit'!$A$4:$M$13,5,FALSE)/100))*(VLOOKUP(15&amp;$B84,'comm trip limit - FL_Keys'!$A$5:$I$64,COLUMN(E82),FALSE))*$C85</f>
        <v>685.69126504555993</v>
      </c>
      <c r="X85">
        <f>X84+(1-(HLOOKUP(daily!$B84,'commercial size limit'!$A$4:$M$13,5,FALSE)/100))*(VLOOKUP(15&amp;$B84,'comm trip limit - FL_Keys'!$A$5:$I$64,COLUMN(F82),FALSE))*$C85</f>
        <v>743.9903863055838</v>
      </c>
      <c r="Y85">
        <f>Y84+(1-(HLOOKUP(daily!$B84,'commercial size limit'!$A$4:$M$13,5,FALSE)/100))*(VLOOKUP(15&amp;$B84,'comm trip limit - FL_Keys'!$A$5:$I$64,COLUMN(G82),FALSE))*$C85</f>
        <v>753.22070977969895</v>
      </c>
      <c r="Z85">
        <f>Z84+(1-(HLOOKUP(daily!$B84,'commercial size limit'!$A$4:$M$13,5,FALSE)/100))*(VLOOKUP(15&amp;$B84,'comm trip limit - FL_Keys'!$A$5:$I$64,COLUMN(H82),FALSE))*$C85</f>
        <v>753.22070977969895</v>
      </c>
      <c r="AA85">
        <f>AA84+(1-(HLOOKUP(daily!$B84,'commercial size limit'!$A$4:$M$13,5,FALSE)/100))*(VLOOKUP(15&amp;$B84,'comm trip limit - FL_Keys'!$A$5:$I$64,COLUMN(I82),FALSE))*$C85</f>
        <v>753.22070977969895</v>
      </c>
      <c r="AB85">
        <f>AB84+(1-(HLOOKUP(daily!$B84,'commercial size limit'!$A$4:$M$13,6,FALSE)/100))*(VLOOKUP(16&amp;$B84,'comm trip limit - FL_Keys'!$A$5:$I$64,COLUMN(D82),FALSE))*$C85</f>
        <v>615.48462385179391</v>
      </c>
      <c r="AC85">
        <f>AC84+(1-(HLOOKUP(daily!$B84,'commercial size limit'!$A$4:$M$13,6,FALSE)/100))*(VLOOKUP(16&amp;$B84,'comm trip limit - FL_Keys'!$A$5:$I$64,COLUMN(E82),FALSE))*$C85</f>
        <v>579.29181466673606</v>
      </c>
      <c r="AD85">
        <f>AD84+(1-(HLOOKUP(daily!$B84,'commercial size limit'!$A$4:$M$13,6,FALSE)/100))*(VLOOKUP(16&amp;$B84,'comm trip limit - FL_Keys'!$A$5:$I$64,COLUMN(F82),FALSE))*$C85</f>
        <v>612.18895579537843</v>
      </c>
      <c r="AE85">
        <f>AE84+(1-(HLOOKUP(daily!$B84,'commercial size limit'!$A$4:$M$13,6,FALSE)/100))*(VLOOKUP(16&amp;$B84,'comm trip limit - FL_Keys'!$A$5:$I$64,COLUMN(G82),FALSE))*$C85</f>
        <v>615.48462385179391</v>
      </c>
      <c r="AF85">
        <f>AF84+(1-(HLOOKUP(daily!$B84,'commercial size limit'!$A$4:$M$13,6,FALSE)/100))*(VLOOKUP(16&amp;$B84,'comm trip limit - FL_Keys'!$A$5:$I$64,COLUMN(H82),FALSE))*$C85</f>
        <v>615.48462385179391</v>
      </c>
      <c r="AG85">
        <f>AG84+(1-(HLOOKUP(daily!$B84,'commercial size limit'!$A$4:$M$13,6,FALSE)/100))*(VLOOKUP(16&amp;$B84,'comm trip limit - FL_Keys'!$A$5:$I$64,COLUMN(I82),FALSE))*$C85</f>
        <v>615.48462385179391</v>
      </c>
      <c r="AH85">
        <f>AH84+(1-(HLOOKUP(daily!$B84,'commercial size limit'!$A$4:$M$13,7,FALSE)/100))*(VLOOKUP(17&amp;$B84,'comm trip limit - FL_Keys'!$A$5:$I$64,COLUMN(D82),FALSE))*$C85</f>
        <v>572.75358397280638</v>
      </c>
      <c r="AI85">
        <f>AI84+(1-(HLOOKUP(daily!$B84,'commercial size limit'!$A$4:$M$13,7,FALSE)/100))*(VLOOKUP(17&amp;$B84,'comm trip limit - FL_Keys'!$A$5:$I$64,COLUMN(E82),FALSE))*$C85</f>
        <v>544.19408487038027</v>
      </c>
      <c r="AJ85">
        <f>AJ84+(1-(HLOOKUP(daily!$B84,'commercial size limit'!$A$4:$M$13,7,FALSE)/100))*(VLOOKUP(17&amp;$B84,'comm trip limit - FL_Keys'!$A$5:$I$64,COLUMN(F82),FALSE))*$C85</f>
        <v>569.45791591639079</v>
      </c>
      <c r="AK85">
        <f>AK84+(1-(HLOOKUP(daily!$B84,'commercial size limit'!$A$4:$M$13,7,FALSE)/100))*(VLOOKUP(17&amp;$B84,'comm trip limit - FL_Keys'!$A$5:$I$64,COLUMN(G82),FALSE))*$C85</f>
        <v>572.75358397280638</v>
      </c>
      <c r="AL85">
        <f>AL84+(1-(HLOOKUP(daily!$B84,'commercial size limit'!$A$4:$M$13,7,FALSE)/100))*(VLOOKUP(17&amp;$B84,'comm trip limit - FL_Keys'!$A$5:$I$64,COLUMN(H82),FALSE))*$C85</f>
        <v>572.75358397280638</v>
      </c>
      <c r="AM85">
        <f>AM84+(1-(HLOOKUP(daily!$B84,'commercial size limit'!$A$4:$M$13,7,FALSE)/100))*(VLOOKUP(17&amp;$B84,'comm trip limit - FL_Keys'!$A$5:$I$64,COLUMN(I82),FALSE))*$C85</f>
        <v>572.75358397280638</v>
      </c>
    </row>
    <row r="86" spans="1:39" x14ac:dyDescent="0.25">
      <c r="A86" s="7">
        <v>42453</v>
      </c>
      <c r="B86" s="22">
        <f t="shared" si="4"/>
        <v>3</v>
      </c>
      <c r="C86" s="21">
        <f t="shared" si="3"/>
        <v>28.294</v>
      </c>
      <c r="D86">
        <f t="shared" si="5"/>
        <v>2653.420999999998</v>
      </c>
      <c r="E86">
        <v>84</v>
      </c>
      <c r="J86">
        <f>J85+(1-(HLOOKUP(daily!$B85,'commercial size limit'!$A$4:$M$13,2,FALSE)/100))*(VLOOKUP(12&amp;$B85,'comm trip limit - FL_Keys'!$A$5:$I$64,COLUMN(D83),FALSE))*$C86</f>
        <v>2653.420999999998</v>
      </c>
      <c r="K86">
        <f>K85+(1-(HLOOKUP(daily!$B85,'commercial size limit'!$A$4:$M$13,2,FALSE)/100))*(VLOOKUP(12&amp;$B85,'comm trip limit - FL_Keys'!$A$5:$I$64,COLUMN(E83),FALSE))*$C86</f>
        <v>1563.7625718099982</v>
      </c>
      <c r="L86">
        <f>L85+(1-(HLOOKUP(daily!$B85,'commercial size limit'!$A$4:$M$13,2,FALSE)/100))*(VLOOKUP(12&amp;$B85,'comm trip limit - FL_Keys'!$A$5:$I$64,COLUMN(F83),FALSE))*$C86</f>
        <v>2116.4577503499995</v>
      </c>
      <c r="M86">
        <f>M85+(1-(HLOOKUP(daily!$B85,'commercial size limit'!$A$4:$M$13,2,FALSE)/100))*(VLOOKUP(12&amp;$B85,'comm trip limit - FL_Keys'!$A$5:$I$64,COLUMN(G83),FALSE))*$C86</f>
        <v>2472.36897322</v>
      </c>
      <c r="N86">
        <f>N85+(1-(HLOOKUP(daily!$B85,'commercial size limit'!$A$4:$M$13,2,FALSE)/100))*(VLOOKUP(12&amp;$B85,'comm trip limit - FL_Keys'!$A$5:$I$64,COLUMN(H83),FALSE))*$C86</f>
        <v>2600.1144266599958</v>
      </c>
      <c r="O86">
        <f>O85+(1-(HLOOKUP(daily!$B85,'commercial size limit'!$A$4:$M$13,2,FALSE)/100))*(VLOOKUP(12&amp;$B85,'comm trip limit - FL_Keys'!$A$5:$I$64,COLUMN(I83),FALSE))*$C86</f>
        <v>2633.031146179997</v>
      </c>
      <c r="P86">
        <f>P85+(1-(HLOOKUP(daily!$B85,'commercial size limit'!$A$4:$M$13,4,FALSE)/100))*(VLOOKUP(14&amp;$B85,'comm trip limit - FL_Keys'!$A$5:$I$64,COLUMN(D83),FALSE))*$C86</f>
        <v>996.36312214336419</v>
      </c>
      <c r="Q86">
        <f>Q85+(1-(HLOOKUP(daily!$B85,'commercial size limit'!$A$4:$M$13,4,FALSE)/100))*(VLOOKUP(14&amp;$B85,'comm trip limit - FL_Keys'!$A$5:$I$64,COLUMN(E83),FALSE))*$C86</f>
        <v>861.72133227279494</v>
      </c>
      <c r="R86">
        <f>R85+(1-(HLOOKUP(daily!$B85,'commercial size limit'!$A$4:$M$13,4,FALSE)/100))*(VLOOKUP(14&amp;$B85,'comm trip limit - FL_Keys'!$A$5:$I$64,COLUMN(F83),FALSE))*$C86</f>
        <v>964.45063396143223</v>
      </c>
      <c r="S86">
        <f>S85+(1-(HLOOKUP(daily!$B85,'commercial size limit'!$A$4:$M$13,4,FALSE)/100))*(VLOOKUP(14&amp;$B85,'comm trip limit - FL_Keys'!$A$5:$I$64,COLUMN(G83),FALSE))*$C86</f>
        <v>996.36312214336419</v>
      </c>
      <c r="T86">
        <f>T85+(1-(HLOOKUP(daily!$B85,'commercial size limit'!$A$4:$M$13,4,FALSE)/100))*(VLOOKUP(14&amp;$B85,'comm trip limit - FL_Keys'!$A$5:$I$64,COLUMN(H83),FALSE))*$C86</f>
        <v>996.36312214336419</v>
      </c>
      <c r="U86">
        <f>U85+(1-(HLOOKUP(daily!$B85,'commercial size limit'!$A$4:$M$13,4,FALSE)/100))*(VLOOKUP(14&amp;$B85,'comm trip limit - FL_Keys'!$A$5:$I$64,COLUMN(I83),FALSE))*$C86</f>
        <v>996.36312214336419</v>
      </c>
      <c r="V86">
        <f>V85+(1-(HLOOKUP(daily!$B85,'commercial size limit'!$A$4:$M$13,5,FALSE)/100))*(VLOOKUP(15&amp;$B85,'comm trip limit - FL_Keys'!$A$5:$I$64,COLUMN(D83),FALSE))*$C86</f>
        <v>760.94005108404679</v>
      </c>
      <c r="W86">
        <f>W85+(1-(HLOOKUP(daily!$B85,'commercial size limit'!$A$4:$M$13,5,FALSE)/100))*(VLOOKUP(15&amp;$B85,'comm trip limit - FL_Keys'!$A$5:$I$64,COLUMN(E83),FALSE))*$C86</f>
        <v>692.8858455280382</v>
      </c>
      <c r="X86">
        <f>X85+(1-(HLOOKUP(daily!$B85,'commercial size limit'!$A$4:$M$13,5,FALSE)/100))*(VLOOKUP(15&amp;$B85,'comm trip limit - FL_Keys'!$A$5:$I$64,COLUMN(F83),FALSE))*$C86</f>
        <v>751.70972760993163</v>
      </c>
      <c r="Y86">
        <f>Y85+(1-(HLOOKUP(daily!$B85,'commercial size limit'!$A$4:$M$13,5,FALSE)/100))*(VLOOKUP(15&amp;$B85,'comm trip limit - FL_Keys'!$A$5:$I$64,COLUMN(G83),FALSE))*$C86</f>
        <v>760.94005108404679</v>
      </c>
      <c r="Z86">
        <f>Z85+(1-(HLOOKUP(daily!$B85,'commercial size limit'!$A$4:$M$13,5,FALSE)/100))*(VLOOKUP(15&amp;$B85,'comm trip limit - FL_Keys'!$A$5:$I$64,COLUMN(H83),FALSE))*$C86</f>
        <v>760.94005108404679</v>
      </c>
      <c r="AA86">
        <f>AA85+(1-(HLOOKUP(daily!$B85,'commercial size limit'!$A$4:$M$13,5,FALSE)/100))*(VLOOKUP(15&amp;$B85,'comm trip limit - FL_Keys'!$A$5:$I$64,COLUMN(I83),FALSE))*$C86</f>
        <v>760.94005108404679</v>
      </c>
      <c r="AB86">
        <f>AB85+(1-(HLOOKUP(daily!$B85,'commercial size limit'!$A$4:$M$13,6,FALSE)/100))*(VLOOKUP(16&amp;$B85,'comm trip limit - FL_Keys'!$A$5:$I$64,COLUMN(D83),FALSE))*$C86</f>
        <v>622.09680863440258</v>
      </c>
      <c r="AC86">
        <f>AC85+(1-(HLOOKUP(daily!$B85,'commercial size limit'!$A$4:$M$13,6,FALSE)/100))*(VLOOKUP(16&amp;$B85,'comm trip limit - FL_Keys'!$A$5:$I$64,COLUMN(E83),FALSE))*$C86</f>
        <v>585.65352988977952</v>
      </c>
      <c r="AD86">
        <f>AD85+(1-(HLOOKUP(daily!$B85,'commercial size limit'!$A$4:$M$13,6,FALSE)/100))*(VLOOKUP(16&amp;$B85,'comm trip limit - FL_Keys'!$A$5:$I$64,COLUMN(F83),FALSE))*$C86</f>
        <v>618.8011405779871</v>
      </c>
      <c r="AE86">
        <f>AE85+(1-(HLOOKUP(daily!$B85,'commercial size limit'!$A$4:$M$13,6,FALSE)/100))*(VLOOKUP(16&amp;$B85,'comm trip limit - FL_Keys'!$A$5:$I$64,COLUMN(G83),FALSE))*$C86</f>
        <v>622.09680863440258</v>
      </c>
      <c r="AF86">
        <f>AF85+(1-(HLOOKUP(daily!$B85,'commercial size limit'!$A$4:$M$13,6,FALSE)/100))*(VLOOKUP(16&amp;$B85,'comm trip limit - FL_Keys'!$A$5:$I$64,COLUMN(H83),FALSE))*$C86</f>
        <v>622.09680863440258</v>
      </c>
      <c r="AG86">
        <f>AG85+(1-(HLOOKUP(daily!$B85,'commercial size limit'!$A$4:$M$13,6,FALSE)/100))*(VLOOKUP(16&amp;$B85,'comm trip limit - FL_Keys'!$A$5:$I$64,COLUMN(I83),FALSE))*$C86</f>
        <v>622.09680863440258</v>
      </c>
      <c r="AH86">
        <f>AH85+(1-(HLOOKUP(daily!$B85,'commercial size limit'!$A$4:$M$13,7,FALSE)/100))*(VLOOKUP(17&amp;$B85,'comm trip limit - FL_Keys'!$A$5:$I$64,COLUMN(D83),FALSE))*$C86</f>
        <v>579.36576875541505</v>
      </c>
      <c r="AI86">
        <f>AI85+(1-(HLOOKUP(daily!$B85,'commercial size limit'!$A$4:$M$13,7,FALSE)/100))*(VLOOKUP(17&amp;$B85,'comm trip limit - FL_Keys'!$A$5:$I$64,COLUMN(E83),FALSE))*$C86</f>
        <v>550.55580009342373</v>
      </c>
      <c r="AJ86">
        <f>AJ85+(1-(HLOOKUP(daily!$B85,'commercial size limit'!$A$4:$M$13,7,FALSE)/100))*(VLOOKUP(17&amp;$B85,'comm trip limit - FL_Keys'!$A$5:$I$64,COLUMN(F83),FALSE))*$C86</f>
        <v>576.07010069899945</v>
      </c>
      <c r="AK86">
        <f>AK85+(1-(HLOOKUP(daily!$B85,'commercial size limit'!$A$4:$M$13,7,FALSE)/100))*(VLOOKUP(17&amp;$B85,'comm trip limit - FL_Keys'!$A$5:$I$64,COLUMN(G83),FALSE))*$C86</f>
        <v>579.36576875541505</v>
      </c>
      <c r="AL86">
        <f>AL85+(1-(HLOOKUP(daily!$B85,'commercial size limit'!$A$4:$M$13,7,FALSE)/100))*(VLOOKUP(17&amp;$B85,'comm trip limit - FL_Keys'!$A$5:$I$64,COLUMN(H83),FALSE))*$C86</f>
        <v>579.36576875541505</v>
      </c>
      <c r="AM86">
        <f>AM85+(1-(HLOOKUP(daily!$B85,'commercial size limit'!$A$4:$M$13,7,FALSE)/100))*(VLOOKUP(17&amp;$B85,'comm trip limit - FL_Keys'!$A$5:$I$64,COLUMN(I83),FALSE))*$C86</f>
        <v>579.36576875541505</v>
      </c>
    </row>
    <row r="87" spans="1:39" x14ac:dyDescent="0.25">
      <c r="A87" s="7">
        <v>42454</v>
      </c>
      <c r="B87" s="22">
        <f t="shared" si="4"/>
        <v>3</v>
      </c>
      <c r="C87" s="21">
        <f t="shared" si="3"/>
        <v>28.294</v>
      </c>
      <c r="D87">
        <f t="shared" si="5"/>
        <v>2681.7149999999979</v>
      </c>
      <c r="E87">
        <v>85</v>
      </c>
      <c r="J87">
        <f>J86+(1-(HLOOKUP(daily!$B86,'commercial size limit'!$A$4:$M$13,2,FALSE)/100))*(VLOOKUP(12&amp;$B86,'comm trip limit - FL_Keys'!$A$5:$I$64,COLUMN(D84),FALSE))*$C87</f>
        <v>2681.7149999999979</v>
      </c>
      <c r="K87">
        <f>K86+(1-(HLOOKUP(daily!$B86,'commercial size limit'!$A$4:$M$13,2,FALSE)/100))*(VLOOKUP(12&amp;$B86,'comm trip limit - FL_Keys'!$A$5:$I$64,COLUMN(E84),FALSE))*$C87</f>
        <v>1581.0799145099982</v>
      </c>
      <c r="L87">
        <f>L86+(1-(HLOOKUP(daily!$B86,'commercial size limit'!$A$4:$M$13,2,FALSE)/100))*(VLOOKUP(12&amp;$B86,'comm trip limit - FL_Keys'!$A$5:$I$64,COLUMN(F84),FALSE))*$C87</f>
        <v>2139.0691833899996</v>
      </c>
      <c r="M87">
        <f>M86+(1-(HLOOKUP(daily!$B86,'commercial size limit'!$A$4:$M$13,2,FALSE)/100))*(VLOOKUP(12&amp;$B86,'comm trip limit - FL_Keys'!$A$5:$I$64,COLUMN(G84),FALSE))*$C87</f>
        <v>2499.2202621599999</v>
      </c>
      <c r="N87">
        <f>N86+(1-(HLOOKUP(daily!$B86,'commercial size limit'!$A$4:$M$13,2,FALSE)/100))*(VLOOKUP(12&amp;$B86,'comm trip limit - FL_Keys'!$A$5:$I$64,COLUMN(H84),FALSE))*$C87</f>
        <v>2628.4084266599957</v>
      </c>
      <c r="O87">
        <f>O86+(1-(HLOOKUP(daily!$B86,'commercial size limit'!$A$4:$M$13,2,FALSE)/100))*(VLOOKUP(12&amp;$B86,'comm trip limit - FL_Keys'!$A$5:$I$64,COLUMN(I84),FALSE))*$C87</f>
        <v>2661.3251461799969</v>
      </c>
      <c r="P87">
        <f>P86+(1-(HLOOKUP(daily!$B86,'commercial size limit'!$A$4:$M$13,4,FALSE)/100))*(VLOOKUP(14&amp;$B86,'comm trip limit - FL_Keys'!$A$5:$I$64,COLUMN(D84),FALSE))*$C87</f>
        <v>1005.9277243172772</v>
      </c>
      <c r="Q87">
        <f>Q86+(1-(HLOOKUP(daily!$B86,'commercial size limit'!$A$4:$M$13,4,FALSE)/100))*(VLOOKUP(14&amp;$B86,'comm trip limit - FL_Keys'!$A$5:$I$64,COLUMN(E84),FALSE))*$C87</f>
        <v>870.29245921890367</v>
      </c>
      <c r="R87">
        <f>R86+(1-(HLOOKUP(daily!$B86,'commercial size limit'!$A$4:$M$13,4,FALSE)/100))*(VLOOKUP(14&amp;$B86,'comm trip limit - FL_Keys'!$A$5:$I$64,COLUMN(F84),FALSE))*$C87</f>
        <v>974.01523613534528</v>
      </c>
      <c r="S87">
        <f>S86+(1-(HLOOKUP(daily!$B86,'commercial size limit'!$A$4:$M$13,4,FALSE)/100))*(VLOOKUP(14&amp;$B86,'comm trip limit - FL_Keys'!$A$5:$I$64,COLUMN(G84),FALSE))*$C87</f>
        <v>1005.9277243172772</v>
      </c>
      <c r="T87">
        <f>T86+(1-(HLOOKUP(daily!$B86,'commercial size limit'!$A$4:$M$13,4,FALSE)/100))*(VLOOKUP(14&amp;$B86,'comm trip limit - FL_Keys'!$A$5:$I$64,COLUMN(H84),FALSE))*$C87</f>
        <v>1005.9277243172772</v>
      </c>
      <c r="U87">
        <f>U86+(1-(HLOOKUP(daily!$B86,'commercial size limit'!$A$4:$M$13,4,FALSE)/100))*(VLOOKUP(14&amp;$B86,'comm trip limit - FL_Keys'!$A$5:$I$64,COLUMN(I84),FALSE))*$C87</f>
        <v>1005.9277243172772</v>
      </c>
      <c r="V87">
        <f>V86+(1-(HLOOKUP(daily!$B86,'commercial size limit'!$A$4:$M$13,5,FALSE)/100))*(VLOOKUP(15&amp;$B86,'comm trip limit - FL_Keys'!$A$5:$I$64,COLUMN(D84),FALSE))*$C87</f>
        <v>768.65939238839462</v>
      </c>
      <c r="W87">
        <f>W86+(1-(HLOOKUP(daily!$B86,'commercial size limit'!$A$4:$M$13,5,FALSE)/100))*(VLOOKUP(15&amp;$B86,'comm trip limit - FL_Keys'!$A$5:$I$64,COLUMN(E84),FALSE))*$C87</f>
        <v>700.08042601051648</v>
      </c>
      <c r="X87">
        <f>X86+(1-(HLOOKUP(daily!$B86,'commercial size limit'!$A$4:$M$13,5,FALSE)/100))*(VLOOKUP(15&amp;$B86,'comm trip limit - FL_Keys'!$A$5:$I$64,COLUMN(F84),FALSE))*$C87</f>
        <v>759.42906891427947</v>
      </c>
      <c r="Y87">
        <f>Y86+(1-(HLOOKUP(daily!$B86,'commercial size limit'!$A$4:$M$13,5,FALSE)/100))*(VLOOKUP(15&amp;$B86,'comm trip limit - FL_Keys'!$A$5:$I$64,COLUMN(G84),FALSE))*$C87</f>
        <v>768.65939238839462</v>
      </c>
      <c r="Z87">
        <f>Z86+(1-(HLOOKUP(daily!$B86,'commercial size limit'!$A$4:$M$13,5,FALSE)/100))*(VLOOKUP(15&amp;$B86,'comm trip limit - FL_Keys'!$A$5:$I$64,COLUMN(H84),FALSE))*$C87</f>
        <v>768.65939238839462</v>
      </c>
      <c r="AA87">
        <f>AA86+(1-(HLOOKUP(daily!$B86,'commercial size limit'!$A$4:$M$13,5,FALSE)/100))*(VLOOKUP(15&amp;$B86,'comm trip limit - FL_Keys'!$A$5:$I$64,COLUMN(I84),FALSE))*$C87</f>
        <v>768.65939238839462</v>
      </c>
      <c r="AB87">
        <f>AB86+(1-(HLOOKUP(daily!$B86,'commercial size limit'!$A$4:$M$13,6,FALSE)/100))*(VLOOKUP(16&amp;$B86,'comm trip limit - FL_Keys'!$A$5:$I$64,COLUMN(D84),FALSE))*$C87</f>
        <v>628.70899341701124</v>
      </c>
      <c r="AC87">
        <f>AC86+(1-(HLOOKUP(daily!$B86,'commercial size limit'!$A$4:$M$13,6,FALSE)/100))*(VLOOKUP(16&amp;$B86,'comm trip limit - FL_Keys'!$A$5:$I$64,COLUMN(E84),FALSE))*$C87</f>
        <v>592.01524511282298</v>
      </c>
      <c r="AD87">
        <f>AD86+(1-(HLOOKUP(daily!$B86,'commercial size limit'!$A$4:$M$13,6,FALSE)/100))*(VLOOKUP(16&amp;$B86,'comm trip limit - FL_Keys'!$A$5:$I$64,COLUMN(F84),FALSE))*$C87</f>
        <v>625.41332536059576</v>
      </c>
      <c r="AE87">
        <f>AE86+(1-(HLOOKUP(daily!$B86,'commercial size limit'!$A$4:$M$13,6,FALSE)/100))*(VLOOKUP(16&amp;$B86,'comm trip limit - FL_Keys'!$A$5:$I$64,COLUMN(G84),FALSE))*$C87</f>
        <v>628.70899341701124</v>
      </c>
      <c r="AF87">
        <f>AF86+(1-(HLOOKUP(daily!$B86,'commercial size limit'!$A$4:$M$13,6,FALSE)/100))*(VLOOKUP(16&amp;$B86,'comm trip limit - FL_Keys'!$A$5:$I$64,COLUMN(H84),FALSE))*$C87</f>
        <v>628.70899341701124</v>
      </c>
      <c r="AG87">
        <f>AG86+(1-(HLOOKUP(daily!$B86,'commercial size limit'!$A$4:$M$13,6,FALSE)/100))*(VLOOKUP(16&amp;$B86,'comm trip limit - FL_Keys'!$A$5:$I$64,COLUMN(I84),FALSE))*$C87</f>
        <v>628.70899341701124</v>
      </c>
      <c r="AH87">
        <f>AH86+(1-(HLOOKUP(daily!$B86,'commercial size limit'!$A$4:$M$13,7,FALSE)/100))*(VLOOKUP(17&amp;$B86,'comm trip limit - FL_Keys'!$A$5:$I$64,COLUMN(D84),FALSE))*$C87</f>
        <v>585.97795353802371</v>
      </c>
      <c r="AI87">
        <f>AI86+(1-(HLOOKUP(daily!$B86,'commercial size limit'!$A$4:$M$13,7,FALSE)/100))*(VLOOKUP(17&amp;$B86,'comm trip limit - FL_Keys'!$A$5:$I$64,COLUMN(E84),FALSE))*$C87</f>
        <v>556.91751531646719</v>
      </c>
      <c r="AJ87">
        <f>AJ86+(1-(HLOOKUP(daily!$B86,'commercial size limit'!$A$4:$M$13,7,FALSE)/100))*(VLOOKUP(17&amp;$B86,'comm trip limit - FL_Keys'!$A$5:$I$64,COLUMN(F84),FALSE))*$C87</f>
        <v>582.68228548160812</v>
      </c>
      <c r="AK87">
        <f>AK86+(1-(HLOOKUP(daily!$B86,'commercial size limit'!$A$4:$M$13,7,FALSE)/100))*(VLOOKUP(17&amp;$B86,'comm trip limit - FL_Keys'!$A$5:$I$64,COLUMN(G84),FALSE))*$C87</f>
        <v>585.97795353802371</v>
      </c>
      <c r="AL87">
        <f>AL86+(1-(HLOOKUP(daily!$B86,'commercial size limit'!$A$4:$M$13,7,FALSE)/100))*(VLOOKUP(17&amp;$B86,'comm trip limit - FL_Keys'!$A$5:$I$64,COLUMN(H84),FALSE))*$C87</f>
        <v>585.97795353802371</v>
      </c>
      <c r="AM87">
        <f>AM86+(1-(HLOOKUP(daily!$B86,'commercial size limit'!$A$4:$M$13,7,FALSE)/100))*(VLOOKUP(17&amp;$B86,'comm trip limit - FL_Keys'!$A$5:$I$64,COLUMN(I84),FALSE))*$C87</f>
        <v>585.97795353802371</v>
      </c>
    </row>
    <row r="88" spans="1:39" x14ac:dyDescent="0.25">
      <c r="A88" s="7">
        <v>42455</v>
      </c>
      <c r="B88" s="22">
        <f t="shared" si="4"/>
        <v>3</v>
      </c>
      <c r="C88" s="21">
        <f t="shared" si="3"/>
        <v>28.294</v>
      </c>
      <c r="D88">
        <f t="shared" si="5"/>
        <v>2710.0089999999977</v>
      </c>
      <c r="E88">
        <v>86</v>
      </c>
      <c r="J88">
        <f>J87+(1-(HLOOKUP(daily!$B87,'commercial size limit'!$A$4:$M$13,2,FALSE)/100))*(VLOOKUP(12&amp;$B87,'comm trip limit - FL_Keys'!$A$5:$I$64,COLUMN(D85),FALSE))*$C88</f>
        <v>2710.0089999999977</v>
      </c>
      <c r="K88">
        <f>K87+(1-(HLOOKUP(daily!$B87,'commercial size limit'!$A$4:$M$13,2,FALSE)/100))*(VLOOKUP(12&amp;$B87,'comm trip limit - FL_Keys'!$A$5:$I$64,COLUMN(E85),FALSE))*$C88</f>
        <v>1598.3972572099981</v>
      </c>
      <c r="L88">
        <f>L87+(1-(HLOOKUP(daily!$B87,'commercial size limit'!$A$4:$M$13,2,FALSE)/100))*(VLOOKUP(12&amp;$B87,'comm trip limit - FL_Keys'!$A$5:$I$64,COLUMN(F85),FALSE))*$C88</f>
        <v>2161.6806164299996</v>
      </c>
      <c r="M88">
        <f>M87+(1-(HLOOKUP(daily!$B87,'commercial size limit'!$A$4:$M$13,2,FALSE)/100))*(VLOOKUP(12&amp;$B87,'comm trip limit - FL_Keys'!$A$5:$I$64,COLUMN(G85),FALSE))*$C88</f>
        <v>2526.0715510999999</v>
      </c>
      <c r="N88">
        <f>N87+(1-(HLOOKUP(daily!$B87,'commercial size limit'!$A$4:$M$13,2,FALSE)/100))*(VLOOKUP(12&amp;$B87,'comm trip limit - FL_Keys'!$A$5:$I$64,COLUMN(H85),FALSE))*$C88</f>
        <v>2656.7024266599956</v>
      </c>
      <c r="O88">
        <f>O87+(1-(HLOOKUP(daily!$B87,'commercial size limit'!$A$4:$M$13,2,FALSE)/100))*(VLOOKUP(12&amp;$B87,'comm trip limit - FL_Keys'!$A$5:$I$64,COLUMN(I85),FALSE))*$C88</f>
        <v>2689.6191461799967</v>
      </c>
      <c r="P88">
        <f>P87+(1-(HLOOKUP(daily!$B87,'commercial size limit'!$A$4:$M$13,4,FALSE)/100))*(VLOOKUP(14&amp;$B87,'comm trip limit - FL_Keys'!$A$5:$I$64,COLUMN(D85),FALSE))*$C88</f>
        <v>1015.4923264911903</v>
      </c>
      <c r="Q88">
        <f>Q87+(1-(HLOOKUP(daily!$B87,'commercial size limit'!$A$4:$M$13,4,FALSE)/100))*(VLOOKUP(14&amp;$B87,'comm trip limit - FL_Keys'!$A$5:$I$64,COLUMN(E85),FALSE))*$C88</f>
        <v>878.86358616501241</v>
      </c>
      <c r="R88">
        <f>R87+(1-(HLOOKUP(daily!$B87,'commercial size limit'!$A$4:$M$13,4,FALSE)/100))*(VLOOKUP(14&amp;$B87,'comm trip limit - FL_Keys'!$A$5:$I$64,COLUMN(F85),FALSE))*$C88</f>
        <v>983.57983830925832</v>
      </c>
      <c r="S88">
        <f>S87+(1-(HLOOKUP(daily!$B87,'commercial size limit'!$A$4:$M$13,4,FALSE)/100))*(VLOOKUP(14&amp;$B87,'comm trip limit - FL_Keys'!$A$5:$I$64,COLUMN(G85),FALSE))*$C88</f>
        <v>1015.4923264911903</v>
      </c>
      <c r="T88">
        <f>T87+(1-(HLOOKUP(daily!$B87,'commercial size limit'!$A$4:$M$13,4,FALSE)/100))*(VLOOKUP(14&amp;$B87,'comm trip limit - FL_Keys'!$A$5:$I$64,COLUMN(H85),FALSE))*$C88</f>
        <v>1015.4923264911903</v>
      </c>
      <c r="U88">
        <f>U87+(1-(HLOOKUP(daily!$B87,'commercial size limit'!$A$4:$M$13,4,FALSE)/100))*(VLOOKUP(14&amp;$B87,'comm trip limit - FL_Keys'!$A$5:$I$64,COLUMN(I85),FALSE))*$C88</f>
        <v>1015.4923264911903</v>
      </c>
      <c r="V88">
        <f>V87+(1-(HLOOKUP(daily!$B87,'commercial size limit'!$A$4:$M$13,5,FALSE)/100))*(VLOOKUP(15&amp;$B87,'comm trip limit - FL_Keys'!$A$5:$I$64,COLUMN(D85),FALSE))*$C88</f>
        <v>776.37873369274246</v>
      </c>
      <c r="W88">
        <f>W87+(1-(HLOOKUP(daily!$B87,'commercial size limit'!$A$4:$M$13,5,FALSE)/100))*(VLOOKUP(15&amp;$B87,'comm trip limit - FL_Keys'!$A$5:$I$64,COLUMN(E85),FALSE))*$C88</f>
        <v>707.27500649299475</v>
      </c>
      <c r="X88">
        <f>X87+(1-(HLOOKUP(daily!$B87,'commercial size limit'!$A$4:$M$13,5,FALSE)/100))*(VLOOKUP(15&amp;$B87,'comm trip limit - FL_Keys'!$A$5:$I$64,COLUMN(F85),FALSE))*$C88</f>
        <v>767.1484102186273</v>
      </c>
      <c r="Y88">
        <f>Y87+(1-(HLOOKUP(daily!$B87,'commercial size limit'!$A$4:$M$13,5,FALSE)/100))*(VLOOKUP(15&amp;$B87,'comm trip limit - FL_Keys'!$A$5:$I$64,COLUMN(G85),FALSE))*$C88</f>
        <v>776.37873369274246</v>
      </c>
      <c r="Z88">
        <f>Z87+(1-(HLOOKUP(daily!$B87,'commercial size limit'!$A$4:$M$13,5,FALSE)/100))*(VLOOKUP(15&amp;$B87,'comm trip limit - FL_Keys'!$A$5:$I$64,COLUMN(H85),FALSE))*$C88</f>
        <v>776.37873369274246</v>
      </c>
      <c r="AA88">
        <f>AA87+(1-(HLOOKUP(daily!$B87,'commercial size limit'!$A$4:$M$13,5,FALSE)/100))*(VLOOKUP(15&amp;$B87,'comm trip limit - FL_Keys'!$A$5:$I$64,COLUMN(I85),FALSE))*$C88</f>
        <v>776.37873369274246</v>
      </c>
      <c r="AB88">
        <f>AB87+(1-(HLOOKUP(daily!$B87,'commercial size limit'!$A$4:$M$13,6,FALSE)/100))*(VLOOKUP(16&amp;$B87,'comm trip limit - FL_Keys'!$A$5:$I$64,COLUMN(D85),FALSE))*$C88</f>
        <v>635.32117819961991</v>
      </c>
      <c r="AC88">
        <f>AC87+(1-(HLOOKUP(daily!$B87,'commercial size limit'!$A$4:$M$13,6,FALSE)/100))*(VLOOKUP(16&amp;$B87,'comm trip limit - FL_Keys'!$A$5:$I$64,COLUMN(E85),FALSE))*$C88</f>
        <v>598.37696033586644</v>
      </c>
      <c r="AD88">
        <f>AD87+(1-(HLOOKUP(daily!$B87,'commercial size limit'!$A$4:$M$13,6,FALSE)/100))*(VLOOKUP(16&amp;$B87,'comm trip limit - FL_Keys'!$A$5:$I$64,COLUMN(F85),FALSE))*$C88</f>
        <v>632.02551014320443</v>
      </c>
      <c r="AE88">
        <f>AE87+(1-(HLOOKUP(daily!$B87,'commercial size limit'!$A$4:$M$13,6,FALSE)/100))*(VLOOKUP(16&amp;$B87,'comm trip limit - FL_Keys'!$A$5:$I$64,COLUMN(G85),FALSE))*$C88</f>
        <v>635.32117819961991</v>
      </c>
      <c r="AF88">
        <f>AF87+(1-(HLOOKUP(daily!$B87,'commercial size limit'!$A$4:$M$13,6,FALSE)/100))*(VLOOKUP(16&amp;$B87,'comm trip limit - FL_Keys'!$A$5:$I$64,COLUMN(H85),FALSE))*$C88</f>
        <v>635.32117819961991</v>
      </c>
      <c r="AG88">
        <f>AG87+(1-(HLOOKUP(daily!$B87,'commercial size limit'!$A$4:$M$13,6,FALSE)/100))*(VLOOKUP(16&amp;$B87,'comm trip limit - FL_Keys'!$A$5:$I$64,COLUMN(I85),FALSE))*$C88</f>
        <v>635.32117819961991</v>
      </c>
      <c r="AH88">
        <f>AH87+(1-(HLOOKUP(daily!$B87,'commercial size limit'!$A$4:$M$13,7,FALSE)/100))*(VLOOKUP(17&amp;$B87,'comm trip limit - FL_Keys'!$A$5:$I$64,COLUMN(D85),FALSE))*$C88</f>
        <v>592.59013832063238</v>
      </c>
      <c r="AI88">
        <f>AI87+(1-(HLOOKUP(daily!$B87,'commercial size limit'!$A$4:$M$13,7,FALSE)/100))*(VLOOKUP(17&amp;$B87,'comm trip limit - FL_Keys'!$A$5:$I$64,COLUMN(E85),FALSE))*$C88</f>
        <v>563.27923053951065</v>
      </c>
      <c r="AJ88">
        <f>AJ87+(1-(HLOOKUP(daily!$B87,'commercial size limit'!$A$4:$M$13,7,FALSE)/100))*(VLOOKUP(17&amp;$B87,'comm trip limit - FL_Keys'!$A$5:$I$64,COLUMN(F85),FALSE))*$C88</f>
        <v>589.29447026421678</v>
      </c>
      <c r="AK88">
        <f>AK87+(1-(HLOOKUP(daily!$B87,'commercial size limit'!$A$4:$M$13,7,FALSE)/100))*(VLOOKUP(17&amp;$B87,'comm trip limit - FL_Keys'!$A$5:$I$64,COLUMN(G85),FALSE))*$C88</f>
        <v>592.59013832063238</v>
      </c>
      <c r="AL88">
        <f>AL87+(1-(HLOOKUP(daily!$B87,'commercial size limit'!$A$4:$M$13,7,FALSE)/100))*(VLOOKUP(17&amp;$B87,'comm trip limit - FL_Keys'!$A$5:$I$64,COLUMN(H85),FALSE))*$C88</f>
        <v>592.59013832063238</v>
      </c>
      <c r="AM88">
        <f>AM87+(1-(HLOOKUP(daily!$B87,'commercial size limit'!$A$4:$M$13,7,FALSE)/100))*(VLOOKUP(17&amp;$B87,'comm trip limit - FL_Keys'!$A$5:$I$64,COLUMN(I85),FALSE))*$C88</f>
        <v>592.59013832063238</v>
      </c>
    </row>
    <row r="89" spans="1:39" x14ac:dyDescent="0.25">
      <c r="A89" s="7">
        <v>42456</v>
      </c>
      <c r="B89" s="22">
        <f t="shared" si="4"/>
        <v>3</v>
      </c>
      <c r="C89" s="21">
        <f t="shared" si="3"/>
        <v>28.294</v>
      </c>
      <c r="D89">
        <f t="shared" si="5"/>
        <v>2738.3029999999976</v>
      </c>
      <c r="E89">
        <v>87</v>
      </c>
      <c r="J89">
        <f>J88+(1-(HLOOKUP(daily!$B88,'commercial size limit'!$A$4:$M$13,2,FALSE)/100))*(VLOOKUP(12&amp;$B88,'comm trip limit - FL_Keys'!$A$5:$I$64,COLUMN(D86),FALSE))*$C89</f>
        <v>2738.3029999999976</v>
      </c>
      <c r="K89">
        <f>K88+(1-(HLOOKUP(daily!$B88,'commercial size limit'!$A$4:$M$13,2,FALSE)/100))*(VLOOKUP(12&amp;$B88,'comm trip limit - FL_Keys'!$A$5:$I$64,COLUMN(E86),FALSE))*$C89</f>
        <v>1615.714599909998</v>
      </c>
      <c r="L89">
        <f>L88+(1-(HLOOKUP(daily!$B88,'commercial size limit'!$A$4:$M$13,2,FALSE)/100))*(VLOOKUP(12&amp;$B88,'comm trip limit - FL_Keys'!$A$5:$I$64,COLUMN(F86),FALSE))*$C89</f>
        <v>2184.2920494699997</v>
      </c>
      <c r="M89">
        <f>M88+(1-(HLOOKUP(daily!$B88,'commercial size limit'!$A$4:$M$13,2,FALSE)/100))*(VLOOKUP(12&amp;$B88,'comm trip limit - FL_Keys'!$A$5:$I$64,COLUMN(G86),FALSE))*$C89</f>
        <v>2552.9228400399998</v>
      </c>
      <c r="N89">
        <f>N88+(1-(HLOOKUP(daily!$B88,'commercial size limit'!$A$4:$M$13,2,FALSE)/100))*(VLOOKUP(12&amp;$B88,'comm trip limit - FL_Keys'!$A$5:$I$64,COLUMN(H86),FALSE))*$C89</f>
        <v>2684.9964266599954</v>
      </c>
      <c r="O89">
        <f>O88+(1-(HLOOKUP(daily!$B88,'commercial size limit'!$A$4:$M$13,2,FALSE)/100))*(VLOOKUP(12&amp;$B88,'comm trip limit - FL_Keys'!$A$5:$I$64,COLUMN(I86),FALSE))*$C89</f>
        <v>2717.9131461799966</v>
      </c>
      <c r="P89">
        <f>P88+(1-(HLOOKUP(daily!$B88,'commercial size limit'!$A$4:$M$13,4,FALSE)/100))*(VLOOKUP(14&amp;$B88,'comm trip limit - FL_Keys'!$A$5:$I$64,COLUMN(D86),FALSE))*$C89</f>
        <v>1025.0569286651032</v>
      </c>
      <c r="Q89">
        <f>Q88+(1-(HLOOKUP(daily!$B88,'commercial size limit'!$A$4:$M$13,4,FALSE)/100))*(VLOOKUP(14&amp;$B88,'comm trip limit - FL_Keys'!$A$5:$I$64,COLUMN(E86),FALSE))*$C89</f>
        <v>887.43471311112114</v>
      </c>
      <c r="R89">
        <f>R88+(1-(HLOOKUP(daily!$B88,'commercial size limit'!$A$4:$M$13,4,FALSE)/100))*(VLOOKUP(14&amp;$B88,'comm trip limit - FL_Keys'!$A$5:$I$64,COLUMN(F86),FALSE))*$C89</f>
        <v>993.14444048317137</v>
      </c>
      <c r="S89">
        <f>S88+(1-(HLOOKUP(daily!$B88,'commercial size limit'!$A$4:$M$13,4,FALSE)/100))*(VLOOKUP(14&amp;$B88,'comm trip limit - FL_Keys'!$A$5:$I$64,COLUMN(G86),FALSE))*$C89</f>
        <v>1025.0569286651032</v>
      </c>
      <c r="T89">
        <f>T88+(1-(HLOOKUP(daily!$B88,'commercial size limit'!$A$4:$M$13,4,FALSE)/100))*(VLOOKUP(14&amp;$B88,'comm trip limit - FL_Keys'!$A$5:$I$64,COLUMN(H86),FALSE))*$C89</f>
        <v>1025.0569286651032</v>
      </c>
      <c r="U89">
        <f>U88+(1-(HLOOKUP(daily!$B88,'commercial size limit'!$A$4:$M$13,4,FALSE)/100))*(VLOOKUP(14&amp;$B88,'comm trip limit - FL_Keys'!$A$5:$I$64,COLUMN(I86),FALSE))*$C89</f>
        <v>1025.0569286651032</v>
      </c>
      <c r="V89">
        <f>V88+(1-(HLOOKUP(daily!$B88,'commercial size limit'!$A$4:$M$13,5,FALSE)/100))*(VLOOKUP(15&amp;$B88,'comm trip limit - FL_Keys'!$A$5:$I$64,COLUMN(D86),FALSE))*$C89</f>
        <v>784.09807499709029</v>
      </c>
      <c r="W89">
        <f>W88+(1-(HLOOKUP(daily!$B88,'commercial size limit'!$A$4:$M$13,5,FALSE)/100))*(VLOOKUP(15&amp;$B88,'comm trip limit - FL_Keys'!$A$5:$I$64,COLUMN(E86),FALSE))*$C89</f>
        <v>714.46958697547302</v>
      </c>
      <c r="X89">
        <f>X88+(1-(HLOOKUP(daily!$B88,'commercial size limit'!$A$4:$M$13,5,FALSE)/100))*(VLOOKUP(15&amp;$B88,'comm trip limit - FL_Keys'!$A$5:$I$64,COLUMN(F86),FALSE))*$C89</f>
        <v>774.86775152297514</v>
      </c>
      <c r="Y89">
        <f>Y88+(1-(HLOOKUP(daily!$B88,'commercial size limit'!$A$4:$M$13,5,FALSE)/100))*(VLOOKUP(15&amp;$B88,'comm trip limit - FL_Keys'!$A$5:$I$64,COLUMN(G86),FALSE))*$C89</f>
        <v>784.09807499709029</v>
      </c>
      <c r="Z89">
        <f>Z88+(1-(HLOOKUP(daily!$B88,'commercial size limit'!$A$4:$M$13,5,FALSE)/100))*(VLOOKUP(15&amp;$B88,'comm trip limit - FL_Keys'!$A$5:$I$64,COLUMN(H86),FALSE))*$C89</f>
        <v>784.09807499709029</v>
      </c>
      <c r="AA89">
        <f>AA88+(1-(HLOOKUP(daily!$B88,'commercial size limit'!$A$4:$M$13,5,FALSE)/100))*(VLOOKUP(15&amp;$B88,'comm trip limit - FL_Keys'!$A$5:$I$64,COLUMN(I86),FALSE))*$C89</f>
        <v>784.09807499709029</v>
      </c>
      <c r="AB89">
        <f>AB88+(1-(HLOOKUP(daily!$B88,'commercial size limit'!$A$4:$M$13,6,FALSE)/100))*(VLOOKUP(16&amp;$B88,'comm trip limit - FL_Keys'!$A$5:$I$64,COLUMN(D86),FALSE))*$C89</f>
        <v>641.93336298222857</v>
      </c>
      <c r="AC89">
        <f>AC88+(1-(HLOOKUP(daily!$B88,'commercial size limit'!$A$4:$M$13,6,FALSE)/100))*(VLOOKUP(16&amp;$B88,'comm trip limit - FL_Keys'!$A$5:$I$64,COLUMN(E86),FALSE))*$C89</f>
        <v>604.7386755589099</v>
      </c>
      <c r="AD89">
        <f>AD88+(1-(HLOOKUP(daily!$B88,'commercial size limit'!$A$4:$M$13,6,FALSE)/100))*(VLOOKUP(16&amp;$B88,'comm trip limit - FL_Keys'!$A$5:$I$64,COLUMN(F86),FALSE))*$C89</f>
        <v>638.63769492581309</v>
      </c>
      <c r="AE89">
        <f>AE88+(1-(HLOOKUP(daily!$B88,'commercial size limit'!$A$4:$M$13,6,FALSE)/100))*(VLOOKUP(16&amp;$B88,'comm trip limit - FL_Keys'!$A$5:$I$64,COLUMN(G86),FALSE))*$C89</f>
        <v>641.93336298222857</v>
      </c>
      <c r="AF89">
        <f>AF88+(1-(HLOOKUP(daily!$B88,'commercial size limit'!$A$4:$M$13,6,FALSE)/100))*(VLOOKUP(16&amp;$B88,'comm trip limit - FL_Keys'!$A$5:$I$64,COLUMN(H86),FALSE))*$C89</f>
        <v>641.93336298222857</v>
      </c>
      <c r="AG89">
        <f>AG88+(1-(HLOOKUP(daily!$B88,'commercial size limit'!$A$4:$M$13,6,FALSE)/100))*(VLOOKUP(16&amp;$B88,'comm trip limit - FL_Keys'!$A$5:$I$64,COLUMN(I86),FALSE))*$C89</f>
        <v>641.93336298222857</v>
      </c>
      <c r="AH89">
        <f>AH88+(1-(HLOOKUP(daily!$B88,'commercial size limit'!$A$4:$M$13,7,FALSE)/100))*(VLOOKUP(17&amp;$B88,'comm trip limit - FL_Keys'!$A$5:$I$64,COLUMN(D86),FALSE))*$C89</f>
        <v>599.20232310324104</v>
      </c>
      <c r="AI89">
        <f>AI88+(1-(HLOOKUP(daily!$B88,'commercial size limit'!$A$4:$M$13,7,FALSE)/100))*(VLOOKUP(17&amp;$B88,'comm trip limit - FL_Keys'!$A$5:$I$64,COLUMN(E86),FALSE))*$C89</f>
        <v>569.64094576255411</v>
      </c>
      <c r="AJ89">
        <f>AJ88+(1-(HLOOKUP(daily!$B88,'commercial size limit'!$A$4:$M$13,7,FALSE)/100))*(VLOOKUP(17&amp;$B88,'comm trip limit - FL_Keys'!$A$5:$I$64,COLUMN(F86),FALSE))*$C89</f>
        <v>595.90665504682545</v>
      </c>
      <c r="AK89">
        <f>AK88+(1-(HLOOKUP(daily!$B88,'commercial size limit'!$A$4:$M$13,7,FALSE)/100))*(VLOOKUP(17&amp;$B88,'comm trip limit - FL_Keys'!$A$5:$I$64,COLUMN(G86),FALSE))*$C89</f>
        <v>599.20232310324104</v>
      </c>
      <c r="AL89">
        <f>AL88+(1-(HLOOKUP(daily!$B88,'commercial size limit'!$A$4:$M$13,7,FALSE)/100))*(VLOOKUP(17&amp;$B88,'comm trip limit - FL_Keys'!$A$5:$I$64,COLUMN(H86),FALSE))*$C89</f>
        <v>599.20232310324104</v>
      </c>
      <c r="AM89">
        <f>AM88+(1-(HLOOKUP(daily!$B88,'commercial size limit'!$A$4:$M$13,7,FALSE)/100))*(VLOOKUP(17&amp;$B88,'comm trip limit - FL_Keys'!$A$5:$I$64,COLUMN(I86),FALSE))*$C89</f>
        <v>599.20232310324104</v>
      </c>
    </row>
    <row r="90" spans="1:39" x14ac:dyDescent="0.25">
      <c r="A90" s="7">
        <v>42457</v>
      </c>
      <c r="B90" s="22">
        <f t="shared" si="4"/>
        <v>3</v>
      </c>
      <c r="C90" s="21">
        <f t="shared" si="3"/>
        <v>28.294</v>
      </c>
      <c r="D90">
        <f t="shared" si="5"/>
        <v>2766.5969999999975</v>
      </c>
      <c r="E90">
        <v>88</v>
      </c>
      <c r="J90">
        <f>J89+(1-(HLOOKUP(daily!$B89,'commercial size limit'!$A$4:$M$13,2,FALSE)/100))*(VLOOKUP(12&amp;$B89,'comm trip limit - FL_Keys'!$A$5:$I$64,COLUMN(D87),FALSE))*$C90</f>
        <v>2766.5969999999975</v>
      </c>
      <c r="K90">
        <f>K89+(1-(HLOOKUP(daily!$B89,'commercial size limit'!$A$4:$M$13,2,FALSE)/100))*(VLOOKUP(12&amp;$B89,'comm trip limit - FL_Keys'!$A$5:$I$64,COLUMN(E87),FALSE))*$C90</f>
        <v>1633.0319426099979</v>
      </c>
      <c r="L90">
        <f>L89+(1-(HLOOKUP(daily!$B89,'commercial size limit'!$A$4:$M$13,2,FALSE)/100))*(VLOOKUP(12&amp;$B89,'comm trip limit - FL_Keys'!$A$5:$I$64,COLUMN(F87),FALSE))*$C90</f>
        <v>2206.9034825099998</v>
      </c>
      <c r="M90">
        <f>M89+(1-(HLOOKUP(daily!$B89,'commercial size limit'!$A$4:$M$13,2,FALSE)/100))*(VLOOKUP(12&amp;$B89,'comm trip limit - FL_Keys'!$A$5:$I$64,COLUMN(G87),FALSE))*$C90</f>
        <v>2579.7741289799997</v>
      </c>
      <c r="N90">
        <f>N89+(1-(HLOOKUP(daily!$B89,'commercial size limit'!$A$4:$M$13,2,FALSE)/100))*(VLOOKUP(12&amp;$B89,'comm trip limit - FL_Keys'!$A$5:$I$64,COLUMN(H87),FALSE))*$C90</f>
        <v>2713.2904266599953</v>
      </c>
      <c r="O90">
        <f>O89+(1-(HLOOKUP(daily!$B89,'commercial size limit'!$A$4:$M$13,2,FALSE)/100))*(VLOOKUP(12&amp;$B89,'comm trip limit - FL_Keys'!$A$5:$I$64,COLUMN(I87),FALSE))*$C90</f>
        <v>2746.2071461799965</v>
      </c>
      <c r="P90">
        <f>P89+(1-(HLOOKUP(daily!$B89,'commercial size limit'!$A$4:$M$13,4,FALSE)/100))*(VLOOKUP(14&amp;$B89,'comm trip limit - FL_Keys'!$A$5:$I$64,COLUMN(D87),FALSE))*$C90</f>
        <v>1034.6215308390163</v>
      </c>
      <c r="Q90">
        <f>Q89+(1-(HLOOKUP(daily!$B89,'commercial size limit'!$A$4:$M$13,4,FALSE)/100))*(VLOOKUP(14&amp;$B89,'comm trip limit - FL_Keys'!$A$5:$I$64,COLUMN(E87),FALSE))*$C90</f>
        <v>896.00584005722988</v>
      </c>
      <c r="R90">
        <f>R89+(1-(HLOOKUP(daily!$B89,'commercial size limit'!$A$4:$M$13,4,FALSE)/100))*(VLOOKUP(14&amp;$B89,'comm trip limit - FL_Keys'!$A$5:$I$64,COLUMN(F87),FALSE))*$C90</f>
        <v>1002.7090426570844</v>
      </c>
      <c r="S90">
        <f>S89+(1-(HLOOKUP(daily!$B89,'commercial size limit'!$A$4:$M$13,4,FALSE)/100))*(VLOOKUP(14&amp;$B89,'comm trip limit - FL_Keys'!$A$5:$I$64,COLUMN(G87),FALSE))*$C90</f>
        <v>1034.6215308390163</v>
      </c>
      <c r="T90">
        <f>T89+(1-(HLOOKUP(daily!$B89,'commercial size limit'!$A$4:$M$13,4,FALSE)/100))*(VLOOKUP(14&amp;$B89,'comm trip limit - FL_Keys'!$A$5:$I$64,COLUMN(H87),FALSE))*$C90</f>
        <v>1034.6215308390163</v>
      </c>
      <c r="U90">
        <f>U89+(1-(HLOOKUP(daily!$B89,'commercial size limit'!$A$4:$M$13,4,FALSE)/100))*(VLOOKUP(14&amp;$B89,'comm trip limit - FL_Keys'!$A$5:$I$64,COLUMN(I87),FALSE))*$C90</f>
        <v>1034.6215308390163</v>
      </c>
      <c r="V90">
        <f>V89+(1-(HLOOKUP(daily!$B89,'commercial size limit'!$A$4:$M$13,5,FALSE)/100))*(VLOOKUP(15&amp;$B89,'comm trip limit - FL_Keys'!$A$5:$I$64,COLUMN(D87),FALSE))*$C90</f>
        <v>791.81741630143813</v>
      </c>
      <c r="W90">
        <f>W89+(1-(HLOOKUP(daily!$B89,'commercial size limit'!$A$4:$M$13,5,FALSE)/100))*(VLOOKUP(15&amp;$B89,'comm trip limit - FL_Keys'!$A$5:$I$64,COLUMN(E87),FALSE))*$C90</f>
        <v>721.66416745795129</v>
      </c>
      <c r="X90">
        <f>X89+(1-(HLOOKUP(daily!$B89,'commercial size limit'!$A$4:$M$13,5,FALSE)/100))*(VLOOKUP(15&amp;$B89,'comm trip limit - FL_Keys'!$A$5:$I$64,COLUMN(F87),FALSE))*$C90</f>
        <v>782.58709282732298</v>
      </c>
      <c r="Y90">
        <f>Y89+(1-(HLOOKUP(daily!$B89,'commercial size limit'!$A$4:$M$13,5,FALSE)/100))*(VLOOKUP(15&amp;$B89,'comm trip limit - FL_Keys'!$A$5:$I$64,COLUMN(G87),FALSE))*$C90</f>
        <v>791.81741630143813</v>
      </c>
      <c r="Z90">
        <f>Z89+(1-(HLOOKUP(daily!$B89,'commercial size limit'!$A$4:$M$13,5,FALSE)/100))*(VLOOKUP(15&amp;$B89,'comm trip limit - FL_Keys'!$A$5:$I$64,COLUMN(H87),FALSE))*$C90</f>
        <v>791.81741630143813</v>
      </c>
      <c r="AA90">
        <f>AA89+(1-(HLOOKUP(daily!$B89,'commercial size limit'!$A$4:$M$13,5,FALSE)/100))*(VLOOKUP(15&amp;$B89,'comm trip limit - FL_Keys'!$A$5:$I$64,COLUMN(I87),FALSE))*$C90</f>
        <v>791.81741630143813</v>
      </c>
      <c r="AB90">
        <f>AB89+(1-(HLOOKUP(daily!$B89,'commercial size limit'!$A$4:$M$13,6,FALSE)/100))*(VLOOKUP(16&amp;$B89,'comm trip limit - FL_Keys'!$A$5:$I$64,COLUMN(D87),FALSE))*$C90</f>
        <v>648.54554776483724</v>
      </c>
      <c r="AC90">
        <f>AC89+(1-(HLOOKUP(daily!$B89,'commercial size limit'!$A$4:$M$13,6,FALSE)/100))*(VLOOKUP(16&amp;$B89,'comm trip limit - FL_Keys'!$A$5:$I$64,COLUMN(E87),FALSE))*$C90</f>
        <v>611.10039078195337</v>
      </c>
      <c r="AD90">
        <f>AD89+(1-(HLOOKUP(daily!$B89,'commercial size limit'!$A$4:$M$13,6,FALSE)/100))*(VLOOKUP(16&amp;$B89,'comm trip limit - FL_Keys'!$A$5:$I$64,COLUMN(F87),FALSE))*$C90</f>
        <v>645.24987970842176</v>
      </c>
      <c r="AE90">
        <f>AE89+(1-(HLOOKUP(daily!$B89,'commercial size limit'!$A$4:$M$13,6,FALSE)/100))*(VLOOKUP(16&amp;$B89,'comm trip limit - FL_Keys'!$A$5:$I$64,COLUMN(G87),FALSE))*$C90</f>
        <v>648.54554776483724</v>
      </c>
      <c r="AF90">
        <f>AF89+(1-(HLOOKUP(daily!$B89,'commercial size limit'!$A$4:$M$13,6,FALSE)/100))*(VLOOKUP(16&amp;$B89,'comm trip limit - FL_Keys'!$A$5:$I$64,COLUMN(H87),FALSE))*$C90</f>
        <v>648.54554776483724</v>
      </c>
      <c r="AG90">
        <f>AG89+(1-(HLOOKUP(daily!$B89,'commercial size limit'!$A$4:$M$13,6,FALSE)/100))*(VLOOKUP(16&amp;$B89,'comm trip limit - FL_Keys'!$A$5:$I$64,COLUMN(I87),FALSE))*$C90</f>
        <v>648.54554776483724</v>
      </c>
      <c r="AH90">
        <f>AH89+(1-(HLOOKUP(daily!$B89,'commercial size limit'!$A$4:$M$13,7,FALSE)/100))*(VLOOKUP(17&amp;$B89,'comm trip limit - FL_Keys'!$A$5:$I$64,COLUMN(D87),FALSE))*$C90</f>
        <v>605.81450788584971</v>
      </c>
      <c r="AI90">
        <f>AI89+(1-(HLOOKUP(daily!$B89,'commercial size limit'!$A$4:$M$13,7,FALSE)/100))*(VLOOKUP(17&amp;$B89,'comm trip limit - FL_Keys'!$A$5:$I$64,COLUMN(E87),FALSE))*$C90</f>
        <v>576.00266098559757</v>
      </c>
      <c r="AJ90">
        <f>AJ89+(1-(HLOOKUP(daily!$B89,'commercial size limit'!$A$4:$M$13,7,FALSE)/100))*(VLOOKUP(17&amp;$B89,'comm trip limit - FL_Keys'!$A$5:$I$64,COLUMN(F87),FALSE))*$C90</f>
        <v>602.51883982943411</v>
      </c>
      <c r="AK90">
        <f>AK89+(1-(HLOOKUP(daily!$B89,'commercial size limit'!$A$4:$M$13,7,FALSE)/100))*(VLOOKUP(17&amp;$B89,'comm trip limit - FL_Keys'!$A$5:$I$64,COLUMN(G87),FALSE))*$C90</f>
        <v>605.81450788584971</v>
      </c>
      <c r="AL90">
        <f>AL89+(1-(HLOOKUP(daily!$B89,'commercial size limit'!$A$4:$M$13,7,FALSE)/100))*(VLOOKUP(17&amp;$B89,'comm trip limit - FL_Keys'!$A$5:$I$64,COLUMN(H87),FALSE))*$C90</f>
        <v>605.81450788584971</v>
      </c>
      <c r="AM90">
        <f>AM89+(1-(HLOOKUP(daily!$B89,'commercial size limit'!$A$4:$M$13,7,FALSE)/100))*(VLOOKUP(17&amp;$B89,'comm trip limit - FL_Keys'!$A$5:$I$64,COLUMN(I87),FALSE))*$C90</f>
        <v>605.81450788584971</v>
      </c>
    </row>
    <row r="91" spans="1:39" x14ac:dyDescent="0.25">
      <c r="A91" s="7">
        <v>42458</v>
      </c>
      <c r="B91" s="22">
        <f t="shared" si="4"/>
        <v>3</v>
      </c>
      <c r="C91" s="21">
        <f t="shared" si="3"/>
        <v>28.294</v>
      </c>
      <c r="D91">
        <f t="shared" si="5"/>
        <v>2794.8909999999973</v>
      </c>
      <c r="E91">
        <v>89</v>
      </c>
      <c r="J91">
        <f>J90+(1-(HLOOKUP(daily!$B90,'commercial size limit'!$A$4:$M$13,2,FALSE)/100))*(VLOOKUP(12&amp;$B90,'comm trip limit - FL_Keys'!$A$5:$I$64,COLUMN(D88),FALSE))*$C91</f>
        <v>2794.8909999999973</v>
      </c>
      <c r="K91">
        <f>K90+(1-(HLOOKUP(daily!$B90,'commercial size limit'!$A$4:$M$13,2,FALSE)/100))*(VLOOKUP(12&amp;$B90,'comm trip limit - FL_Keys'!$A$5:$I$64,COLUMN(E88),FALSE))*$C91</f>
        <v>1650.3492853099979</v>
      </c>
      <c r="L91">
        <f>L90+(1-(HLOOKUP(daily!$B90,'commercial size limit'!$A$4:$M$13,2,FALSE)/100))*(VLOOKUP(12&amp;$B90,'comm trip limit - FL_Keys'!$A$5:$I$64,COLUMN(F88),FALSE))*$C91</f>
        <v>2229.5149155499998</v>
      </c>
      <c r="M91">
        <f>M90+(1-(HLOOKUP(daily!$B90,'commercial size limit'!$A$4:$M$13,2,FALSE)/100))*(VLOOKUP(12&amp;$B90,'comm trip limit - FL_Keys'!$A$5:$I$64,COLUMN(G88),FALSE))*$C91</f>
        <v>2606.6254179199996</v>
      </c>
      <c r="N91">
        <f>N90+(1-(HLOOKUP(daily!$B90,'commercial size limit'!$A$4:$M$13,2,FALSE)/100))*(VLOOKUP(12&amp;$B90,'comm trip limit - FL_Keys'!$A$5:$I$64,COLUMN(H88),FALSE))*$C91</f>
        <v>2741.5844266599952</v>
      </c>
      <c r="O91">
        <f>O90+(1-(HLOOKUP(daily!$B90,'commercial size limit'!$A$4:$M$13,2,FALSE)/100))*(VLOOKUP(12&amp;$B90,'comm trip limit - FL_Keys'!$A$5:$I$64,COLUMN(I88),FALSE))*$C91</f>
        <v>2774.5011461799963</v>
      </c>
      <c r="P91">
        <f>P90+(1-(HLOOKUP(daily!$B90,'commercial size limit'!$A$4:$M$13,4,FALSE)/100))*(VLOOKUP(14&amp;$B90,'comm trip limit - FL_Keys'!$A$5:$I$64,COLUMN(D88),FALSE))*$C91</f>
        <v>1044.1861330129293</v>
      </c>
      <c r="Q91">
        <f>Q90+(1-(HLOOKUP(daily!$B90,'commercial size limit'!$A$4:$M$13,4,FALSE)/100))*(VLOOKUP(14&amp;$B90,'comm trip limit - FL_Keys'!$A$5:$I$64,COLUMN(E88),FALSE))*$C91</f>
        <v>904.57696700333861</v>
      </c>
      <c r="R91">
        <f>R90+(1-(HLOOKUP(daily!$B90,'commercial size limit'!$A$4:$M$13,4,FALSE)/100))*(VLOOKUP(14&amp;$B90,'comm trip limit - FL_Keys'!$A$5:$I$64,COLUMN(F88),FALSE))*$C91</f>
        <v>1012.2736448309975</v>
      </c>
      <c r="S91">
        <f>S90+(1-(HLOOKUP(daily!$B90,'commercial size limit'!$A$4:$M$13,4,FALSE)/100))*(VLOOKUP(14&amp;$B90,'comm trip limit - FL_Keys'!$A$5:$I$64,COLUMN(G88),FALSE))*$C91</f>
        <v>1044.1861330129293</v>
      </c>
      <c r="T91">
        <f>T90+(1-(HLOOKUP(daily!$B90,'commercial size limit'!$A$4:$M$13,4,FALSE)/100))*(VLOOKUP(14&amp;$B90,'comm trip limit - FL_Keys'!$A$5:$I$64,COLUMN(H88),FALSE))*$C91</f>
        <v>1044.1861330129293</v>
      </c>
      <c r="U91">
        <f>U90+(1-(HLOOKUP(daily!$B90,'commercial size limit'!$A$4:$M$13,4,FALSE)/100))*(VLOOKUP(14&amp;$B90,'comm trip limit - FL_Keys'!$A$5:$I$64,COLUMN(I88),FALSE))*$C91</f>
        <v>1044.1861330129293</v>
      </c>
      <c r="V91">
        <f>V90+(1-(HLOOKUP(daily!$B90,'commercial size limit'!$A$4:$M$13,5,FALSE)/100))*(VLOOKUP(15&amp;$B90,'comm trip limit - FL_Keys'!$A$5:$I$64,COLUMN(D88),FALSE))*$C91</f>
        <v>799.53675760578597</v>
      </c>
      <c r="W91">
        <f>W90+(1-(HLOOKUP(daily!$B90,'commercial size limit'!$A$4:$M$13,5,FALSE)/100))*(VLOOKUP(15&amp;$B90,'comm trip limit - FL_Keys'!$A$5:$I$64,COLUMN(E88),FALSE))*$C91</f>
        <v>728.85874794042957</v>
      </c>
      <c r="X91">
        <f>X90+(1-(HLOOKUP(daily!$B90,'commercial size limit'!$A$4:$M$13,5,FALSE)/100))*(VLOOKUP(15&amp;$B90,'comm trip limit - FL_Keys'!$A$5:$I$64,COLUMN(F88),FALSE))*$C91</f>
        <v>790.30643413167081</v>
      </c>
      <c r="Y91">
        <f>Y90+(1-(HLOOKUP(daily!$B90,'commercial size limit'!$A$4:$M$13,5,FALSE)/100))*(VLOOKUP(15&amp;$B90,'comm trip limit - FL_Keys'!$A$5:$I$64,COLUMN(G88),FALSE))*$C91</f>
        <v>799.53675760578597</v>
      </c>
      <c r="Z91">
        <f>Z90+(1-(HLOOKUP(daily!$B90,'commercial size limit'!$A$4:$M$13,5,FALSE)/100))*(VLOOKUP(15&amp;$B90,'comm trip limit - FL_Keys'!$A$5:$I$64,COLUMN(H88),FALSE))*$C91</f>
        <v>799.53675760578597</v>
      </c>
      <c r="AA91">
        <f>AA90+(1-(HLOOKUP(daily!$B90,'commercial size limit'!$A$4:$M$13,5,FALSE)/100))*(VLOOKUP(15&amp;$B90,'comm trip limit - FL_Keys'!$A$5:$I$64,COLUMN(I88),FALSE))*$C91</f>
        <v>799.53675760578597</v>
      </c>
      <c r="AB91">
        <f>AB90+(1-(HLOOKUP(daily!$B90,'commercial size limit'!$A$4:$M$13,6,FALSE)/100))*(VLOOKUP(16&amp;$B90,'comm trip limit - FL_Keys'!$A$5:$I$64,COLUMN(D88),FALSE))*$C91</f>
        <v>655.1577325474459</v>
      </c>
      <c r="AC91">
        <f>AC90+(1-(HLOOKUP(daily!$B90,'commercial size limit'!$A$4:$M$13,6,FALSE)/100))*(VLOOKUP(16&amp;$B90,'comm trip limit - FL_Keys'!$A$5:$I$64,COLUMN(E88),FALSE))*$C91</f>
        <v>617.46210600499683</v>
      </c>
      <c r="AD91">
        <f>AD90+(1-(HLOOKUP(daily!$B90,'commercial size limit'!$A$4:$M$13,6,FALSE)/100))*(VLOOKUP(16&amp;$B90,'comm trip limit - FL_Keys'!$A$5:$I$64,COLUMN(F88),FALSE))*$C91</f>
        <v>651.86206449103042</v>
      </c>
      <c r="AE91">
        <f>AE90+(1-(HLOOKUP(daily!$B90,'commercial size limit'!$A$4:$M$13,6,FALSE)/100))*(VLOOKUP(16&amp;$B90,'comm trip limit - FL_Keys'!$A$5:$I$64,COLUMN(G88),FALSE))*$C91</f>
        <v>655.1577325474459</v>
      </c>
      <c r="AF91">
        <f>AF90+(1-(HLOOKUP(daily!$B90,'commercial size limit'!$A$4:$M$13,6,FALSE)/100))*(VLOOKUP(16&amp;$B90,'comm trip limit - FL_Keys'!$A$5:$I$64,COLUMN(H88),FALSE))*$C91</f>
        <v>655.1577325474459</v>
      </c>
      <c r="AG91">
        <f>AG90+(1-(HLOOKUP(daily!$B90,'commercial size limit'!$A$4:$M$13,6,FALSE)/100))*(VLOOKUP(16&amp;$B90,'comm trip limit - FL_Keys'!$A$5:$I$64,COLUMN(I88),FALSE))*$C91</f>
        <v>655.1577325474459</v>
      </c>
      <c r="AH91">
        <f>AH90+(1-(HLOOKUP(daily!$B90,'commercial size limit'!$A$4:$M$13,7,FALSE)/100))*(VLOOKUP(17&amp;$B90,'comm trip limit - FL_Keys'!$A$5:$I$64,COLUMN(D88),FALSE))*$C91</f>
        <v>612.42669266845837</v>
      </c>
      <c r="AI91">
        <f>AI90+(1-(HLOOKUP(daily!$B90,'commercial size limit'!$A$4:$M$13,7,FALSE)/100))*(VLOOKUP(17&amp;$B90,'comm trip limit - FL_Keys'!$A$5:$I$64,COLUMN(E88),FALSE))*$C91</f>
        <v>582.36437620864103</v>
      </c>
      <c r="AJ91">
        <f>AJ90+(1-(HLOOKUP(daily!$B90,'commercial size limit'!$A$4:$M$13,7,FALSE)/100))*(VLOOKUP(17&amp;$B90,'comm trip limit - FL_Keys'!$A$5:$I$64,COLUMN(F88),FALSE))*$C91</f>
        <v>609.13102461204278</v>
      </c>
      <c r="AK91">
        <f>AK90+(1-(HLOOKUP(daily!$B90,'commercial size limit'!$A$4:$M$13,7,FALSE)/100))*(VLOOKUP(17&amp;$B90,'comm trip limit - FL_Keys'!$A$5:$I$64,COLUMN(G88),FALSE))*$C91</f>
        <v>612.42669266845837</v>
      </c>
      <c r="AL91">
        <f>AL90+(1-(HLOOKUP(daily!$B90,'commercial size limit'!$A$4:$M$13,7,FALSE)/100))*(VLOOKUP(17&amp;$B90,'comm trip limit - FL_Keys'!$A$5:$I$64,COLUMN(H88),FALSE))*$C91</f>
        <v>612.42669266845837</v>
      </c>
      <c r="AM91">
        <f>AM90+(1-(HLOOKUP(daily!$B90,'commercial size limit'!$A$4:$M$13,7,FALSE)/100))*(VLOOKUP(17&amp;$B90,'comm trip limit - FL_Keys'!$A$5:$I$64,COLUMN(I88),FALSE))*$C91</f>
        <v>612.42669266845837</v>
      </c>
    </row>
    <row r="92" spans="1:39" x14ac:dyDescent="0.25">
      <c r="A92" s="7">
        <v>42459</v>
      </c>
      <c r="B92" s="22">
        <f t="shared" si="4"/>
        <v>3</v>
      </c>
      <c r="C92" s="21">
        <f t="shared" si="3"/>
        <v>28.294</v>
      </c>
      <c r="D92">
        <f t="shared" si="5"/>
        <v>2823.1849999999972</v>
      </c>
      <c r="E92">
        <v>90</v>
      </c>
      <c r="J92">
        <f>J91+(1-(HLOOKUP(daily!$B91,'commercial size limit'!$A$4:$M$13,2,FALSE)/100))*(VLOOKUP(12&amp;$B91,'comm trip limit - FL_Keys'!$A$5:$I$64,COLUMN(D89),FALSE))*$C92</f>
        <v>2823.1849999999972</v>
      </c>
      <c r="K92">
        <f>K91+(1-(HLOOKUP(daily!$B91,'commercial size limit'!$A$4:$M$13,2,FALSE)/100))*(VLOOKUP(12&amp;$B91,'comm trip limit - FL_Keys'!$A$5:$I$64,COLUMN(E89),FALSE))*$C92</f>
        <v>1667.6666280099978</v>
      </c>
      <c r="L92">
        <f>L91+(1-(HLOOKUP(daily!$B91,'commercial size limit'!$A$4:$M$13,2,FALSE)/100))*(VLOOKUP(12&amp;$B91,'comm trip limit - FL_Keys'!$A$5:$I$64,COLUMN(F89),FALSE))*$C92</f>
        <v>2252.1263485899999</v>
      </c>
      <c r="M92">
        <f>M91+(1-(HLOOKUP(daily!$B91,'commercial size limit'!$A$4:$M$13,2,FALSE)/100))*(VLOOKUP(12&amp;$B91,'comm trip limit - FL_Keys'!$A$5:$I$64,COLUMN(G89),FALSE))*$C92</f>
        <v>2633.4767068599995</v>
      </c>
      <c r="N92">
        <f>N91+(1-(HLOOKUP(daily!$B91,'commercial size limit'!$A$4:$M$13,2,FALSE)/100))*(VLOOKUP(12&amp;$B91,'comm trip limit - FL_Keys'!$A$5:$I$64,COLUMN(H89),FALSE))*$C92</f>
        <v>2769.8784266599951</v>
      </c>
      <c r="O92">
        <f>O91+(1-(HLOOKUP(daily!$B91,'commercial size limit'!$A$4:$M$13,2,FALSE)/100))*(VLOOKUP(12&amp;$B91,'comm trip limit - FL_Keys'!$A$5:$I$64,COLUMN(I89),FALSE))*$C92</f>
        <v>2802.7951461799962</v>
      </c>
      <c r="P92">
        <f>P91+(1-(HLOOKUP(daily!$B91,'commercial size limit'!$A$4:$M$13,4,FALSE)/100))*(VLOOKUP(14&amp;$B91,'comm trip limit - FL_Keys'!$A$5:$I$64,COLUMN(D89),FALSE))*$C92</f>
        <v>1053.7507351868423</v>
      </c>
      <c r="Q92">
        <f>Q91+(1-(HLOOKUP(daily!$B91,'commercial size limit'!$A$4:$M$13,4,FALSE)/100))*(VLOOKUP(14&amp;$B91,'comm trip limit - FL_Keys'!$A$5:$I$64,COLUMN(E89),FALSE))*$C92</f>
        <v>913.14809394944734</v>
      </c>
      <c r="R92">
        <f>R91+(1-(HLOOKUP(daily!$B91,'commercial size limit'!$A$4:$M$13,4,FALSE)/100))*(VLOOKUP(14&amp;$B91,'comm trip limit - FL_Keys'!$A$5:$I$64,COLUMN(F89),FALSE))*$C92</f>
        <v>1021.8382470049105</v>
      </c>
      <c r="S92">
        <f>S91+(1-(HLOOKUP(daily!$B91,'commercial size limit'!$A$4:$M$13,4,FALSE)/100))*(VLOOKUP(14&amp;$B91,'comm trip limit - FL_Keys'!$A$5:$I$64,COLUMN(G89),FALSE))*$C92</f>
        <v>1053.7507351868423</v>
      </c>
      <c r="T92">
        <f>T91+(1-(HLOOKUP(daily!$B91,'commercial size limit'!$A$4:$M$13,4,FALSE)/100))*(VLOOKUP(14&amp;$B91,'comm trip limit - FL_Keys'!$A$5:$I$64,COLUMN(H89),FALSE))*$C92</f>
        <v>1053.7507351868423</v>
      </c>
      <c r="U92">
        <f>U91+(1-(HLOOKUP(daily!$B91,'commercial size limit'!$A$4:$M$13,4,FALSE)/100))*(VLOOKUP(14&amp;$B91,'comm trip limit - FL_Keys'!$A$5:$I$64,COLUMN(I89),FALSE))*$C92</f>
        <v>1053.7507351868423</v>
      </c>
      <c r="V92">
        <f>V91+(1-(HLOOKUP(daily!$B91,'commercial size limit'!$A$4:$M$13,5,FALSE)/100))*(VLOOKUP(15&amp;$B91,'comm trip limit - FL_Keys'!$A$5:$I$64,COLUMN(D89),FALSE))*$C92</f>
        <v>807.2560989101338</v>
      </c>
      <c r="W92">
        <f>W91+(1-(HLOOKUP(daily!$B91,'commercial size limit'!$A$4:$M$13,5,FALSE)/100))*(VLOOKUP(15&amp;$B91,'comm trip limit - FL_Keys'!$A$5:$I$64,COLUMN(E89),FALSE))*$C92</f>
        <v>736.05332842290784</v>
      </c>
      <c r="X92">
        <f>X91+(1-(HLOOKUP(daily!$B91,'commercial size limit'!$A$4:$M$13,5,FALSE)/100))*(VLOOKUP(15&amp;$B91,'comm trip limit - FL_Keys'!$A$5:$I$64,COLUMN(F89),FALSE))*$C92</f>
        <v>798.02577543601865</v>
      </c>
      <c r="Y92">
        <f>Y91+(1-(HLOOKUP(daily!$B91,'commercial size limit'!$A$4:$M$13,5,FALSE)/100))*(VLOOKUP(15&amp;$B91,'comm trip limit - FL_Keys'!$A$5:$I$64,COLUMN(G89),FALSE))*$C92</f>
        <v>807.2560989101338</v>
      </c>
      <c r="Z92">
        <f>Z91+(1-(HLOOKUP(daily!$B91,'commercial size limit'!$A$4:$M$13,5,FALSE)/100))*(VLOOKUP(15&amp;$B91,'comm trip limit - FL_Keys'!$A$5:$I$64,COLUMN(H89),FALSE))*$C92</f>
        <v>807.2560989101338</v>
      </c>
      <c r="AA92">
        <f>AA91+(1-(HLOOKUP(daily!$B91,'commercial size limit'!$A$4:$M$13,5,FALSE)/100))*(VLOOKUP(15&amp;$B91,'comm trip limit - FL_Keys'!$A$5:$I$64,COLUMN(I89),FALSE))*$C92</f>
        <v>807.2560989101338</v>
      </c>
      <c r="AB92">
        <f>AB91+(1-(HLOOKUP(daily!$B91,'commercial size limit'!$A$4:$M$13,6,FALSE)/100))*(VLOOKUP(16&amp;$B91,'comm trip limit - FL_Keys'!$A$5:$I$64,COLUMN(D89),FALSE))*$C92</f>
        <v>661.76991733005457</v>
      </c>
      <c r="AC92">
        <f>AC91+(1-(HLOOKUP(daily!$B91,'commercial size limit'!$A$4:$M$13,6,FALSE)/100))*(VLOOKUP(16&amp;$B91,'comm trip limit - FL_Keys'!$A$5:$I$64,COLUMN(E89),FALSE))*$C92</f>
        <v>623.82382122804029</v>
      </c>
      <c r="AD92">
        <f>AD91+(1-(HLOOKUP(daily!$B91,'commercial size limit'!$A$4:$M$13,6,FALSE)/100))*(VLOOKUP(16&amp;$B91,'comm trip limit - FL_Keys'!$A$5:$I$64,COLUMN(F89),FALSE))*$C92</f>
        <v>658.47424927363909</v>
      </c>
      <c r="AE92">
        <f>AE91+(1-(HLOOKUP(daily!$B91,'commercial size limit'!$A$4:$M$13,6,FALSE)/100))*(VLOOKUP(16&amp;$B91,'comm trip limit - FL_Keys'!$A$5:$I$64,COLUMN(G89),FALSE))*$C92</f>
        <v>661.76991733005457</v>
      </c>
      <c r="AF92">
        <f>AF91+(1-(HLOOKUP(daily!$B91,'commercial size limit'!$A$4:$M$13,6,FALSE)/100))*(VLOOKUP(16&amp;$B91,'comm trip limit - FL_Keys'!$A$5:$I$64,COLUMN(H89),FALSE))*$C92</f>
        <v>661.76991733005457</v>
      </c>
      <c r="AG92">
        <f>AG91+(1-(HLOOKUP(daily!$B91,'commercial size limit'!$A$4:$M$13,6,FALSE)/100))*(VLOOKUP(16&amp;$B91,'comm trip limit - FL_Keys'!$A$5:$I$64,COLUMN(I89),FALSE))*$C92</f>
        <v>661.76991733005457</v>
      </c>
      <c r="AH92">
        <f>AH91+(1-(HLOOKUP(daily!$B91,'commercial size limit'!$A$4:$M$13,7,FALSE)/100))*(VLOOKUP(17&amp;$B91,'comm trip limit - FL_Keys'!$A$5:$I$64,COLUMN(D89),FALSE))*$C92</f>
        <v>619.03887745106704</v>
      </c>
      <c r="AI92">
        <f>AI91+(1-(HLOOKUP(daily!$B91,'commercial size limit'!$A$4:$M$13,7,FALSE)/100))*(VLOOKUP(17&amp;$B91,'comm trip limit - FL_Keys'!$A$5:$I$64,COLUMN(E89),FALSE))*$C92</f>
        <v>588.72609143168449</v>
      </c>
      <c r="AJ92">
        <f>AJ91+(1-(HLOOKUP(daily!$B91,'commercial size limit'!$A$4:$M$13,7,FALSE)/100))*(VLOOKUP(17&amp;$B91,'comm trip limit - FL_Keys'!$A$5:$I$64,COLUMN(F89),FALSE))*$C92</f>
        <v>615.74320939465144</v>
      </c>
      <c r="AK92">
        <f>AK91+(1-(HLOOKUP(daily!$B91,'commercial size limit'!$A$4:$M$13,7,FALSE)/100))*(VLOOKUP(17&amp;$B91,'comm trip limit - FL_Keys'!$A$5:$I$64,COLUMN(G89),FALSE))*$C92</f>
        <v>619.03887745106704</v>
      </c>
      <c r="AL92">
        <f>AL91+(1-(HLOOKUP(daily!$B91,'commercial size limit'!$A$4:$M$13,7,FALSE)/100))*(VLOOKUP(17&amp;$B91,'comm trip limit - FL_Keys'!$A$5:$I$64,COLUMN(H89),FALSE))*$C92</f>
        <v>619.03887745106704</v>
      </c>
      <c r="AM92">
        <f>AM91+(1-(HLOOKUP(daily!$B91,'commercial size limit'!$A$4:$M$13,7,FALSE)/100))*(VLOOKUP(17&amp;$B91,'comm trip limit - FL_Keys'!$A$5:$I$64,COLUMN(I89),FALSE))*$C92</f>
        <v>619.03887745106704</v>
      </c>
    </row>
    <row r="93" spans="1:39" x14ac:dyDescent="0.25">
      <c r="A93" s="7">
        <v>42460</v>
      </c>
      <c r="B93" s="22">
        <f t="shared" si="4"/>
        <v>3</v>
      </c>
      <c r="C93" s="21">
        <f t="shared" si="3"/>
        <v>28.294</v>
      </c>
      <c r="D93">
        <f t="shared" si="5"/>
        <v>2851.4789999999971</v>
      </c>
      <c r="E93">
        <v>91</v>
      </c>
      <c r="J93">
        <f>J92+(1-(HLOOKUP(daily!$B92,'commercial size limit'!$A$4:$M$13,2,FALSE)/100))*(VLOOKUP(12&amp;$B92,'comm trip limit - FL_Keys'!$A$5:$I$64,COLUMN(D90),FALSE))*$C93</f>
        <v>2851.4789999999971</v>
      </c>
      <c r="K93">
        <f>K92+(1-(HLOOKUP(daily!$B92,'commercial size limit'!$A$4:$M$13,2,FALSE)/100))*(VLOOKUP(12&amp;$B92,'comm trip limit - FL_Keys'!$A$5:$I$64,COLUMN(E90),FALSE))*$C93</f>
        <v>1684.9839707099977</v>
      </c>
      <c r="L93">
        <f>L92+(1-(HLOOKUP(daily!$B92,'commercial size limit'!$A$4:$M$13,2,FALSE)/100))*(VLOOKUP(12&amp;$B92,'comm trip limit - FL_Keys'!$A$5:$I$64,COLUMN(F90),FALSE))*$C93</f>
        <v>2274.73778163</v>
      </c>
      <c r="M93">
        <f>M92+(1-(HLOOKUP(daily!$B92,'commercial size limit'!$A$4:$M$13,2,FALSE)/100))*(VLOOKUP(12&amp;$B92,'comm trip limit - FL_Keys'!$A$5:$I$64,COLUMN(G90),FALSE))*$C93</f>
        <v>2660.3279957999994</v>
      </c>
      <c r="N93">
        <f>N92+(1-(HLOOKUP(daily!$B92,'commercial size limit'!$A$4:$M$13,2,FALSE)/100))*(VLOOKUP(12&amp;$B92,'comm trip limit - FL_Keys'!$A$5:$I$64,COLUMN(H90),FALSE))*$C93</f>
        <v>2798.1724266599949</v>
      </c>
      <c r="O93">
        <f>O92+(1-(HLOOKUP(daily!$B92,'commercial size limit'!$A$4:$M$13,2,FALSE)/100))*(VLOOKUP(12&amp;$B92,'comm trip limit - FL_Keys'!$A$5:$I$64,COLUMN(I90),FALSE))*$C93</f>
        <v>2831.0891461799961</v>
      </c>
      <c r="P93">
        <f>P92+(1-(HLOOKUP(daily!$B92,'commercial size limit'!$A$4:$M$13,4,FALSE)/100))*(VLOOKUP(14&amp;$B92,'comm trip limit - FL_Keys'!$A$5:$I$64,COLUMN(D90),FALSE))*$C93</f>
        <v>1063.3153373607554</v>
      </c>
      <c r="Q93">
        <f>Q92+(1-(HLOOKUP(daily!$B92,'commercial size limit'!$A$4:$M$13,4,FALSE)/100))*(VLOOKUP(14&amp;$B92,'comm trip limit - FL_Keys'!$A$5:$I$64,COLUMN(E90),FALSE))*$C93</f>
        <v>921.71922089555608</v>
      </c>
      <c r="R93">
        <f>R92+(1-(HLOOKUP(daily!$B92,'commercial size limit'!$A$4:$M$13,4,FALSE)/100))*(VLOOKUP(14&amp;$B92,'comm trip limit - FL_Keys'!$A$5:$I$64,COLUMN(F90),FALSE))*$C93</f>
        <v>1031.4028491788235</v>
      </c>
      <c r="S93">
        <f>S92+(1-(HLOOKUP(daily!$B92,'commercial size limit'!$A$4:$M$13,4,FALSE)/100))*(VLOOKUP(14&amp;$B92,'comm trip limit - FL_Keys'!$A$5:$I$64,COLUMN(G90),FALSE))*$C93</f>
        <v>1063.3153373607554</v>
      </c>
      <c r="T93">
        <f>T92+(1-(HLOOKUP(daily!$B92,'commercial size limit'!$A$4:$M$13,4,FALSE)/100))*(VLOOKUP(14&amp;$B92,'comm trip limit - FL_Keys'!$A$5:$I$64,COLUMN(H90),FALSE))*$C93</f>
        <v>1063.3153373607554</v>
      </c>
      <c r="U93">
        <f>U92+(1-(HLOOKUP(daily!$B92,'commercial size limit'!$A$4:$M$13,4,FALSE)/100))*(VLOOKUP(14&amp;$B92,'comm trip limit - FL_Keys'!$A$5:$I$64,COLUMN(I90),FALSE))*$C93</f>
        <v>1063.3153373607554</v>
      </c>
      <c r="V93">
        <f>V92+(1-(HLOOKUP(daily!$B92,'commercial size limit'!$A$4:$M$13,5,FALSE)/100))*(VLOOKUP(15&amp;$B92,'comm trip limit - FL_Keys'!$A$5:$I$64,COLUMN(D90),FALSE))*$C93</f>
        <v>814.97544021448164</v>
      </c>
      <c r="W93">
        <f>W92+(1-(HLOOKUP(daily!$B92,'commercial size limit'!$A$4:$M$13,5,FALSE)/100))*(VLOOKUP(15&amp;$B92,'comm trip limit - FL_Keys'!$A$5:$I$64,COLUMN(E90),FALSE))*$C93</f>
        <v>743.24790890538611</v>
      </c>
      <c r="X93">
        <f>X92+(1-(HLOOKUP(daily!$B92,'commercial size limit'!$A$4:$M$13,5,FALSE)/100))*(VLOOKUP(15&amp;$B92,'comm trip limit - FL_Keys'!$A$5:$I$64,COLUMN(F90),FALSE))*$C93</f>
        <v>805.74511674036648</v>
      </c>
      <c r="Y93">
        <f>Y92+(1-(HLOOKUP(daily!$B92,'commercial size limit'!$A$4:$M$13,5,FALSE)/100))*(VLOOKUP(15&amp;$B92,'comm trip limit - FL_Keys'!$A$5:$I$64,COLUMN(G90),FALSE))*$C93</f>
        <v>814.97544021448164</v>
      </c>
      <c r="Z93">
        <f>Z92+(1-(HLOOKUP(daily!$B92,'commercial size limit'!$A$4:$M$13,5,FALSE)/100))*(VLOOKUP(15&amp;$B92,'comm trip limit - FL_Keys'!$A$5:$I$64,COLUMN(H90),FALSE))*$C93</f>
        <v>814.97544021448164</v>
      </c>
      <c r="AA93">
        <f>AA92+(1-(HLOOKUP(daily!$B92,'commercial size limit'!$A$4:$M$13,5,FALSE)/100))*(VLOOKUP(15&amp;$B92,'comm trip limit - FL_Keys'!$A$5:$I$64,COLUMN(I90),FALSE))*$C93</f>
        <v>814.97544021448164</v>
      </c>
      <c r="AB93">
        <f>AB92+(1-(HLOOKUP(daily!$B92,'commercial size limit'!$A$4:$M$13,6,FALSE)/100))*(VLOOKUP(16&amp;$B92,'comm trip limit - FL_Keys'!$A$5:$I$64,COLUMN(D90),FALSE))*$C93</f>
        <v>668.38210211266323</v>
      </c>
      <c r="AC93">
        <f>AC92+(1-(HLOOKUP(daily!$B92,'commercial size limit'!$A$4:$M$13,6,FALSE)/100))*(VLOOKUP(16&amp;$B92,'comm trip limit - FL_Keys'!$A$5:$I$64,COLUMN(E90),FALSE))*$C93</f>
        <v>630.18553645108375</v>
      </c>
      <c r="AD93">
        <f>AD92+(1-(HLOOKUP(daily!$B92,'commercial size limit'!$A$4:$M$13,6,FALSE)/100))*(VLOOKUP(16&amp;$B92,'comm trip limit - FL_Keys'!$A$5:$I$64,COLUMN(F90),FALSE))*$C93</f>
        <v>665.08643405624775</v>
      </c>
      <c r="AE93">
        <f>AE92+(1-(HLOOKUP(daily!$B92,'commercial size limit'!$A$4:$M$13,6,FALSE)/100))*(VLOOKUP(16&amp;$B92,'comm trip limit - FL_Keys'!$A$5:$I$64,COLUMN(G90),FALSE))*$C93</f>
        <v>668.38210211266323</v>
      </c>
      <c r="AF93">
        <f>AF92+(1-(HLOOKUP(daily!$B92,'commercial size limit'!$A$4:$M$13,6,FALSE)/100))*(VLOOKUP(16&amp;$B92,'comm trip limit - FL_Keys'!$A$5:$I$64,COLUMN(H90),FALSE))*$C93</f>
        <v>668.38210211266323</v>
      </c>
      <c r="AG93">
        <f>AG92+(1-(HLOOKUP(daily!$B92,'commercial size limit'!$A$4:$M$13,6,FALSE)/100))*(VLOOKUP(16&amp;$B92,'comm trip limit - FL_Keys'!$A$5:$I$64,COLUMN(I90),FALSE))*$C93</f>
        <v>668.38210211266323</v>
      </c>
      <c r="AH93">
        <f>AH92+(1-(HLOOKUP(daily!$B92,'commercial size limit'!$A$4:$M$13,7,FALSE)/100))*(VLOOKUP(17&amp;$B92,'comm trip limit - FL_Keys'!$A$5:$I$64,COLUMN(D90),FALSE))*$C93</f>
        <v>625.6510622336757</v>
      </c>
      <c r="AI93">
        <f>AI92+(1-(HLOOKUP(daily!$B92,'commercial size limit'!$A$4:$M$13,7,FALSE)/100))*(VLOOKUP(17&amp;$B92,'comm trip limit - FL_Keys'!$A$5:$I$64,COLUMN(E90),FALSE))*$C93</f>
        <v>595.08780665472796</v>
      </c>
      <c r="AJ93">
        <f>AJ92+(1-(HLOOKUP(daily!$B92,'commercial size limit'!$A$4:$M$13,7,FALSE)/100))*(VLOOKUP(17&amp;$B92,'comm trip limit - FL_Keys'!$A$5:$I$64,COLUMN(F90),FALSE))*$C93</f>
        <v>622.35539417726011</v>
      </c>
      <c r="AK93">
        <f>AK92+(1-(HLOOKUP(daily!$B92,'commercial size limit'!$A$4:$M$13,7,FALSE)/100))*(VLOOKUP(17&amp;$B92,'comm trip limit - FL_Keys'!$A$5:$I$64,COLUMN(G90),FALSE))*$C93</f>
        <v>625.6510622336757</v>
      </c>
      <c r="AL93">
        <f>AL92+(1-(HLOOKUP(daily!$B92,'commercial size limit'!$A$4:$M$13,7,FALSE)/100))*(VLOOKUP(17&amp;$B92,'comm trip limit - FL_Keys'!$A$5:$I$64,COLUMN(H90),FALSE))*$C93</f>
        <v>625.6510622336757</v>
      </c>
      <c r="AM93">
        <f>AM92+(1-(HLOOKUP(daily!$B92,'commercial size limit'!$A$4:$M$13,7,FALSE)/100))*(VLOOKUP(17&amp;$B92,'comm trip limit - FL_Keys'!$A$5:$I$64,COLUMN(I90),FALSE))*$C93</f>
        <v>625.6510622336757</v>
      </c>
    </row>
    <row r="94" spans="1:39" x14ac:dyDescent="0.25">
      <c r="A94" s="7">
        <v>42461</v>
      </c>
      <c r="B94" s="22">
        <f t="shared" si="4"/>
        <v>4</v>
      </c>
      <c r="C94" s="21">
        <f t="shared" si="3"/>
        <v>27.268999999999998</v>
      </c>
      <c r="D94">
        <f t="shared" si="5"/>
        <v>2878.7479999999969</v>
      </c>
      <c r="E94">
        <v>92</v>
      </c>
      <c r="J94">
        <f>J93+(1-(HLOOKUP(daily!$B93,'commercial size limit'!$A$4:$M$13,2,FALSE)/100))*(VLOOKUP(12&amp;$B93,'comm trip limit - FL_Keys'!$A$5:$I$64,COLUMN(D91),FALSE))*$C94</f>
        <v>2878.7479999999969</v>
      </c>
      <c r="K94">
        <f>K93+(1-(HLOOKUP(daily!$B93,'commercial size limit'!$A$4:$M$13,2,FALSE)/100))*(VLOOKUP(12&amp;$B93,'comm trip limit - FL_Keys'!$A$5:$I$64,COLUMN(E91),FALSE))*$C94</f>
        <v>1701.6739621599977</v>
      </c>
      <c r="L94">
        <f>L93+(1-(HLOOKUP(daily!$B93,'commercial size limit'!$A$4:$M$13,2,FALSE)/100))*(VLOOKUP(12&amp;$B93,'comm trip limit - FL_Keys'!$A$5:$I$64,COLUMN(F91),FALSE))*$C94</f>
        <v>2296.5300756699999</v>
      </c>
      <c r="M94">
        <f>M93+(1-(HLOOKUP(daily!$B93,'commercial size limit'!$A$4:$M$13,2,FALSE)/100))*(VLOOKUP(12&amp;$B93,'comm trip limit - FL_Keys'!$A$5:$I$64,COLUMN(G91),FALSE))*$C94</f>
        <v>2686.2065494899994</v>
      </c>
      <c r="N94">
        <f>N93+(1-(HLOOKUP(daily!$B93,'commercial size limit'!$A$4:$M$13,2,FALSE)/100))*(VLOOKUP(12&amp;$B93,'comm trip limit - FL_Keys'!$A$5:$I$64,COLUMN(H91),FALSE))*$C94</f>
        <v>2825.4414266599947</v>
      </c>
      <c r="O94">
        <f>O93+(1-(HLOOKUP(daily!$B93,'commercial size limit'!$A$4:$M$13,2,FALSE)/100))*(VLOOKUP(12&amp;$B93,'comm trip limit - FL_Keys'!$A$5:$I$64,COLUMN(I91),FALSE))*$C94</f>
        <v>2858.3581461799959</v>
      </c>
      <c r="P94">
        <f>P93+(1-(HLOOKUP(daily!$B93,'commercial size limit'!$A$4:$M$13,4,FALSE)/100))*(VLOOKUP(14&amp;$B93,'comm trip limit - FL_Keys'!$A$5:$I$64,COLUMN(D91),FALSE))*$C94</f>
        <v>1072.533444969451</v>
      </c>
      <c r="Q94">
        <f>Q93+(1-(HLOOKUP(daily!$B93,'commercial size limit'!$A$4:$M$13,4,FALSE)/100))*(VLOOKUP(14&amp;$B93,'comm trip limit - FL_Keys'!$A$5:$I$64,COLUMN(E91),FALSE))*$C94</f>
        <v>929.97984366693652</v>
      </c>
      <c r="R94">
        <f>R93+(1-(HLOOKUP(daily!$B93,'commercial size limit'!$A$4:$M$13,4,FALSE)/100))*(VLOOKUP(14&amp;$B93,'comm trip limit - FL_Keys'!$A$5:$I$64,COLUMN(F91),FALSE))*$C94</f>
        <v>1040.6209567875192</v>
      </c>
      <c r="S94">
        <f>S93+(1-(HLOOKUP(daily!$B93,'commercial size limit'!$A$4:$M$13,4,FALSE)/100))*(VLOOKUP(14&amp;$B93,'comm trip limit - FL_Keys'!$A$5:$I$64,COLUMN(G91),FALSE))*$C94</f>
        <v>1072.533444969451</v>
      </c>
      <c r="T94">
        <f>T93+(1-(HLOOKUP(daily!$B93,'commercial size limit'!$A$4:$M$13,4,FALSE)/100))*(VLOOKUP(14&amp;$B93,'comm trip limit - FL_Keys'!$A$5:$I$64,COLUMN(H91),FALSE))*$C94</f>
        <v>1072.533444969451</v>
      </c>
      <c r="U94">
        <f>U93+(1-(HLOOKUP(daily!$B93,'commercial size limit'!$A$4:$M$13,4,FALSE)/100))*(VLOOKUP(14&amp;$B93,'comm trip limit - FL_Keys'!$A$5:$I$64,COLUMN(I91),FALSE))*$C94</f>
        <v>1072.533444969451</v>
      </c>
      <c r="V94">
        <f>V93+(1-(HLOOKUP(daily!$B93,'commercial size limit'!$A$4:$M$13,5,FALSE)/100))*(VLOOKUP(15&amp;$B93,'comm trip limit - FL_Keys'!$A$5:$I$64,COLUMN(D91),FALSE))*$C94</f>
        <v>822.41513477969897</v>
      </c>
      <c r="W94">
        <f>W93+(1-(HLOOKUP(daily!$B93,'commercial size limit'!$A$4:$M$13,5,FALSE)/100))*(VLOOKUP(15&amp;$B93,'comm trip limit - FL_Keys'!$A$5:$I$64,COLUMN(E91),FALSE))*$C94</f>
        <v>750.18185303406005</v>
      </c>
      <c r="X94">
        <f>X93+(1-(HLOOKUP(daily!$B93,'commercial size limit'!$A$4:$M$13,5,FALSE)/100))*(VLOOKUP(15&amp;$B93,'comm trip limit - FL_Keys'!$A$5:$I$64,COLUMN(F91),FALSE))*$C94</f>
        <v>813.18481130558382</v>
      </c>
      <c r="Y94">
        <f>Y93+(1-(HLOOKUP(daily!$B93,'commercial size limit'!$A$4:$M$13,5,FALSE)/100))*(VLOOKUP(15&amp;$B93,'comm trip limit - FL_Keys'!$A$5:$I$64,COLUMN(G91),FALSE))*$C94</f>
        <v>822.41513477969897</v>
      </c>
      <c r="Z94">
        <f>Z93+(1-(HLOOKUP(daily!$B93,'commercial size limit'!$A$4:$M$13,5,FALSE)/100))*(VLOOKUP(15&amp;$B93,'comm trip limit - FL_Keys'!$A$5:$I$64,COLUMN(H91),FALSE))*$C94</f>
        <v>822.41513477969897</v>
      </c>
      <c r="AA94">
        <f>AA93+(1-(HLOOKUP(daily!$B93,'commercial size limit'!$A$4:$M$13,5,FALSE)/100))*(VLOOKUP(15&amp;$B93,'comm trip limit - FL_Keys'!$A$5:$I$64,COLUMN(I91),FALSE))*$C94</f>
        <v>822.41513477969897</v>
      </c>
      <c r="AB94">
        <f>AB93+(1-(HLOOKUP(daily!$B93,'commercial size limit'!$A$4:$M$13,6,FALSE)/100))*(VLOOKUP(16&amp;$B93,'comm trip limit - FL_Keys'!$A$5:$I$64,COLUMN(D91),FALSE))*$C94</f>
        <v>674.75474885179369</v>
      </c>
      <c r="AC94">
        <f>AC93+(1-(HLOOKUP(daily!$B93,'commercial size limit'!$A$4:$M$13,6,FALSE)/100))*(VLOOKUP(16&amp;$B93,'comm trip limit - FL_Keys'!$A$5:$I$64,COLUMN(E91),FALSE))*$C94</f>
        <v>636.3167873317359</v>
      </c>
      <c r="AD94">
        <f>AD93+(1-(HLOOKUP(daily!$B93,'commercial size limit'!$A$4:$M$13,6,FALSE)/100))*(VLOOKUP(16&amp;$B93,'comm trip limit - FL_Keys'!$A$5:$I$64,COLUMN(F91),FALSE))*$C94</f>
        <v>671.45908079537821</v>
      </c>
      <c r="AE94">
        <f>AE93+(1-(HLOOKUP(daily!$B93,'commercial size limit'!$A$4:$M$13,6,FALSE)/100))*(VLOOKUP(16&amp;$B93,'comm trip limit - FL_Keys'!$A$5:$I$64,COLUMN(G91),FALSE))*$C94</f>
        <v>674.75474885179369</v>
      </c>
      <c r="AF94">
        <f>AF93+(1-(HLOOKUP(daily!$B93,'commercial size limit'!$A$4:$M$13,6,FALSE)/100))*(VLOOKUP(16&amp;$B93,'comm trip limit - FL_Keys'!$A$5:$I$64,COLUMN(H91),FALSE))*$C94</f>
        <v>674.75474885179369</v>
      </c>
      <c r="AG94">
        <f>AG93+(1-(HLOOKUP(daily!$B93,'commercial size limit'!$A$4:$M$13,6,FALSE)/100))*(VLOOKUP(16&amp;$B93,'comm trip limit - FL_Keys'!$A$5:$I$64,COLUMN(I91),FALSE))*$C94</f>
        <v>674.75474885179369</v>
      </c>
      <c r="AH94">
        <f>AH93+(1-(HLOOKUP(daily!$B93,'commercial size limit'!$A$4:$M$13,7,FALSE)/100))*(VLOOKUP(17&amp;$B93,'comm trip limit - FL_Keys'!$A$5:$I$64,COLUMN(D91),FALSE))*$C94</f>
        <v>632.02370897280616</v>
      </c>
      <c r="AI94">
        <f>AI93+(1-(HLOOKUP(daily!$B93,'commercial size limit'!$A$4:$M$13,7,FALSE)/100))*(VLOOKUP(17&amp;$B93,'comm trip limit - FL_Keys'!$A$5:$I$64,COLUMN(E91),FALSE))*$C94</f>
        <v>601.2190575353801</v>
      </c>
      <c r="AJ94">
        <f>AJ93+(1-(HLOOKUP(daily!$B93,'commercial size limit'!$A$4:$M$13,7,FALSE)/100))*(VLOOKUP(17&amp;$B93,'comm trip limit - FL_Keys'!$A$5:$I$64,COLUMN(F91),FALSE))*$C94</f>
        <v>628.72804091639057</v>
      </c>
      <c r="AK94">
        <f>AK93+(1-(HLOOKUP(daily!$B93,'commercial size limit'!$A$4:$M$13,7,FALSE)/100))*(VLOOKUP(17&amp;$B93,'comm trip limit - FL_Keys'!$A$5:$I$64,COLUMN(G91),FALSE))*$C94</f>
        <v>632.02370897280616</v>
      </c>
      <c r="AL94">
        <f>AL93+(1-(HLOOKUP(daily!$B93,'commercial size limit'!$A$4:$M$13,7,FALSE)/100))*(VLOOKUP(17&amp;$B93,'comm trip limit - FL_Keys'!$A$5:$I$64,COLUMN(H91),FALSE))*$C94</f>
        <v>632.02370897280616</v>
      </c>
      <c r="AM94">
        <f>AM93+(1-(HLOOKUP(daily!$B93,'commercial size limit'!$A$4:$M$13,7,FALSE)/100))*(VLOOKUP(17&amp;$B93,'comm trip limit - FL_Keys'!$A$5:$I$64,COLUMN(I91),FALSE))*$C94</f>
        <v>632.02370897280616</v>
      </c>
    </row>
    <row r="95" spans="1:39" x14ac:dyDescent="0.25">
      <c r="A95" s="7">
        <v>42462</v>
      </c>
      <c r="B95" s="22">
        <f t="shared" si="4"/>
        <v>4</v>
      </c>
      <c r="C95" s="21">
        <f t="shared" si="3"/>
        <v>27.268999999999998</v>
      </c>
      <c r="D95">
        <f t="shared" si="5"/>
        <v>2906.0169999999966</v>
      </c>
      <c r="E95">
        <v>93</v>
      </c>
      <c r="J95">
        <f>J94+(1-(HLOOKUP(daily!$B94,'commercial size limit'!$A$4:$M$13,2,FALSE)/100))*(VLOOKUP(12&amp;$B94,'comm trip limit - FL_Keys'!$A$5:$I$64,COLUMN(D92),FALSE))*$C95</f>
        <v>2906.0169999999966</v>
      </c>
      <c r="K95">
        <f>K94+(1-(HLOOKUP(daily!$B94,'commercial size limit'!$A$4:$M$13,2,FALSE)/100))*(VLOOKUP(12&amp;$B94,'comm trip limit - FL_Keys'!$A$5:$I$64,COLUMN(E92),FALSE))*$C95</f>
        <v>1722.5172949999976</v>
      </c>
      <c r="L95">
        <f>L94+(1-(HLOOKUP(daily!$B94,'commercial size limit'!$A$4:$M$13,2,FALSE)/100))*(VLOOKUP(12&amp;$B94,'comm trip limit - FL_Keys'!$A$5:$I$64,COLUMN(F92),FALSE))*$C95</f>
        <v>2322.3925406499998</v>
      </c>
      <c r="M95">
        <f>M94+(1-(HLOOKUP(daily!$B94,'commercial size limit'!$A$4:$M$13,2,FALSE)/100))*(VLOOKUP(12&amp;$B94,'comm trip limit - FL_Keys'!$A$5:$I$64,COLUMN(G92),FALSE))*$C95</f>
        <v>2713.2740315799992</v>
      </c>
      <c r="N95">
        <f>N94+(1-(HLOOKUP(daily!$B94,'commercial size limit'!$A$4:$M$13,2,FALSE)/100))*(VLOOKUP(12&amp;$B94,'comm trip limit - FL_Keys'!$A$5:$I$64,COLUMN(H92),FALSE))*$C95</f>
        <v>2852.7104266599945</v>
      </c>
      <c r="O95">
        <f>O94+(1-(HLOOKUP(daily!$B94,'commercial size limit'!$A$4:$M$13,2,FALSE)/100))*(VLOOKUP(12&amp;$B94,'comm trip limit - FL_Keys'!$A$5:$I$64,COLUMN(I92),FALSE))*$C95</f>
        <v>2885.6271461799956</v>
      </c>
      <c r="P95">
        <f>P94+(1-(HLOOKUP(daily!$B94,'commercial size limit'!$A$4:$M$13,4,FALSE)/100))*(VLOOKUP(14&amp;$B94,'comm trip limit - FL_Keys'!$A$5:$I$64,COLUMN(D92),FALSE))*$C95</f>
        <v>1096.4861486731547</v>
      </c>
      <c r="Q95">
        <f>Q94+(1-(HLOOKUP(daily!$B94,'commercial size limit'!$A$4:$M$13,4,FALSE)/100))*(VLOOKUP(14&amp;$B94,'comm trip limit - FL_Keys'!$A$5:$I$64,COLUMN(E92),FALSE))*$C95</f>
        <v>949.3293167728624</v>
      </c>
      <c r="R95">
        <f>R94+(1-(HLOOKUP(daily!$B94,'commercial size limit'!$A$4:$M$13,4,FALSE)/100))*(VLOOKUP(14&amp;$B94,'comm trip limit - FL_Keys'!$A$5:$I$64,COLUMN(F92),FALSE))*$C95</f>
        <v>1063.6339959249265</v>
      </c>
      <c r="S95">
        <f>S94+(1-(HLOOKUP(daily!$B94,'commercial size limit'!$A$4:$M$13,4,FALSE)/100))*(VLOOKUP(14&amp;$B94,'comm trip limit - FL_Keys'!$A$5:$I$64,COLUMN(G92),FALSE))*$C95</f>
        <v>1096.4861486731547</v>
      </c>
      <c r="T95">
        <f>T94+(1-(HLOOKUP(daily!$B94,'commercial size limit'!$A$4:$M$13,4,FALSE)/100))*(VLOOKUP(14&amp;$B94,'comm trip limit - FL_Keys'!$A$5:$I$64,COLUMN(H92),FALSE))*$C95</f>
        <v>1096.4861486731547</v>
      </c>
      <c r="U95">
        <f>U94+(1-(HLOOKUP(daily!$B94,'commercial size limit'!$A$4:$M$13,4,FALSE)/100))*(VLOOKUP(14&amp;$B94,'comm trip limit - FL_Keys'!$A$5:$I$64,COLUMN(I92),FALSE))*$C95</f>
        <v>1096.4861486731547</v>
      </c>
      <c r="V95">
        <f>V94+(1-(HLOOKUP(daily!$B94,'commercial size limit'!$A$4:$M$13,5,FALSE)/100))*(VLOOKUP(15&amp;$B94,'comm trip limit - FL_Keys'!$A$5:$I$64,COLUMN(D92),FALSE))*$C95</f>
        <v>844.84837181673606</v>
      </c>
      <c r="W95">
        <f>W94+(1-(HLOOKUP(daily!$B94,'commercial size limit'!$A$4:$M$13,5,FALSE)/100))*(VLOOKUP(15&amp;$B94,'comm trip limit - FL_Keys'!$A$5:$I$64,COLUMN(E92),FALSE))*$C95</f>
        <v>768.8097400725045</v>
      </c>
      <c r="X95">
        <f>X94+(1-(HLOOKUP(daily!$B94,'commercial size limit'!$A$4:$M$13,5,FALSE)/100))*(VLOOKUP(15&amp;$B94,'comm trip limit - FL_Keys'!$A$5:$I$64,COLUMN(F92),FALSE))*$C95</f>
        <v>834.80192717921341</v>
      </c>
      <c r="Y95">
        <f>Y94+(1-(HLOOKUP(daily!$B94,'commercial size limit'!$A$4:$M$13,5,FALSE)/100))*(VLOOKUP(15&amp;$B94,'comm trip limit - FL_Keys'!$A$5:$I$64,COLUMN(G92),FALSE))*$C95</f>
        <v>844.84837181673606</v>
      </c>
      <c r="Z95">
        <f>Z94+(1-(HLOOKUP(daily!$B94,'commercial size limit'!$A$4:$M$13,5,FALSE)/100))*(VLOOKUP(15&amp;$B94,'comm trip limit - FL_Keys'!$A$5:$I$64,COLUMN(H92),FALSE))*$C95</f>
        <v>844.84837181673606</v>
      </c>
      <c r="AA95">
        <f>AA94+(1-(HLOOKUP(daily!$B94,'commercial size limit'!$A$4:$M$13,5,FALSE)/100))*(VLOOKUP(15&amp;$B94,'comm trip limit - FL_Keys'!$A$5:$I$64,COLUMN(I92),FALSE))*$C95</f>
        <v>844.84837181673606</v>
      </c>
      <c r="AB95">
        <f>AB94+(1-(HLOOKUP(daily!$B94,'commercial size limit'!$A$4:$M$13,6,FALSE)/100))*(VLOOKUP(16&amp;$B94,'comm trip limit - FL_Keys'!$A$5:$I$64,COLUMN(D92),FALSE))*$C95</f>
        <v>696.94378588883069</v>
      </c>
      <c r="AC95">
        <f>AC94+(1-(HLOOKUP(daily!$B94,'commercial size limit'!$A$4:$M$13,6,FALSE)/100))*(VLOOKUP(16&amp;$B94,'comm trip limit - FL_Keys'!$A$5:$I$64,COLUMN(E92),FALSE))*$C95</f>
        <v>654.82887904136555</v>
      </c>
      <c r="AD95">
        <f>AD94+(1-(HLOOKUP(daily!$B94,'commercial size limit'!$A$4:$M$13,6,FALSE)/100))*(VLOOKUP(16&amp;$B94,'comm trip limit - FL_Keys'!$A$5:$I$64,COLUMN(F92),FALSE))*$C95</f>
        <v>692.85175329315598</v>
      </c>
      <c r="AE95">
        <f>AE94+(1-(HLOOKUP(daily!$B94,'commercial size limit'!$A$4:$M$13,6,FALSE)/100))*(VLOOKUP(16&amp;$B94,'comm trip limit - FL_Keys'!$A$5:$I$64,COLUMN(G92),FALSE))*$C95</f>
        <v>696.94378588883069</v>
      </c>
      <c r="AF95">
        <f>AF94+(1-(HLOOKUP(daily!$B94,'commercial size limit'!$A$4:$M$13,6,FALSE)/100))*(VLOOKUP(16&amp;$B94,'comm trip limit - FL_Keys'!$A$5:$I$64,COLUMN(H92),FALSE))*$C95</f>
        <v>696.94378588883069</v>
      </c>
      <c r="AG95">
        <f>AG94+(1-(HLOOKUP(daily!$B94,'commercial size limit'!$A$4:$M$13,6,FALSE)/100))*(VLOOKUP(16&amp;$B94,'comm trip limit - FL_Keys'!$A$5:$I$64,COLUMN(I92),FALSE))*$C95</f>
        <v>696.94378588883069</v>
      </c>
      <c r="AH95">
        <f>AH94+(1-(HLOOKUP(daily!$B94,'commercial size limit'!$A$4:$M$13,7,FALSE)/100))*(VLOOKUP(17&amp;$B94,'comm trip limit - FL_Keys'!$A$5:$I$64,COLUMN(D92),FALSE))*$C95</f>
        <v>653.48014600984322</v>
      </c>
      <c r="AI95">
        <f>AI94+(1-(HLOOKUP(daily!$B94,'commercial size limit'!$A$4:$M$13,7,FALSE)/100))*(VLOOKUP(17&amp;$B94,'comm trip limit - FL_Keys'!$A$5:$I$64,COLUMN(E92),FALSE))*$C95</f>
        <v>619.38321887345421</v>
      </c>
      <c r="AJ95">
        <f>AJ94+(1-(HLOOKUP(daily!$B94,'commercial size limit'!$A$4:$M$13,7,FALSE)/100))*(VLOOKUP(17&amp;$B94,'comm trip limit - FL_Keys'!$A$5:$I$64,COLUMN(F92),FALSE))*$C95</f>
        <v>649.44787846994609</v>
      </c>
      <c r="AK95">
        <f>AK94+(1-(HLOOKUP(daily!$B94,'commercial size limit'!$A$4:$M$13,7,FALSE)/100))*(VLOOKUP(17&amp;$B94,'comm trip limit - FL_Keys'!$A$5:$I$64,COLUMN(G92),FALSE))*$C95</f>
        <v>653.48014600984322</v>
      </c>
      <c r="AL95">
        <f>AL94+(1-(HLOOKUP(daily!$B94,'commercial size limit'!$A$4:$M$13,7,FALSE)/100))*(VLOOKUP(17&amp;$B94,'comm trip limit - FL_Keys'!$A$5:$I$64,COLUMN(H92),FALSE))*$C95</f>
        <v>653.48014600984322</v>
      </c>
      <c r="AM95">
        <f>AM94+(1-(HLOOKUP(daily!$B94,'commercial size limit'!$A$4:$M$13,7,FALSE)/100))*(VLOOKUP(17&amp;$B94,'comm trip limit - FL_Keys'!$A$5:$I$64,COLUMN(I92),FALSE))*$C95</f>
        <v>653.48014600984322</v>
      </c>
    </row>
    <row r="96" spans="1:39" x14ac:dyDescent="0.25">
      <c r="A96" s="7">
        <v>42463</v>
      </c>
      <c r="B96" s="22">
        <f t="shared" si="4"/>
        <v>4</v>
      </c>
      <c r="C96" s="21">
        <f t="shared" si="3"/>
        <v>27.268999999999998</v>
      </c>
      <c r="D96">
        <f t="shared" si="5"/>
        <v>2933.2859999999964</v>
      </c>
      <c r="E96">
        <v>94</v>
      </c>
      <c r="J96">
        <f>J95+(1-(HLOOKUP(daily!$B95,'commercial size limit'!$A$4:$M$13,2,FALSE)/100))*(VLOOKUP(12&amp;$B95,'comm trip limit - FL_Keys'!$A$5:$I$64,COLUMN(D93),FALSE))*$C96</f>
        <v>2933.2859999999964</v>
      </c>
      <c r="K96">
        <f>K95+(1-(HLOOKUP(daily!$B95,'commercial size limit'!$A$4:$M$13,2,FALSE)/100))*(VLOOKUP(12&amp;$B95,'comm trip limit - FL_Keys'!$A$5:$I$64,COLUMN(E93),FALSE))*$C96</f>
        <v>1743.3606278399975</v>
      </c>
      <c r="L96">
        <f>L95+(1-(HLOOKUP(daily!$B95,'commercial size limit'!$A$4:$M$13,2,FALSE)/100))*(VLOOKUP(12&amp;$B95,'comm trip limit - FL_Keys'!$A$5:$I$64,COLUMN(F93),FALSE))*$C96</f>
        <v>2348.2550056299997</v>
      </c>
      <c r="M96">
        <f>M95+(1-(HLOOKUP(daily!$B95,'commercial size limit'!$A$4:$M$13,2,FALSE)/100))*(VLOOKUP(12&amp;$B95,'comm trip limit - FL_Keys'!$A$5:$I$64,COLUMN(G93),FALSE))*$C96</f>
        <v>2740.3415136699991</v>
      </c>
      <c r="N96">
        <f>N95+(1-(HLOOKUP(daily!$B95,'commercial size limit'!$A$4:$M$13,2,FALSE)/100))*(VLOOKUP(12&amp;$B95,'comm trip limit - FL_Keys'!$A$5:$I$64,COLUMN(H93),FALSE))*$C96</f>
        <v>2879.9794266599943</v>
      </c>
      <c r="O96">
        <f>O95+(1-(HLOOKUP(daily!$B95,'commercial size limit'!$A$4:$M$13,2,FALSE)/100))*(VLOOKUP(12&amp;$B95,'comm trip limit - FL_Keys'!$A$5:$I$64,COLUMN(I93),FALSE))*$C96</f>
        <v>2912.8961461799954</v>
      </c>
      <c r="P96">
        <f>P95+(1-(HLOOKUP(daily!$B95,'commercial size limit'!$A$4:$M$13,4,FALSE)/100))*(VLOOKUP(14&amp;$B95,'comm trip limit - FL_Keys'!$A$5:$I$64,COLUMN(D93),FALSE))*$C96</f>
        <v>1120.4388523768584</v>
      </c>
      <c r="Q96">
        <f>Q95+(1-(HLOOKUP(daily!$B95,'commercial size limit'!$A$4:$M$13,4,FALSE)/100))*(VLOOKUP(14&amp;$B95,'comm trip limit - FL_Keys'!$A$5:$I$64,COLUMN(E93),FALSE))*$C96</f>
        <v>968.67878987878828</v>
      </c>
      <c r="R96">
        <f>R95+(1-(HLOOKUP(daily!$B95,'commercial size limit'!$A$4:$M$13,4,FALSE)/100))*(VLOOKUP(14&amp;$B95,'comm trip limit - FL_Keys'!$A$5:$I$64,COLUMN(F93),FALSE))*$C96</f>
        <v>1086.6470350623338</v>
      </c>
      <c r="S96">
        <f>S95+(1-(HLOOKUP(daily!$B95,'commercial size limit'!$A$4:$M$13,4,FALSE)/100))*(VLOOKUP(14&amp;$B95,'comm trip limit - FL_Keys'!$A$5:$I$64,COLUMN(G93),FALSE))*$C96</f>
        <v>1120.4388523768584</v>
      </c>
      <c r="T96">
        <f>T95+(1-(HLOOKUP(daily!$B95,'commercial size limit'!$A$4:$M$13,4,FALSE)/100))*(VLOOKUP(14&amp;$B95,'comm trip limit - FL_Keys'!$A$5:$I$64,COLUMN(H93),FALSE))*$C96</f>
        <v>1120.4388523768584</v>
      </c>
      <c r="U96">
        <f>U95+(1-(HLOOKUP(daily!$B95,'commercial size limit'!$A$4:$M$13,4,FALSE)/100))*(VLOOKUP(14&amp;$B95,'comm trip limit - FL_Keys'!$A$5:$I$64,COLUMN(I93),FALSE))*$C96</f>
        <v>1120.4388523768584</v>
      </c>
      <c r="V96">
        <f>V95+(1-(HLOOKUP(daily!$B95,'commercial size limit'!$A$4:$M$13,5,FALSE)/100))*(VLOOKUP(15&amp;$B95,'comm trip limit - FL_Keys'!$A$5:$I$64,COLUMN(D93),FALSE))*$C96</f>
        <v>867.28160885377315</v>
      </c>
      <c r="W96">
        <f>W95+(1-(HLOOKUP(daily!$B95,'commercial size limit'!$A$4:$M$13,5,FALSE)/100))*(VLOOKUP(15&amp;$B95,'comm trip limit - FL_Keys'!$A$5:$I$64,COLUMN(E93),FALSE))*$C96</f>
        <v>787.43762711094894</v>
      </c>
      <c r="X96">
        <f>X95+(1-(HLOOKUP(daily!$B95,'commercial size limit'!$A$4:$M$13,5,FALSE)/100))*(VLOOKUP(15&amp;$B95,'comm trip limit - FL_Keys'!$A$5:$I$64,COLUMN(F93),FALSE))*$C96</f>
        <v>856.41904305284299</v>
      </c>
      <c r="Y96">
        <f>Y95+(1-(HLOOKUP(daily!$B95,'commercial size limit'!$A$4:$M$13,5,FALSE)/100))*(VLOOKUP(15&amp;$B95,'comm trip limit - FL_Keys'!$A$5:$I$64,COLUMN(G93),FALSE))*$C96</f>
        <v>867.28160885377315</v>
      </c>
      <c r="Z96">
        <f>Z95+(1-(HLOOKUP(daily!$B95,'commercial size limit'!$A$4:$M$13,5,FALSE)/100))*(VLOOKUP(15&amp;$B95,'comm trip limit - FL_Keys'!$A$5:$I$64,COLUMN(H93),FALSE))*$C96</f>
        <v>867.28160885377315</v>
      </c>
      <c r="AA96">
        <f>AA95+(1-(HLOOKUP(daily!$B95,'commercial size limit'!$A$4:$M$13,5,FALSE)/100))*(VLOOKUP(15&amp;$B95,'comm trip limit - FL_Keys'!$A$5:$I$64,COLUMN(I93),FALSE))*$C96</f>
        <v>867.28160885377315</v>
      </c>
      <c r="AB96">
        <f>AB95+(1-(HLOOKUP(daily!$B95,'commercial size limit'!$A$4:$M$13,6,FALSE)/100))*(VLOOKUP(16&amp;$B95,'comm trip limit - FL_Keys'!$A$5:$I$64,COLUMN(D93),FALSE))*$C96</f>
        <v>719.13282292586769</v>
      </c>
      <c r="AC96">
        <f>AC95+(1-(HLOOKUP(daily!$B95,'commercial size limit'!$A$4:$M$13,6,FALSE)/100))*(VLOOKUP(16&amp;$B95,'comm trip limit - FL_Keys'!$A$5:$I$64,COLUMN(E93),FALSE))*$C96</f>
        <v>673.34097075099521</v>
      </c>
      <c r="AD96">
        <f>AD95+(1-(HLOOKUP(daily!$B95,'commercial size limit'!$A$4:$M$13,6,FALSE)/100))*(VLOOKUP(16&amp;$B95,'comm trip limit - FL_Keys'!$A$5:$I$64,COLUMN(F93),FALSE))*$C96</f>
        <v>714.24442579093375</v>
      </c>
      <c r="AE96">
        <f>AE95+(1-(HLOOKUP(daily!$B95,'commercial size limit'!$A$4:$M$13,6,FALSE)/100))*(VLOOKUP(16&amp;$B95,'comm trip limit - FL_Keys'!$A$5:$I$64,COLUMN(G93),FALSE))*$C96</f>
        <v>719.13282292586769</v>
      </c>
      <c r="AF96">
        <f>AF95+(1-(HLOOKUP(daily!$B95,'commercial size limit'!$A$4:$M$13,6,FALSE)/100))*(VLOOKUP(16&amp;$B95,'comm trip limit - FL_Keys'!$A$5:$I$64,COLUMN(H93),FALSE))*$C96</f>
        <v>719.13282292586769</v>
      </c>
      <c r="AG96">
        <f>AG95+(1-(HLOOKUP(daily!$B95,'commercial size limit'!$A$4:$M$13,6,FALSE)/100))*(VLOOKUP(16&amp;$B95,'comm trip limit - FL_Keys'!$A$5:$I$64,COLUMN(I93),FALSE))*$C96</f>
        <v>719.13282292586769</v>
      </c>
      <c r="AH96">
        <f>AH95+(1-(HLOOKUP(daily!$B95,'commercial size limit'!$A$4:$M$13,7,FALSE)/100))*(VLOOKUP(17&amp;$B95,'comm trip limit - FL_Keys'!$A$5:$I$64,COLUMN(D93),FALSE))*$C96</f>
        <v>674.93658304688029</v>
      </c>
      <c r="AI96">
        <f>AI95+(1-(HLOOKUP(daily!$B95,'commercial size limit'!$A$4:$M$13,7,FALSE)/100))*(VLOOKUP(17&amp;$B95,'comm trip limit - FL_Keys'!$A$5:$I$64,COLUMN(E93),FALSE))*$C96</f>
        <v>637.54738021152832</v>
      </c>
      <c r="AJ96">
        <f>AJ95+(1-(HLOOKUP(daily!$B95,'commercial size limit'!$A$4:$M$13,7,FALSE)/100))*(VLOOKUP(17&amp;$B95,'comm trip limit - FL_Keys'!$A$5:$I$64,COLUMN(F93),FALSE))*$C96</f>
        <v>670.16771602350161</v>
      </c>
      <c r="AK96">
        <f>AK95+(1-(HLOOKUP(daily!$B95,'commercial size limit'!$A$4:$M$13,7,FALSE)/100))*(VLOOKUP(17&amp;$B95,'comm trip limit - FL_Keys'!$A$5:$I$64,COLUMN(G93),FALSE))*$C96</f>
        <v>674.93658304688029</v>
      </c>
      <c r="AL96">
        <f>AL95+(1-(HLOOKUP(daily!$B95,'commercial size limit'!$A$4:$M$13,7,FALSE)/100))*(VLOOKUP(17&amp;$B95,'comm trip limit - FL_Keys'!$A$5:$I$64,COLUMN(H93),FALSE))*$C96</f>
        <v>674.93658304688029</v>
      </c>
      <c r="AM96">
        <f>AM95+(1-(HLOOKUP(daily!$B95,'commercial size limit'!$A$4:$M$13,7,FALSE)/100))*(VLOOKUP(17&amp;$B95,'comm trip limit - FL_Keys'!$A$5:$I$64,COLUMN(I93),FALSE))*$C96</f>
        <v>674.93658304688029</v>
      </c>
    </row>
    <row r="97" spans="1:39" x14ac:dyDescent="0.25">
      <c r="A97" s="7">
        <v>42464</v>
      </c>
      <c r="B97" s="22">
        <f t="shared" si="4"/>
        <v>4</v>
      </c>
      <c r="C97" s="21">
        <f t="shared" si="3"/>
        <v>27.268999999999998</v>
      </c>
      <c r="D97">
        <f t="shared" si="5"/>
        <v>2960.5549999999962</v>
      </c>
      <c r="E97">
        <v>95</v>
      </c>
      <c r="J97">
        <f>J96+(1-(HLOOKUP(daily!$B96,'commercial size limit'!$A$4:$M$13,2,FALSE)/100))*(VLOOKUP(12&amp;$B96,'comm trip limit - FL_Keys'!$A$5:$I$64,COLUMN(D94),FALSE))*$C97</f>
        <v>2960.5549999999962</v>
      </c>
      <c r="K97">
        <f>K96+(1-(HLOOKUP(daily!$B96,'commercial size limit'!$A$4:$M$13,2,FALSE)/100))*(VLOOKUP(12&amp;$B96,'comm trip limit - FL_Keys'!$A$5:$I$64,COLUMN(E94),FALSE))*$C97</f>
        <v>1764.2039606799974</v>
      </c>
      <c r="L97">
        <f>L96+(1-(HLOOKUP(daily!$B96,'commercial size limit'!$A$4:$M$13,2,FALSE)/100))*(VLOOKUP(12&amp;$B96,'comm trip limit - FL_Keys'!$A$5:$I$64,COLUMN(F94),FALSE))*$C97</f>
        <v>2374.1174706099996</v>
      </c>
      <c r="M97">
        <f>M96+(1-(HLOOKUP(daily!$B96,'commercial size limit'!$A$4:$M$13,2,FALSE)/100))*(VLOOKUP(12&amp;$B96,'comm trip limit - FL_Keys'!$A$5:$I$64,COLUMN(G94),FALSE))*$C97</f>
        <v>2767.408995759999</v>
      </c>
      <c r="N97">
        <f>N96+(1-(HLOOKUP(daily!$B96,'commercial size limit'!$A$4:$M$13,2,FALSE)/100))*(VLOOKUP(12&amp;$B96,'comm trip limit - FL_Keys'!$A$5:$I$64,COLUMN(H94),FALSE))*$C97</f>
        <v>2907.248426659994</v>
      </c>
      <c r="O97">
        <f>O96+(1-(HLOOKUP(daily!$B96,'commercial size limit'!$A$4:$M$13,2,FALSE)/100))*(VLOOKUP(12&amp;$B96,'comm trip limit - FL_Keys'!$A$5:$I$64,COLUMN(I94),FALSE))*$C97</f>
        <v>2940.1651461799952</v>
      </c>
      <c r="P97">
        <f>P96+(1-(HLOOKUP(daily!$B96,'commercial size limit'!$A$4:$M$13,4,FALSE)/100))*(VLOOKUP(14&amp;$B96,'comm trip limit - FL_Keys'!$A$5:$I$64,COLUMN(D94),FALSE))*$C97</f>
        <v>1144.3915560805622</v>
      </c>
      <c r="Q97">
        <f>Q96+(1-(HLOOKUP(daily!$B96,'commercial size limit'!$A$4:$M$13,4,FALSE)/100))*(VLOOKUP(14&amp;$B96,'comm trip limit - FL_Keys'!$A$5:$I$64,COLUMN(E94),FALSE))*$C97</f>
        <v>988.02826298471416</v>
      </c>
      <c r="R97">
        <f>R96+(1-(HLOOKUP(daily!$B96,'commercial size limit'!$A$4:$M$13,4,FALSE)/100))*(VLOOKUP(14&amp;$B96,'comm trip limit - FL_Keys'!$A$5:$I$64,COLUMN(F94),FALSE))*$C97</f>
        <v>1109.6600741997411</v>
      </c>
      <c r="S97">
        <f>S96+(1-(HLOOKUP(daily!$B96,'commercial size limit'!$A$4:$M$13,4,FALSE)/100))*(VLOOKUP(14&amp;$B96,'comm trip limit - FL_Keys'!$A$5:$I$64,COLUMN(G94),FALSE))*$C97</f>
        <v>1144.3915560805622</v>
      </c>
      <c r="T97">
        <f>T96+(1-(HLOOKUP(daily!$B96,'commercial size limit'!$A$4:$M$13,4,FALSE)/100))*(VLOOKUP(14&amp;$B96,'comm trip limit - FL_Keys'!$A$5:$I$64,COLUMN(H94),FALSE))*$C97</f>
        <v>1144.3915560805622</v>
      </c>
      <c r="U97">
        <f>U96+(1-(HLOOKUP(daily!$B96,'commercial size limit'!$A$4:$M$13,4,FALSE)/100))*(VLOOKUP(14&amp;$B96,'comm trip limit - FL_Keys'!$A$5:$I$64,COLUMN(I94),FALSE))*$C97</f>
        <v>1144.3915560805622</v>
      </c>
      <c r="V97">
        <f>V96+(1-(HLOOKUP(daily!$B96,'commercial size limit'!$A$4:$M$13,5,FALSE)/100))*(VLOOKUP(15&amp;$B96,'comm trip limit - FL_Keys'!$A$5:$I$64,COLUMN(D94),FALSE))*$C97</f>
        <v>889.71484589081024</v>
      </c>
      <c r="W97">
        <f>W96+(1-(HLOOKUP(daily!$B96,'commercial size limit'!$A$4:$M$13,5,FALSE)/100))*(VLOOKUP(15&amp;$B96,'comm trip limit - FL_Keys'!$A$5:$I$64,COLUMN(E94),FALSE))*$C97</f>
        <v>806.06551414939338</v>
      </c>
      <c r="X97">
        <f>X96+(1-(HLOOKUP(daily!$B96,'commercial size limit'!$A$4:$M$13,5,FALSE)/100))*(VLOOKUP(15&amp;$B96,'comm trip limit - FL_Keys'!$A$5:$I$64,COLUMN(F94),FALSE))*$C97</f>
        <v>878.03615892647258</v>
      </c>
      <c r="Y97">
        <f>Y96+(1-(HLOOKUP(daily!$B96,'commercial size limit'!$A$4:$M$13,5,FALSE)/100))*(VLOOKUP(15&amp;$B96,'comm trip limit - FL_Keys'!$A$5:$I$64,COLUMN(G94),FALSE))*$C97</f>
        <v>889.71484589081024</v>
      </c>
      <c r="Z97">
        <f>Z96+(1-(HLOOKUP(daily!$B96,'commercial size limit'!$A$4:$M$13,5,FALSE)/100))*(VLOOKUP(15&amp;$B96,'comm trip limit - FL_Keys'!$A$5:$I$64,COLUMN(H94),FALSE))*$C97</f>
        <v>889.71484589081024</v>
      </c>
      <c r="AA97">
        <f>AA96+(1-(HLOOKUP(daily!$B96,'commercial size limit'!$A$4:$M$13,5,FALSE)/100))*(VLOOKUP(15&amp;$B96,'comm trip limit - FL_Keys'!$A$5:$I$64,COLUMN(I94),FALSE))*$C97</f>
        <v>889.71484589081024</v>
      </c>
      <c r="AB97">
        <f>AB96+(1-(HLOOKUP(daily!$B96,'commercial size limit'!$A$4:$M$13,6,FALSE)/100))*(VLOOKUP(16&amp;$B96,'comm trip limit - FL_Keys'!$A$5:$I$64,COLUMN(D94),FALSE))*$C97</f>
        <v>741.32185996290468</v>
      </c>
      <c r="AC97">
        <f>AC96+(1-(HLOOKUP(daily!$B96,'commercial size limit'!$A$4:$M$13,6,FALSE)/100))*(VLOOKUP(16&amp;$B96,'comm trip limit - FL_Keys'!$A$5:$I$64,COLUMN(E94),FALSE))*$C97</f>
        <v>691.85306246062487</v>
      </c>
      <c r="AD97">
        <f>AD96+(1-(HLOOKUP(daily!$B96,'commercial size limit'!$A$4:$M$13,6,FALSE)/100))*(VLOOKUP(16&amp;$B96,'comm trip limit - FL_Keys'!$A$5:$I$64,COLUMN(F94),FALSE))*$C97</f>
        <v>735.63709828871151</v>
      </c>
      <c r="AE97">
        <f>AE96+(1-(HLOOKUP(daily!$B96,'commercial size limit'!$A$4:$M$13,6,FALSE)/100))*(VLOOKUP(16&amp;$B96,'comm trip limit - FL_Keys'!$A$5:$I$64,COLUMN(G94),FALSE))*$C97</f>
        <v>741.32185996290468</v>
      </c>
      <c r="AF97">
        <f>AF96+(1-(HLOOKUP(daily!$B96,'commercial size limit'!$A$4:$M$13,6,FALSE)/100))*(VLOOKUP(16&amp;$B96,'comm trip limit - FL_Keys'!$A$5:$I$64,COLUMN(H94),FALSE))*$C97</f>
        <v>741.32185996290468</v>
      </c>
      <c r="AG97">
        <f>AG96+(1-(HLOOKUP(daily!$B96,'commercial size limit'!$A$4:$M$13,6,FALSE)/100))*(VLOOKUP(16&amp;$B96,'comm trip limit - FL_Keys'!$A$5:$I$64,COLUMN(I94),FALSE))*$C97</f>
        <v>741.32185996290468</v>
      </c>
      <c r="AH97">
        <f>AH96+(1-(HLOOKUP(daily!$B96,'commercial size limit'!$A$4:$M$13,7,FALSE)/100))*(VLOOKUP(17&amp;$B96,'comm trip limit - FL_Keys'!$A$5:$I$64,COLUMN(D94),FALSE))*$C97</f>
        <v>696.39302008391735</v>
      </c>
      <c r="AI97">
        <f>AI96+(1-(HLOOKUP(daily!$B96,'commercial size limit'!$A$4:$M$13,7,FALSE)/100))*(VLOOKUP(17&amp;$B96,'comm trip limit - FL_Keys'!$A$5:$I$64,COLUMN(E94),FALSE))*$C97</f>
        <v>655.71154154960243</v>
      </c>
      <c r="AJ97">
        <f>AJ96+(1-(HLOOKUP(daily!$B96,'commercial size limit'!$A$4:$M$13,7,FALSE)/100))*(VLOOKUP(17&amp;$B96,'comm trip limit - FL_Keys'!$A$5:$I$64,COLUMN(F94),FALSE))*$C97</f>
        <v>690.88755357705713</v>
      </c>
      <c r="AK97">
        <f>AK96+(1-(HLOOKUP(daily!$B96,'commercial size limit'!$A$4:$M$13,7,FALSE)/100))*(VLOOKUP(17&amp;$B96,'comm trip limit - FL_Keys'!$A$5:$I$64,COLUMN(G94),FALSE))*$C97</f>
        <v>696.39302008391735</v>
      </c>
      <c r="AL97">
        <f>AL96+(1-(HLOOKUP(daily!$B96,'commercial size limit'!$A$4:$M$13,7,FALSE)/100))*(VLOOKUP(17&amp;$B96,'comm trip limit - FL_Keys'!$A$5:$I$64,COLUMN(H94),FALSE))*$C97</f>
        <v>696.39302008391735</v>
      </c>
      <c r="AM97">
        <f>AM96+(1-(HLOOKUP(daily!$B96,'commercial size limit'!$A$4:$M$13,7,FALSE)/100))*(VLOOKUP(17&amp;$B96,'comm trip limit - FL_Keys'!$A$5:$I$64,COLUMN(I94),FALSE))*$C97</f>
        <v>696.39302008391735</v>
      </c>
    </row>
    <row r="98" spans="1:39" x14ac:dyDescent="0.25">
      <c r="A98" s="7">
        <v>42465</v>
      </c>
      <c r="B98" s="22">
        <f t="shared" si="4"/>
        <v>4</v>
      </c>
      <c r="C98" s="21">
        <f t="shared" si="3"/>
        <v>27.268999999999998</v>
      </c>
      <c r="D98">
        <f t="shared" si="5"/>
        <v>2987.823999999996</v>
      </c>
      <c r="E98">
        <v>96</v>
      </c>
      <c r="J98">
        <f>J97+(1-(HLOOKUP(daily!$B97,'commercial size limit'!$A$4:$M$13,2,FALSE)/100))*(VLOOKUP(12&amp;$B97,'comm trip limit - FL_Keys'!$A$5:$I$64,COLUMN(D95),FALSE))*$C98</f>
        <v>2987.823999999996</v>
      </c>
      <c r="K98">
        <f>K97+(1-(HLOOKUP(daily!$B97,'commercial size limit'!$A$4:$M$13,2,FALSE)/100))*(VLOOKUP(12&amp;$B97,'comm trip limit - FL_Keys'!$A$5:$I$64,COLUMN(E95),FALSE))*$C98</f>
        <v>1785.0472935199973</v>
      </c>
      <c r="L98">
        <f>L97+(1-(HLOOKUP(daily!$B97,'commercial size limit'!$A$4:$M$13,2,FALSE)/100))*(VLOOKUP(12&amp;$B97,'comm trip limit - FL_Keys'!$A$5:$I$64,COLUMN(F95),FALSE))*$C98</f>
        <v>2399.9799355899995</v>
      </c>
      <c r="M98">
        <f>M97+(1-(HLOOKUP(daily!$B97,'commercial size limit'!$A$4:$M$13,2,FALSE)/100))*(VLOOKUP(12&amp;$B97,'comm trip limit - FL_Keys'!$A$5:$I$64,COLUMN(G95),FALSE))*$C98</f>
        <v>2794.4764778499989</v>
      </c>
      <c r="N98">
        <f>N97+(1-(HLOOKUP(daily!$B97,'commercial size limit'!$A$4:$M$13,2,FALSE)/100))*(VLOOKUP(12&amp;$B97,'comm trip limit - FL_Keys'!$A$5:$I$64,COLUMN(H95),FALSE))*$C98</f>
        <v>2934.5174266599938</v>
      </c>
      <c r="O98">
        <f>O97+(1-(HLOOKUP(daily!$B97,'commercial size limit'!$A$4:$M$13,2,FALSE)/100))*(VLOOKUP(12&amp;$B97,'comm trip limit - FL_Keys'!$A$5:$I$64,COLUMN(I95),FALSE))*$C98</f>
        <v>2967.434146179995</v>
      </c>
      <c r="P98">
        <f>P97+(1-(HLOOKUP(daily!$B97,'commercial size limit'!$A$4:$M$13,4,FALSE)/100))*(VLOOKUP(14&amp;$B97,'comm trip limit - FL_Keys'!$A$5:$I$64,COLUMN(D95),FALSE))*$C98</f>
        <v>1168.3442597842659</v>
      </c>
      <c r="Q98">
        <f>Q97+(1-(HLOOKUP(daily!$B97,'commercial size limit'!$A$4:$M$13,4,FALSE)/100))*(VLOOKUP(14&amp;$B97,'comm trip limit - FL_Keys'!$A$5:$I$64,COLUMN(E95),FALSE))*$C98</f>
        <v>1007.37773609064</v>
      </c>
      <c r="R98">
        <f>R97+(1-(HLOOKUP(daily!$B97,'commercial size limit'!$A$4:$M$13,4,FALSE)/100))*(VLOOKUP(14&amp;$B97,'comm trip limit - FL_Keys'!$A$5:$I$64,COLUMN(F95),FALSE))*$C98</f>
        <v>1132.6731133371484</v>
      </c>
      <c r="S98">
        <f>S97+(1-(HLOOKUP(daily!$B97,'commercial size limit'!$A$4:$M$13,4,FALSE)/100))*(VLOOKUP(14&amp;$B97,'comm trip limit - FL_Keys'!$A$5:$I$64,COLUMN(G95),FALSE))*$C98</f>
        <v>1168.3442597842659</v>
      </c>
      <c r="T98">
        <f>T97+(1-(HLOOKUP(daily!$B97,'commercial size limit'!$A$4:$M$13,4,FALSE)/100))*(VLOOKUP(14&amp;$B97,'comm trip limit - FL_Keys'!$A$5:$I$64,COLUMN(H95),FALSE))*$C98</f>
        <v>1168.3442597842659</v>
      </c>
      <c r="U98">
        <f>U97+(1-(HLOOKUP(daily!$B97,'commercial size limit'!$A$4:$M$13,4,FALSE)/100))*(VLOOKUP(14&amp;$B97,'comm trip limit - FL_Keys'!$A$5:$I$64,COLUMN(I95),FALSE))*$C98</f>
        <v>1168.3442597842659</v>
      </c>
      <c r="V98">
        <f>V97+(1-(HLOOKUP(daily!$B97,'commercial size limit'!$A$4:$M$13,5,FALSE)/100))*(VLOOKUP(15&amp;$B97,'comm trip limit - FL_Keys'!$A$5:$I$64,COLUMN(D95),FALSE))*$C98</f>
        <v>912.14808292784733</v>
      </c>
      <c r="W98">
        <f>W97+(1-(HLOOKUP(daily!$B97,'commercial size limit'!$A$4:$M$13,5,FALSE)/100))*(VLOOKUP(15&amp;$B97,'comm trip limit - FL_Keys'!$A$5:$I$64,COLUMN(E95),FALSE))*$C98</f>
        <v>824.69340118783782</v>
      </c>
      <c r="X98">
        <f>X97+(1-(HLOOKUP(daily!$B97,'commercial size limit'!$A$4:$M$13,5,FALSE)/100))*(VLOOKUP(15&amp;$B97,'comm trip limit - FL_Keys'!$A$5:$I$64,COLUMN(F95),FALSE))*$C98</f>
        <v>899.65327480010217</v>
      </c>
      <c r="Y98">
        <f>Y97+(1-(HLOOKUP(daily!$B97,'commercial size limit'!$A$4:$M$13,5,FALSE)/100))*(VLOOKUP(15&amp;$B97,'comm trip limit - FL_Keys'!$A$5:$I$64,COLUMN(G95),FALSE))*$C98</f>
        <v>912.14808292784733</v>
      </c>
      <c r="Z98">
        <f>Z97+(1-(HLOOKUP(daily!$B97,'commercial size limit'!$A$4:$M$13,5,FALSE)/100))*(VLOOKUP(15&amp;$B97,'comm trip limit - FL_Keys'!$A$5:$I$64,COLUMN(H95),FALSE))*$C98</f>
        <v>912.14808292784733</v>
      </c>
      <c r="AA98">
        <f>AA97+(1-(HLOOKUP(daily!$B97,'commercial size limit'!$A$4:$M$13,5,FALSE)/100))*(VLOOKUP(15&amp;$B97,'comm trip limit - FL_Keys'!$A$5:$I$64,COLUMN(I95),FALSE))*$C98</f>
        <v>912.14808292784733</v>
      </c>
      <c r="AB98">
        <f>AB97+(1-(HLOOKUP(daily!$B97,'commercial size limit'!$A$4:$M$13,6,FALSE)/100))*(VLOOKUP(16&amp;$B97,'comm trip limit - FL_Keys'!$A$5:$I$64,COLUMN(D95),FALSE))*$C98</f>
        <v>763.51089699994168</v>
      </c>
      <c r="AC98">
        <f>AC97+(1-(HLOOKUP(daily!$B97,'commercial size limit'!$A$4:$M$13,6,FALSE)/100))*(VLOOKUP(16&amp;$B97,'comm trip limit - FL_Keys'!$A$5:$I$64,COLUMN(E95),FALSE))*$C98</f>
        <v>710.36515417025453</v>
      </c>
      <c r="AD98">
        <f>AD97+(1-(HLOOKUP(daily!$B97,'commercial size limit'!$A$4:$M$13,6,FALSE)/100))*(VLOOKUP(16&amp;$B97,'comm trip limit - FL_Keys'!$A$5:$I$64,COLUMN(F95),FALSE))*$C98</f>
        <v>757.02977078648928</v>
      </c>
      <c r="AE98">
        <f>AE97+(1-(HLOOKUP(daily!$B97,'commercial size limit'!$A$4:$M$13,6,FALSE)/100))*(VLOOKUP(16&amp;$B97,'comm trip limit - FL_Keys'!$A$5:$I$64,COLUMN(G95),FALSE))*$C98</f>
        <v>763.51089699994168</v>
      </c>
      <c r="AF98">
        <f>AF97+(1-(HLOOKUP(daily!$B97,'commercial size limit'!$A$4:$M$13,6,FALSE)/100))*(VLOOKUP(16&amp;$B97,'comm trip limit - FL_Keys'!$A$5:$I$64,COLUMN(H95),FALSE))*$C98</f>
        <v>763.51089699994168</v>
      </c>
      <c r="AG98">
        <f>AG97+(1-(HLOOKUP(daily!$B97,'commercial size limit'!$A$4:$M$13,6,FALSE)/100))*(VLOOKUP(16&amp;$B97,'comm trip limit - FL_Keys'!$A$5:$I$64,COLUMN(I95),FALSE))*$C98</f>
        <v>763.51089699994168</v>
      </c>
      <c r="AH98">
        <f>AH97+(1-(HLOOKUP(daily!$B97,'commercial size limit'!$A$4:$M$13,7,FALSE)/100))*(VLOOKUP(17&amp;$B97,'comm trip limit - FL_Keys'!$A$5:$I$64,COLUMN(D95),FALSE))*$C98</f>
        <v>717.84945712095441</v>
      </c>
      <c r="AI98">
        <f>AI97+(1-(HLOOKUP(daily!$B97,'commercial size limit'!$A$4:$M$13,7,FALSE)/100))*(VLOOKUP(17&amp;$B97,'comm trip limit - FL_Keys'!$A$5:$I$64,COLUMN(E95),FALSE))*$C98</f>
        <v>673.87570288767654</v>
      </c>
      <c r="AJ98">
        <f>AJ97+(1-(HLOOKUP(daily!$B97,'commercial size limit'!$A$4:$M$13,7,FALSE)/100))*(VLOOKUP(17&amp;$B97,'comm trip limit - FL_Keys'!$A$5:$I$64,COLUMN(F95),FALSE))*$C98</f>
        <v>711.60739113061265</v>
      </c>
      <c r="AK98">
        <f>AK97+(1-(HLOOKUP(daily!$B97,'commercial size limit'!$A$4:$M$13,7,FALSE)/100))*(VLOOKUP(17&amp;$B97,'comm trip limit - FL_Keys'!$A$5:$I$64,COLUMN(G95),FALSE))*$C98</f>
        <v>717.84945712095441</v>
      </c>
      <c r="AL98">
        <f>AL97+(1-(HLOOKUP(daily!$B97,'commercial size limit'!$A$4:$M$13,7,FALSE)/100))*(VLOOKUP(17&amp;$B97,'comm trip limit - FL_Keys'!$A$5:$I$64,COLUMN(H95),FALSE))*$C98</f>
        <v>717.84945712095441</v>
      </c>
      <c r="AM98">
        <f>AM97+(1-(HLOOKUP(daily!$B97,'commercial size limit'!$A$4:$M$13,7,FALSE)/100))*(VLOOKUP(17&amp;$B97,'comm trip limit - FL_Keys'!$A$5:$I$64,COLUMN(I95),FALSE))*$C98</f>
        <v>717.84945712095441</v>
      </c>
    </row>
    <row r="99" spans="1:39" x14ac:dyDescent="0.25">
      <c r="A99" s="7">
        <v>42466</v>
      </c>
      <c r="B99" s="22">
        <f t="shared" si="4"/>
        <v>4</v>
      </c>
      <c r="C99" s="21">
        <f t="shared" si="3"/>
        <v>27.268999999999998</v>
      </c>
      <c r="D99">
        <f t="shared" si="5"/>
        <v>3015.0929999999958</v>
      </c>
      <c r="E99">
        <v>97</v>
      </c>
      <c r="J99">
        <f>J98+(1-(HLOOKUP(daily!$B98,'commercial size limit'!$A$4:$M$13,2,FALSE)/100))*(VLOOKUP(12&amp;$B98,'comm trip limit - FL_Keys'!$A$5:$I$64,COLUMN(D96),FALSE))*$C99</f>
        <v>3015.0929999999958</v>
      </c>
      <c r="K99">
        <f>K98+(1-(HLOOKUP(daily!$B98,'commercial size limit'!$A$4:$M$13,2,FALSE)/100))*(VLOOKUP(12&amp;$B98,'comm trip limit - FL_Keys'!$A$5:$I$64,COLUMN(E96),FALSE))*$C99</f>
        <v>1805.8906263599972</v>
      </c>
      <c r="L99">
        <f>L98+(1-(HLOOKUP(daily!$B98,'commercial size limit'!$A$4:$M$13,2,FALSE)/100))*(VLOOKUP(12&amp;$B98,'comm trip limit - FL_Keys'!$A$5:$I$64,COLUMN(F96),FALSE))*$C99</f>
        <v>2425.8424005699994</v>
      </c>
      <c r="M99">
        <f>M98+(1-(HLOOKUP(daily!$B98,'commercial size limit'!$A$4:$M$13,2,FALSE)/100))*(VLOOKUP(12&amp;$B98,'comm trip limit - FL_Keys'!$A$5:$I$64,COLUMN(G96),FALSE))*$C99</f>
        <v>2821.5439599399988</v>
      </c>
      <c r="N99">
        <f>N98+(1-(HLOOKUP(daily!$B98,'commercial size limit'!$A$4:$M$13,2,FALSE)/100))*(VLOOKUP(12&amp;$B98,'comm trip limit - FL_Keys'!$A$5:$I$64,COLUMN(H96),FALSE))*$C99</f>
        <v>2961.7864266599936</v>
      </c>
      <c r="O99">
        <f>O98+(1-(HLOOKUP(daily!$B98,'commercial size limit'!$A$4:$M$13,2,FALSE)/100))*(VLOOKUP(12&amp;$B98,'comm trip limit - FL_Keys'!$A$5:$I$64,COLUMN(I96),FALSE))*$C99</f>
        <v>2994.7031461799947</v>
      </c>
      <c r="P99">
        <f>P98+(1-(HLOOKUP(daily!$B98,'commercial size limit'!$A$4:$M$13,4,FALSE)/100))*(VLOOKUP(14&amp;$B98,'comm trip limit - FL_Keys'!$A$5:$I$64,COLUMN(D96),FALSE))*$C99</f>
        <v>1192.2969634879696</v>
      </c>
      <c r="Q99">
        <f>Q98+(1-(HLOOKUP(daily!$B98,'commercial size limit'!$A$4:$M$13,4,FALSE)/100))*(VLOOKUP(14&amp;$B98,'comm trip limit - FL_Keys'!$A$5:$I$64,COLUMN(E96),FALSE))*$C99</f>
        <v>1026.727209196566</v>
      </c>
      <c r="R99">
        <f>R98+(1-(HLOOKUP(daily!$B98,'commercial size limit'!$A$4:$M$13,4,FALSE)/100))*(VLOOKUP(14&amp;$B98,'comm trip limit - FL_Keys'!$A$5:$I$64,COLUMN(F96),FALSE))*$C99</f>
        <v>1155.6861524745557</v>
      </c>
      <c r="S99">
        <f>S98+(1-(HLOOKUP(daily!$B98,'commercial size limit'!$A$4:$M$13,4,FALSE)/100))*(VLOOKUP(14&amp;$B98,'comm trip limit - FL_Keys'!$A$5:$I$64,COLUMN(G96),FALSE))*$C99</f>
        <v>1192.2969634879696</v>
      </c>
      <c r="T99">
        <f>T98+(1-(HLOOKUP(daily!$B98,'commercial size limit'!$A$4:$M$13,4,FALSE)/100))*(VLOOKUP(14&amp;$B98,'comm trip limit - FL_Keys'!$A$5:$I$64,COLUMN(H96),FALSE))*$C99</f>
        <v>1192.2969634879696</v>
      </c>
      <c r="U99">
        <f>U98+(1-(HLOOKUP(daily!$B98,'commercial size limit'!$A$4:$M$13,4,FALSE)/100))*(VLOOKUP(14&amp;$B98,'comm trip limit - FL_Keys'!$A$5:$I$64,COLUMN(I96),FALSE))*$C99</f>
        <v>1192.2969634879696</v>
      </c>
      <c r="V99">
        <f>V98+(1-(HLOOKUP(daily!$B98,'commercial size limit'!$A$4:$M$13,5,FALSE)/100))*(VLOOKUP(15&amp;$B98,'comm trip limit - FL_Keys'!$A$5:$I$64,COLUMN(D96),FALSE))*$C99</f>
        <v>934.58131996488441</v>
      </c>
      <c r="W99">
        <f>W98+(1-(HLOOKUP(daily!$B98,'commercial size limit'!$A$4:$M$13,5,FALSE)/100))*(VLOOKUP(15&amp;$B98,'comm trip limit - FL_Keys'!$A$5:$I$64,COLUMN(E96),FALSE))*$C99</f>
        <v>843.32128822628226</v>
      </c>
      <c r="X99">
        <f>X98+(1-(HLOOKUP(daily!$B98,'commercial size limit'!$A$4:$M$13,5,FALSE)/100))*(VLOOKUP(15&amp;$B98,'comm trip limit - FL_Keys'!$A$5:$I$64,COLUMN(F96),FALSE))*$C99</f>
        <v>921.27039067373175</v>
      </c>
      <c r="Y99">
        <f>Y98+(1-(HLOOKUP(daily!$B98,'commercial size limit'!$A$4:$M$13,5,FALSE)/100))*(VLOOKUP(15&amp;$B98,'comm trip limit - FL_Keys'!$A$5:$I$64,COLUMN(G96),FALSE))*$C99</f>
        <v>934.58131996488441</v>
      </c>
      <c r="Z99">
        <f>Z98+(1-(HLOOKUP(daily!$B98,'commercial size limit'!$A$4:$M$13,5,FALSE)/100))*(VLOOKUP(15&amp;$B98,'comm trip limit - FL_Keys'!$A$5:$I$64,COLUMN(H96),FALSE))*$C99</f>
        <v>934.58131996488441</v>
      </c>
      <c r="AA99">
        <f>AA98+(1-(HLOOKUP(daily!$B98,'commercial size limit'!$A$4:$M$13,5,FALSE)/100))*(VLOOKUP(15&amp;$B98,'comm trip limit - FL_Keys'!$A$5:$I$64,COLUMN(I96),FALSE))*$C99</f>
        <v>934.58131996488441</v>
      </c>
      <c r="AB99">
        <f>AB98+(1-(HLOOKUP(daily!$B98,'commercial size limit'!$A$4:$M$13,6,FALSE)/100))*(VLOOKUP(16&amp;$B98,'comm trip limit - FL_Keys'!$A$5:$I$64,COLUMN(D96),FALSE))*$C99</f>
        <v>785.69993403697868</v>
      </c>
      <c r="AC99">
        <f>AC98+(1-(HLOOKUP(daily!$B98,'commercial size limit'!$A$4:$M$13,6,FALSE)/100))*(VLOOKUP(16&amp;$B98,'comm trip limit - FL_Keys'!$A$5:$I$64,COLUMN(E96),FALSE))*$C99</f>
        <v>728.87724587988419</v>
      </c>
      <c r="AD99">
        <f>AD98+(1-(HLOOKUP(daily!$B98,'commercial size limit'!$A$4:$M$13,6,FALSE)/100))*(VLOOKUP(16&amp;$B98,'comm trip limit - FL_Keys'!$A$5:$I$64,COLUMN(F96),FALSE))*$C99</f>
        <v>778.42244328426705</v>
      </c>
      <c r="AE99">
        <f>AE98+(1-(HLOOKUP(daily!$B98,'commercial size limit'!$A$4:$M$13,6,FALSE)/100))*(VLOOKUP(16&amp;$B98,'comm trip limit - FL_Keys'!$A$5:$I$64,COLUMN(G96),FALSE))*$C99</f>
        <v>785.69993403697868</v>
      </c>
      <c r="AF99">
        <f>AF98+(1-(HLOOKUP(daily!$B98,'commercial size limit'!$A$4:$M$13,6,FALSE)/100))*(VLOOKUP(16&amp;$B98,'comm trip limit - FL_Keys'!$A$5:$I$64,COLUMN(H96),FALSE))*$C99</f>
        <v>785.69993403697868</v>
      </c>
      <c r="AG99">
        <f>AG98+(1-(HLOOKUP(daily!$B98,'commercial size limit'!$A$4:$M$13,6,FALSE)/100))*(VLOOKUP(16&amp;$B98,'comm trip limit - FL_Keys'!$A$5:$I$64,COLUMN(I96),FALSE))*$C99</f>
        <v>785.69993403697868</v>
      </c>
      <c r="AH99">
        <f>AH98+(1-(HLOOKUP(daily!$B98,'commercial size limit'!$A$4:$M$13,7,FALSE)/100))*(VLOOKUP(17&amp;$B98,'comm trip limit - FL_Keys'!$A$5:$I$64,COLUMN(D96),FALSE))*$C99</f>
        <v>739.30589415799147</v>
      </c>
      <c r="AI99">
        <f>AI98+(1-(HLOOKUP(daily!$B98,'commercial size limit'!$A$4:$M$13,7,FALSE)/100))*(VLOOKUP(17&amp;$B98,'comm trip limit - FL_Keys'!$A$5:$I$64,COLUMN(E96),FALSE))*$C99</f>
        <v>692.03986422575065</v>
      </c>
      <c r="AJ99">
        <f>AJ98+(1-(HLOOKUP(daily!$B98,'commercial size limit'!$A$4:$M$13,7,FALSE)/100))*(VLOOKUP(17&amp;$B98,'comm trip limit - FL_Keys'!$A$5:$I$64,COLUMN(F96),FALSE))*$C99</f>
        <v>732.32722868416818</v>
      </c>
      <c r="AK99">
        <f>AK98+(1-(HLOOKUP(daily!$B98,'commercial size limit'!$A$4:$M$13,7,FALSE)/100))*(VLOOKUP(17&amp;$B98,'comm trip limit - FL_Keys'!$A$5:$I$64,COLUMN(G96),FALSE))*$C99</f>
        <v>739.30589415799147</v>
      </c>
      <c r="AL99">
        <f>AL98+(1-(HLOOKUP(daily!$B98,'commercial size limit'!$A$4:$M$13,7,FALSE)/100))*(VLOOKUP(17&amp;$B98,'comm trip limit - FL_Keys'!$A$5:$I$64,COLUMN(H96),FALSE))*$C99</f>
        <v>739.30589415799147</v>
      </c>
      <c r="AM99">
        <f>AM98+(1-(HLOOKUP(daily!$B98,'commercial size limit'!$A$4:$M$13,7,FALSE)/100))*(VLOOKUP(17&amp;$B98,'comm trip limit - FL_Keys'!$A$5:$I$64,COLUMN(I96),FALSE))*$C99</f>
        <v>739.30589415799147</v>
      </c>
    </row>
    <row r="100" spans="1:39" x14ac:dyDescent="0.25">
      <c r="A100" s="7">
        <v>42467</v>
      </c>
      <c r="B100" s="22">
        <f t="shared" si="4"/>
        <v>4</v>
      </c>
      <c r="C100" s="21">
        <f t="shared" si="3"/>
        <v>27.268999999999998</v>
      </c>
      <c r="D100">
        <f t="shared" si="5"/>
        <v>3042.3619999999955</v>
      </c>
      <c r="E100">
        <v>98</v>
      </c>
      <c r="J100">
        <f>J99+(1-(HLOOKUP(daily!$B99,'commercial size limit'!$A$4:$M$13,2,FALSE)/100))*(VLOOKUP(12&amp;$B99,'comm trip limit - FL_Keys'!$A$5:$I$64,COLUMN(D97),FALSE))*$C100</f>
        <v>3042.3619999999955</v>
      </c>
      <c r="K100">
        <f>K99+(1-(HLOOKUP(daily!$B99,'commercial size limit'!$A$4:$M$13,2,FALSE)/100))*(VLOOKUP(12&amp;$B99,'comm trip limit - FL_Keys'!$A$5:$I$64,COLUMN(E97),FALSE))*$C100</f>
        <v>1826.7339591999971</v>
      </c>
      <c r="L100">
        <f>L99+(1-(HLOOKUP(daily!$B99,'commercial size limit'!$A$4:$M$13,2,FALSE)/100))*(VLOOKUP(12&amp;$B99,'comm trip limit - FL_Keys'!$A$5:$I$64,COLUMN(F97),FALSE))*$C100</f>
        <v>2451.7048655499993</v>
      </c>
      <c r="M100">
        <f>M99+(1-(HLOOKUP(daily!$B99,'commercial size limit'!$A$4:$M$13,2,FALSE)/100))*(VLOOKUP(12&amp;$B99,'comm trip limit - FL_Keys'!$A$5:$I$64,COLUMN(G97),FALSE))*$C100</f>
        <v>2848.6114420299987</v>
      </c>
      <c r="N100">
        <f>N99+(1-(HLOOKUP(daily!$B99,'commercial size limit'!$A$4:$M$13,2,FALSE)/100))*(VLOOKUP(12&amp;$B99,'comm trip limit - FL_Keys'!$A$5:$I$64,COLUMN(H97),FALSE))*$C100</f>
        <v>2989.0554266599934</v>
      </c>
      <c r="O100">
        <f>O99+(1-(HLOOKUP(daily!$B99,'commercial size limit'!$A$4:$M$13,2,FALSE)/100))*(VLOOKUP(12&amp;$B99,'comm trip limit - FL_Keys'!$A$5:$I$64,COLUMN(I97),FALSE))*$C100</f>
        <v>3021.9721461799945</v>
      </c>
      <c r="P100">
        <f>P99+(1-(HLOOKUP(daily!$B99,'commercial size limit'!$A$4:$M$13,4,FALSE)/100))*(VLOOKUP(14&amp;$B99,'comm trip limit - FL_Keys'!$A$5:$I$64,COLUMN(D97),FALSE))*$C100</f>
        <v>1216.2496671916733</v>
      </c>
      <c r="Q100">
        <f>Q99+(1-(HLOOKUP(daily!$B99,'commercial size limit'!$A$4:$M$13,4,FALSE)/100))*(VLOOKUP(14&amp;$B99,'comm trip limit - FL_Keys'!$A$5:$I$64,COLUMN(E97),FALSE))*$C100</f>
        <v>1046.0766823024919</v>
      </c>
      <c r="R100">
        <f>R99+(1-(HLOOKUP(daily!$B99,'commercial size limit'!$A$4:$M$13,4,FALSE)/100))*(VLOOKUP(14&amp;$B99,'comm trip limit - FL_Keys'!$A$5:$I$64,COLUMN(F97),FALSE))*$C100</f>
        <v>1178.699191611963</v>
      </c>
      <c r="S100">
        <f>S99+(1-(HLOOKUP(daily!$B99,'commercial size limit'!$A$4:$M$13,4,FALSE)/100))*(VLOOKUP(14&amp;$B99,'comm trip limit - FL_Keys'!$A$5:$I$64,COLUMN(G97),FALSE))*$C100</f>
        <v>1216.2496671916733</v>
      </c>
      <c r="T100">
        <f>T99+(1-(HLOOKUP(daily!$B99,'commercial size limit'!$A$4:$M$13,4,FALSE)/100))*(VLOOKUP(14&amp;$B99,'comm trip limit - FL_Keys'!$A$5:$I$64,COLUMN(H97),FALSE))*$C100</f>
        <v>1216.2496671916733</v>
      </c>
      <c r="U100">
        <f>U99+(1-(HLOOKUP(daily!$B99,'commercial size limit'!$A$4:$M$13,4,FALSE)/100))*(VLOOKUP(14&amp;$B99,'comm trip limit - FL_Keys'!$A$5:$I$64,COLUMN(I97),FALSE))*$C100</f>
        <v>1216.2496671916733</v>
      </c>
      <c r="V100">
        <f>V99+(1-(HLOOKUP(daily!$B99,'commercial size limit'!$A$4:$M$13,5,FALSE)/100))*(VLOOKUP(15&amp;$B99,'comm trip limit - FL_Keys'!$A$5:$I$64,COLUMN(D97),FALSE))*$C100</f>
        <v>957.0145570019215</v>
      </c>
      <c r="W100">
        <f>W99+(1-(HLOOKUP(daily!$B99,'commercial size limit'!$A$4:$M$13,5,FALSE)/100))*(VLOOKUP(15&amp;$B99,'comm trip limit - FL_Keys'!$A$5:$I$64,COLUMN(E97),FALSE))*$C100</f>
        <v>861.9491752647267</v>
      </c>
      <c r="X100">
        <f>X99+(1-(HLOOKUP(daily!$B99,'commercial size limit'!$A$4:$M$13,5,FALSE)/100))*(VLOOKUP(15&amp;$B99,'comm trip limit - FL_Keys'!$A$5:$I$64,COLUMN(F97),FALSE))*$C100</f>
        <v>942.88750654736134</v>
      </c>
      <c r="Y100">
        <f>Y99+(1-(HLOOKUP(daily!$B99,'commercial size limit'!$A$4:$M$13,5,FALSE)/100))*(VLOOKUP(15&amp;$B99,'comm trip limit - FL_Keys'!$A$5:$I$64,COLUMN(G97),FALSE))*$C100</f>
        <v>957.0145570019215</v>
      </c>
      <c r="Z100">
        <f>Z99+(1-(HLOOKUP(daily!$B99,'commercial size limit'!$A$4:$M$13,5,FALSE)/100))*(VLOOKUP(15&amp;$B99,'comm trip limit - FL_Keys'!$A$5:$I$64,COLUMN(H97),FALSE))*$C100</f>
        <v>957.0145570019215</v>
      </c>
      <c r="AA100">
        <f>AA99+(1-(HLOOKUP(daily!$B99,'commercial size limit'!$A$4:$M$13,5,FALSE)/100))*(VLOOKUP(15&amp;$B99,'comm trip limit - FL_Keys'!$A$5:$I$64,COLUMN(I97),FALSE))*$C100</f>
        <v>957.0145570019215</v>
      </c>
      <c r="AB100">
        <f>AB99+(1-(HLOOKUP(daily!$B99,'commercial size limit'!$A$4:$M$13,6,FALSE)/100))*(VLOOKUP(16&amp;$B99,'comm trip limit - FL_Keys'!$A$5:$I$64,COLUMN(D97),FALSE))*$C100</f>
        <v>807.88897107401567</v>
      </c>
      <c r="AC100">
        <f>AC99+(1-(HLOOKUP(daily!$B99,'commercial size limit'!$A$4:$M$13,6,FALSE)/100))*(VLOOKUP(16&amp;$B99,'comm trip limit - FL_Keys'!$A$5:$I$64,COLUMN(E97),FALSE))*$C100</f>
        <v>747.38933758951384</v>
      </c>
      <c r="AD100">
        <f>AD99+(1-(HLOOKUP(daily!$B99,'commercial size limit'!$A$4:$M$13,6,FALSE)/100))*(VLOOKUP(16&amp;$B99,'comm trip limit - FL_Keys'!$A$5:$I$64,COLUMN(F97),FALSE))*$C100</f>
        <v>799.81511578204481</v>
      </c>
      <c r="AE100">
        <f>AE99+(1-(HLOOKUP(daily!$B99,'commercial size limit'!$A$4:$M$13,6,FALSE)/100))*(VLOOKUP(16&amp;$B99,'comm trip limit - FL_Keys'!$A$5:$I$64,COLUMN(G97),FALSE))*$C100</f>
        <v>807.88897107401567</v>
      </c>
      <c r="AF100">
        <f>AF99+(1-(HLOOKUP(daily!$B99,'commercial size limit'!$A$4:$M$13,6,FALSE)/100))*(VLOOKUP(16&amp;$B99,'comm trip limit - FL_Keys'!$A$5:$I$64,COLUMN(H97),FALSE))*$C100</f>
        <v>807.88897107401567</v>
      </c>
      <c r="AG100">
        <f>AG99+(1-(HLOOKUP(daily!$B99,'commercial size limit'!$A$4:$M$13,6,FALSE)/100))*(VLOOKUP(16&amp;$B99,'comm trip limit - FL_Keys'!$A$5:$I$64,COLUMN(I97),FALSE))*$C100</f>
        <v>807.88897107401567</v>
      </c>
      <c r="AH100">
        <f>AH99+(1-(HLOOKUP(daily!$B99,'commercial size limit'!$A$4:$M$13,7,FALSE)/100))*(VLOOKUP(17&amp;$B99,'comm trip limit - FL_Keys'!$A$5:$I$64,COLUMN(D97),FALSE))*$C100</f>
        <v>760.76233119502854</v>
      </c>
      <c r="AI100">
        <f>AI99+(1-(HLOOKUP(daily!$B99,'commercial size limit'!$A$4:$M$13,7,FALSE)/100))*(VLOOKUP(17&amp;$B99,'comm trip limit - FL_Keys'!$A$5:$I$64,COLUMN(E97),FALSE))*$C100</f>
        <v>710.20402556382476</v>
      </c>
      <c r="AJ100">
        <f>AJ99+(1-(HLOOKUP(daily!$B99,'commercial size limit'!$A$4:$M$13,7,FALSE)/100))*(VLOOKUP(17&amp;$B99,'comm trip limit - FL_Keys'!$A$5:$I$64,COLUMN(F97),FALSE))*$C100</f>
        <v>753.0470662377237</v>
      </c>
      <c r="AK100">
        <f>AK99+(1-(HLOOKUP(daily!$B99,'commercial size limit'!$A$4:$M$13,7,FALSE)/100))*(VLOOKUP(17&amp;$B99,'comm trip limit - FL_Keys'!$A$5:$I$64,COLUMN(G97),FALSE))*$C100</f>
        <v>760.76233119502854</v>
      </c>
      <c r="AL100">
        <f>AL99+(1-(HLOOKUP(daily!$B99,'commercial size limit'!$A$4:$M$13,7,FALSE)/100))*(VLOOKUP(17&amp;$B99,'comm trip limit - FL_Keys'!$A$5:$I$64,COLUMN(H97),FALSE))*$C100</f>
        <v>760.76233119502854</v>
      </c>
      <c r="AM100">
        <f>AM99+(1-(HLOOKUP(daily!$B99,'commercial size limit'!$A$4:$M$13,7,FALSE)/100))*(VLOOKUP(17&amp;$B99,'comm trip limit - FL_Keys'!$A$5:$I$64,COLUMN(I97),FALSE))*$C100</f>
        <v>760.76233119502854</v>
      </c>
    </row>
    <row r="101" spans="1:39" x14ac:dyDescent="0.25">
      <c r="A101" s="7">
        <v>42468</v>
      </c>
      <c r="B101" s="22">
        <f t="shared" si="4"/>
        <v>4</v>
      </c>
      <c r="C101" s="21">
        <f t="shared" si="3"/>
        <v>27.268999999999998</v>
      </c>
      <c r="D101">
        <f t="shared" si="5"/>
        <v>3069.6309999999953</v>
      </c>
      <c r="E101">
        <v>99</v>
      </c>
      <c r="J101">
        <f>J100+(1-(HLOOKUP(daily!$B100,'commercial size limit'!$A$4:$M$13,2,FALSE)/100))*(VLOOKUP(12&amp;$B100,'comm trip limit - FL_Keys'!$A$5:$I$64,COLUMN(D98),FALSE))*$C101</f>
        <v>3069.6309999999953</v>
      </c>
      <c r="K101">
        <f>K100+(1-(HLOOKUP(daily!$B100,'commercial size limit'!$A$4:$M$13,2,FALSE)/100))*(VLOOKUP(12&amp;$B100,'comm trip limit - FL_Keys'!$A$5:$I$64,COLUMN(E98),FALSE))*$C101</f>
        <v>1847.577292039997</v>
      </c>
      <c r="L101">
        <f>L100+(1-(HLOOKUP(daily!$B100,'commercial size limit'!$A$4:$M$13,2,FALSE)/100))*(VLOOKUP(12&amp;$B100,'comm trip limit - FL_Keys'!$A$5:$I$64,COLUMN(F98),FALSE))*$C101</f>
        <v>2477.5673305299993</v>
      </c>
      <c r="M101">
        <f>M100+(1-(HLOOKUP(daily!$B100,'commercial size limit'!$A$4:$M$13,2,FALSE)/100))*(VLOOKUP(12&amp;$B100,'comm trip limit - FL_Keys'!$A$5:$I$64,COLUMN(G98),FALSE))*$C101</f>
        <v>2875.6789241199986</v>
      </c>
      <c r="N101">
        <f>N100+(1-(HLOOKUP(daily!$B100,'commercial size limit'!$A$4:$M$13,2,FALSE)/100))*(VLOOKUP(12&amp;$B100,'comm trip limit - FL_Keys'!$A$5:$I$64,COLUMN(H98),FALSE))*$C101</f>
        <v>3016.3244266599932</v>
      </c>
      <c r="O101">
        <f>O100+(1-(HLOOKUP(daily!$B100,'commercial size limit'!$A$4:$M$13,2,FALSE)/100))*(VLOOKUP(12&amp;$B100,'comm trip limit - FL_Keys'!$A$5:$I$64,COLUMN(I98),FALSE))*$C101</f>
        <v>3049.2411461799943</v>
      </c>
      <c r="P101">
        <f>P100+(1-(HLOOKUP(daily!$B100,'commercial size limit'!$A$4:$M$13,4,FALSE)/100))*(VLOOKUP(14&amp;$B100,'comm trip limit - FL_Keys'!$A$5:$I$64,COLUMN(D98),FALSE))*$C101</f>
        <v>1240.202370895377</v>
      </c>
      <c r="Q101">
        <f>Q100+(1-(HLOOKUP(daily!$B100,'commercial size limit'!$A$4:$M$13,4,FALSE)/100))*(VLOOKUP(14&amp;$B100,'comm trip limit - FL_Keys'!$A$5:$I$64,COLUMN(E98),FALSE))*$C101</f>
        <v>1065.4261554084178</v>
      </c>
      <c r="R101">
        <f>R100+(1-(HLOOKUP(daily!$B100,'commercial size limit'!$A$4:$M$13,4,FALSE)/100))*(VLOOKUP(14&amp;$B100,'comm trip limit - FL_Keys'!$A$5:$I$64,COLUMN(F98),FALSE))*$C101</f>
        <v>1201.7122307493703</v>
      </c>
      <c r="S101">
        <f>S100+(1-(HLOOKUP(daily!$B100,'commercial size limit'!$A$4:$M$13,4,FALSE)/100))*(VLOOKUP(14&amp;$B100,'comm trip limit - FL_Keys'!$A$5:$I$64,COLUMN(G98),FALSE))*$C101</f>
        <v>1240.202370895377</v>
      </c>
      <c r="T101">
        <f>T100+(1-(HLOOKUP(daily!$B100,'commercial size limit'!$A$4:$M$13,4,FALSE)/100))*(VLOOKUP(14&amp;$B100,'comm trip limit - FL_Keys'!$A$5:$I$64,COLUMN(H98),FALSE))*$C101</f>
        <v>1240.202370895377</v>
      </c>
      <c r="U101">
        <f>U100+(1-(HLOOKUP(daily!$B100,'commercial size limit'!$A$4:$M$13,4,FALSE)/100))*(VLOOKUP(14&amp;$B100,'comm trip limit - FL_Keys'!$A$5:$I$64,COLUMN(I98),FALSE))*$C101</f>
        <v>1240.202370895377</v>
      </c>
      <c r="V101">
        <f>V100+(1-(HLOOKUP(daily!$B100,'commercial size limit'!$A$4:$M$13,5,FALSE)/100))*(VLOOKUP(15&amp;$B100,'comm trip limit - FL_Keys'!$A$5:$I$64,COLUMN(D98),FALSE))*$C101</f>
        <v>979.44779403895859</v>
      </c>
      <c r="W101">
        <f>W100+(1-(HLOOKUP(daily!$B100,'commercial size limit'!$A$4:$M$13,5,FALSE)/100))*(VLOOKUP(15&amp;$B100,'comm trip limit - FL_Keys'!$A$5:$I$64,COLUMN(E98),FALSE))*$C101</f>
        <v>880.57706230317115</v>
      </c>
      <c r="X101">
        <f>X100+(1-(HLOOKUP(daily!$B100,'commercial size limit'!$A$4:$M$13,5,FALSE)/100))*(VLOOKUP(15&amp;$B100,'comm trip limit - FL_Keys'!$A$5:$I$64,COLUMN(F98),FALSE))*$C101</f>
        <v>964.50462242099093</v>
      </c>
      <c r="Y101">
        <f>Y100+(1-(HLOOKUP(daily!$B100,'commercial size limit'!$A$4:$M$13,5,FALSE)/100))*(VLOOKUP(15&amp;$B100,'comm trip limit - FL_Keys'!$A$5:$I$64,COLUMN(G98),FALSE))*$C101</f>
        <v>979.44779403895859</v>
      </c>
      <c r="Z101">
        <f>Z100+(1-(HLOOKUP(daily!$B100,'commercial size limit'!$A$4:$M$13,5,FALSE)/100))*(VLOOKUP(15&amp;$B100,'comm trip limit - FL_Keys'!$A$5:$I$64,COLUMN(H98),FALSE))*$C101</f>
        <v>979.44779403895859</v>
      </c>
      <c r="AA101">
        <f>AA100+(1-(HLOOKUP(daily!$B100,'commercial size limit'!$A$4:$M$13,5,FALSE)/100))*(VLOOKUP(15&amp;$B100,'comm trip limit - FL_Keys'!$A$5:$I$64,COLUMN(I98),FALSE))*$C101</f>
        <v>979.44779403895859</v>
      </c>
      <c r="AB101">
        <f>AB100+(1-(HLOOKUP(daily!$B100,'commercial size limit'!$A$4:$M$13,6,FALSE)/100))*(VLOOKUP(16&amp;$B100,'comm trip limit - FL_Keys'!$A$5:$I$64,COLUMN(D98),FALSE))*$C101</f>
        <v>830.07800811105267</v>
      </c>
      <c r="AC101">
        <f>AC100+(1-(HLOOKUP(daily!$B100,'commercial size limit'!$A$4:$M$13,6,FALSE)/100))*(VLOOKUP(16&amp;$B100,'comm trip limit - FL_Keys'!$A$5:$I$64,COLUMN(E98),FALSE))*$C101</f>
        <v>765.9014292991435</v>
      </c>
      <c r="AD101">
        <f>AD100+(1-(HLOOKUP(daily!$B100,'commercial size limit'!$A$4:$M$13,6,FALSE)/100))*(VLOOKUP(16&amp;$B100,'comm trip limit - FL_Keys'!$A$5:$I$64,COLUMN(F98),FALSE))*$C101</f>
        <v>821.20778827982258</v>
      </c>
      <c r="AE101">
        <f>AE100+(1-(HLOOKUP(daily!$B100,'commercial size limit'!$A$4:$M$13,6,FALSE)/100))*(VLOOKUP(16&amp;$B100,'comm trip limit - FL_Keys'!$A$5:$I$64,COLUMN(G98),FALSE))*$C101</f>
        <v>830.07800811105267</v>
      </c>
      <c r="AF101">
        <f>AF100+(1-(HLOOKUP(daily!$B100,'commercial size limit'!$A$4:$M$13,6,FALSE)/100))*(VLOOKUP(16&amp;$B100,'comm trip limit - FL_Keys'!$A$5:$I$64,COLUMN(H98),FALSE))*$C101</f>
        <v>830.07800811105267</v>
      </c>
      <c r="AG101">
        <f>AG100+(1-(HLOOKUP(daily!$B100,'commercial size limit'!$A$4:$M$13,6,FALSE)/100))*(VLOOKUP(16&amp;$B100,'comm trip limit - FL_Keys'!$A$5:$I$64,COLUMN(I98),FALSE))*$C101</f>
        <v>830.07800811105267</v>
      </c>
      <c r="AH101">
        <f>AH100+(1-(HLOOKUP(daily!$B100,'commercial size limit'!$A$4:$M$13,7,FALSE)/100))*(VLOOKUP(17&amp;$B100,'comm trip limit - FL_Keys'!$A$5:$I$64,COLUMN(D98),FALSE))*$C101</f>
        <v>782.2187682320656</v>
      </c>
      <c r="AI101">
        <f>AI100+(1-(HLOOKUP(daily!$B100,'commercial size limit'!$A$4:$M$13,7,FALSE)/100))*(VLOOKUP(17&amp;$B100,'comm trip limit - FL_Keys'!$A$5:$I$64,COLUMN(E98),FALSE))*$C101</f>
        <v>728.36818690189887</v>
      </c>
      <c r="AJ101">
        <f>AJ100+(1-(HLOOKUP(daily!$B100,'commercial size limit'!$A$4:$M$13,7,FALSE)/100))*(VLOOKUP(17&amp;$B100,'comm trip limit - FL_Keys'!$A$5:$I$64,COLUMN(F98),FALSE))*$C101</f>
        <v>773.76690379127922</v>
      </c>
      <c r="AK101">
        <f>AK100+(1-(HLOOKUP(daily!$B100,'commercial size limit'!$A$4:$M$13,7,FALSE)/100))*(VLOOKUP(17&amp;$B100,'comm trip limit - FL_Keys'!$A$5:$I$64,COLUMN(G98),FALSE))*$C101</f>
        <v>782.2187682320656</v>
      </c>
      <c r="AL101">
        <f>AL100+(1-(HLOOKUP(daily!$B100,'commercial size limit'!$A$4:$M$13,7,FALSE)/100))*(VLOOKUP(17&amp;$B100,'comm trip limit - FL_Keys'!$A$5:$I$64,COLUMN(H98),FALSE))*$C101</f>
        <v>782.2187682320656</v>
      </c>
      <c r="AM101">
        <f>AM100+(1-(HLOOKUP(daily!$B100,'commercial size limit'!$A$4:$M$13,7,FALSE)/100))*(VLOOKUP(17&amp;$B100,'comm trip limit - FL_Keys'!$A$5:$I$64,COLUMN(I98),FALSE))*$C101</f>
        <v>782.2187682320656</v>
      </c>
    </row>
    <row r="102" spans="1:39" x14ac:dyDescent="0.25">
      <c r="A102" s="7">
        <v>42469</v>
      </c>
      <c r="B102" s="22">
        <f t="shared" si="4"/>
        <v>4</v>
      </c>
      <c r="C102" s="21">
        <f t="shared" si="3"/>
        <v>27.268999999999998</v>
      </c>
      <c r="D102">
        <f t="shared" si="5"/>
        <v>3096.8999999999951</v>
      </c>
      <c r="E102">
        <v>100</v>
      </c>
      <c r="J102">
        <f>J101+(1-(HLOOKUP(daily!$B101,'commercial size limit'!$A$4:$M$13,2,FALSE)/100))*(VLOOKUP(12&amp;$B101,'comm trip limit - FL_Keys'!$A$5:$I$64,COLUMN(D99),FALSE))*$C102</f>
        <v>3096.8999999999951</v>
      </c>
      <c r="K102">
        <f>K101+(1-(HLOOKUP(daily!$B101,'commercial size limit'!$A$4:$M$13,2,FALSE)/100))*(VLOOKUP(12&amp;$B101,'comm trip limit - FL_Keys'!$A$5:$I$64,COLUMN(E99),FALSE))*$C102</f>
        <v>1868.4206248799969</v>
      </c>
      <c r="L102">
        <f>L101+(1-(HLOOKUP(daily!$B101,'commercial size limit'!$A$4:$M$13,2,FALSE)/100))*(VLOOKUP(12&amp;$B101,'comm trip limit - FL_Keys'!$A$5:$I$64,COLUMN(F99),FALSE))*$C102</f>
        <v>2503.4297955099992</v>
      </c>
      <c r="M102">
        <f>M101+(1-(HLOOKUP(daily!$B101,'commercial size limit'!$A$4:$M$13,2,FALSE)/100))*(VLOOKUP(12&amp;$B101,'comm trip limit - FL_Keys'!$A$5:$I$64,COLUMN(G99),FALSE))*$C102</f>
        <v>2902.7464062099984</v>
      </c>
      <c r="N102">
        <f>N101+(1-(HLOOKUP(daily!$B101,'commercial size limit'!$A$4:$M$13,2,FALSE)/100))*(VLOOKUP(12&amp;$B101,'comm trip limit - FL_Keys'!$A$5:$I$64,COLUMN(H99),FALSE))*$C102</f>
        <v>3043.5934266599929</v>
      </c>
      <c r="O102">
        <f>O101+(1-(HLOOKUP(daily!$B101,'commercial size limit'!$A$4:$M$13,2,FALSE)/100))*(VLOOKUP(12&amp;$B101,'comm trip limit - FL_Keys'!$A$5:$I$64,COLUMN(I99),FALSE))*$C102</f>
        <v>3076.5101461799941</v>
      </c>
      <c r="P102">
        <f>P101+(1-(HLOOKUP(daily!$B101,'commercial size limit'!$A$4:$M$13,4,FALSE)/100))*(VLOOKUP(14&amp;$B101,'comm trip limit - FL_Keys'!$A$5:$I$64,COLUMN(D99),FALSE))*$C102</f>
        <v>1264.1550745990808</v>
      </c>
      <c r="Q102">
        <f>Q101+(1-(HLOOKUP(daily!$B101,'commercial size limit'!$A$4:$M$13,4,FALSE)/100))*(VLOOKUP(14&amp;$B101,'comm trip limit - FL_Keys'!$A$5:$I$64,COLUMN(E99),FALSE))*$C102</f>
        <v>1084.7756285143437</v>
      </c>
      <c r="R102">
        <f>R101+(1-(HLOOKUP(daily!$B101,'commercial size limit'!$A$4:$M$13,4,FALSE)/100))*(VLOOKUP(14&amp;$B101,'comm trip limit - FL_Keys'!$A$5:$I$64,COLUMN(F99),FALSE))*$C102</f>
        <v>1224.7252698867776</v>
      </c>
      <c r="S102">
        <f>S101+(1-(HLOOKUP(daily!$B101,'commercial size limit'!$A$4:$M$13,4,FALSE)/100))*(VLOOKUP(14&amp;$B101,'comm trip limit - FL_Keys'!$A$5:$I$64,COLUMN(G99),FALSE))*$C102</f>
        <v>1264.1550745990808</v>
      </c>
      <c r="T102">
        <f>T101+(1-(HLOOKUP(daily!$B101,'commercial size limit'!$A$4:$M$13,4,FALSE)/100))*(VLOOKUP(14&amp;$B101,'comm trip limit - FL_Keys'!$A$5:$I$64,COLUMN(H99),FALSE))*$C102</f>
        <v>1264.1550745990808</v>
      </c>
      <c r="U102">
        <f>U101+(1-(HLOOKUP(daily!$B101,'commercial size limit'!$A$4:$M$13,4,FALSE)/100))*(VLOOKUP(14&amp;$B101,'comm trip limit - FL_Keys'!$A$5:$I$64,COLUMN(I99),FALSE))*$C102</f>
        <v>1264.1550745990808</v>
      </c>
      <c r="V102">
        <f>V101+(1-(HLOOKUP(daily!$B101,'commercial size limit'!$A$4:$M$13,5,FALSE)/100))*(VLOOKUP(15&amp;$B101,'comm trip limit - FL_Keys'!$A$5:$I$64,COLUMN(D99),FALSE))*$C102</f>
        <v>1001.8810310759957</v>
      </c>
      <c r="W102">
        <f>W101+(1-(HLOOKUP(daily!$B101,'commercial size limit'!$A$4:$M$13,5,FALSE)/100))*(VLOOKUP(15&amp;$B101,'comm trip limit - FL_Keys'!$A$5:$I$64,COLUMN(E99),FALSE))*$C102</f>
        <v>899.20494934161559</v>
      </c>
      <c r="X102">
        <f>X101+(1-(HLOOKUP(daily!$B101,'commercial size limit'!$A$4:$M$13,5,FALSE)/100))*(VLOOKUP(15&amp;$B101,'comm trip limit - FL_Keys'!$A$5:$I$64,COLUMN(F99),FALSE))*$C102</f>
        <v>986.12173829462051</v>
      </c>
      <c r="Y102">
        <f>Y101+(1-(HLOOKUP(daily!$B101,'commercial size limit'!$A$4:$M$13,5,FALSE)/100))*(VLOOKUP(15&amp;$B101,'comm trip limit - FL_Keys'!$A$5:$I$64,COLUMN(G99),FALSE))*$C102</f>
        <v>1001.8810310759957</v>
      </c>
      <c r="Z102">
        <f>Z101+(1-(HLOOKUP(daily!$B101,'commercial size limit'!$A$4:$M$13,5,FALSE)/100))*(VLOOKUP(15&amp;$B101,'comm trip limit - FL_Keys'!$A$5:$I$64,COLUMN(H99),FALSE))*$C102</f>
        <v>1001.8810310759957</v>
      </c>
      <c r="AA102">
        <f>AA101+(1-(HLOOKUP(daily!$B101,'commercial size limit'!$A$4:$M$13,5,FALSE)/100))*(VLOOKUP(15&amp;$B101,'comm trip limit - FL_Keys'!$A$5:$I$64,COLUMN(I99),FALSE))*$C102</f>
        <v>1001.8810310759957</v>
      </c>
      <c r="AB102">
        <f>AB101+(1-(HLOOKUP(daily!$B101,'commercial size limit'!$A$4:$M$13,6,FALSE)/100))*(VLOOKUP(16&amp;$B101,'comm trip limit - FL_Keys'!$A$5:$I$64,COLUMN(D99),FALSE))*$C102</f>
        <v>852.26704514808966</v>
      </c>
      <c r="AC102">
        <f>AC101+(1-(HLOOKUP(daily!$B101,'commercial size limit'!$A$4:$M$13,6,FALSE)/100))*(VLOOKUP(16&amp;$B101,'comm trip limit - FL_Keys'!$A$5:$I$64,COLUMN(E99),FALSE))*$C102</f>
        <v>784.41352100877316</v>
      </c>
      <c r="AD102">
        <f>AD101+(1-(HLOOKUP(daily!$B101,'commercial size limit'!$A$4:$M$13,6,FALSE)/100))*(VLOOKUP(16&amp;$B101,'comm trip limit - FL_Keys'!$A$5:$I$64,COLUMN(F99),FALSE))*$C102</f>
        <v>842.60046077760035</v>
      </c>
      <c r="AE102">
        <f>AE101+(1-(HLOOKUP(daily!$B101,'commercial size limit'!$A$4:$M$13,6,FALSE)/100))*(VLOOKUP(16&amp;$B101,'comm trip limit - FL_Keys'!$A$5:$I$64,COLUMN(G99),FALSE))*$C102</f>
        <v>852.26704514808966</v>
      </c>
      <c r="AF102">
        <f>AF101+(1-(HLOOKUP(daily!$B101,'commercial size limit'!$A$4:$M$13,6,FALSE)/100))*(VLOOKUP(16&amp;$B101,'comm trip limit - FL_Keys'!$A$5:$I$64,COLUMN(H99),FALSE))*$C102</f>
        <v>852.26704514808966</v>
      </c>
      <c r="AG102">
        <f>AG101+(1-(HLOOKUP(daily!$B101,'commercial size limit'!$A$4:$M$13,6,FALSE)/100))*(VLOOKUP(16&amp;$B101,'comm trip limit - FL_Keys'!$A$5:$I$64,COLUMN(I99),FALSE))*$C102</f>
        <v>852.26704514808966</v>
      </c>
      <c r="AH102">
        <f>AH101+(1-(HLOOKUP(daily!$B101,'commercial size limit'!$A$4:$M$13,7,FALSE)/100))*(VLOOKUP(17&amp;$B101,'comm trip limit - FL_Keys'!$A$5:$I$64,COLUMN(D99),FALSE))*$C102</f>
        <v>803.67520526910266</v>
      </c>
      <c r="AI102">
        <f>AI101+(1-(HLOOKUP(daily!$B101,'commercial size limit'!$A$4:$M$13,7,FALSE)/100))*(VLOOKUP(17&amp;$B101,'comm trip limit - FL_Keys'!$A$5:$I$64,COLUMN(E99),FALSE))*$C102</f>
        <v>746.53234823997298</v>
      </c>
      <c r="AJ102">
        <f>AJ101+(1-(HLOOKUP(daily!$B101,'commercial size limit'!$A$4:$M$13,7,FALSE)/100))*(VLOOKUP(17&amp;$B101,'comm trip limit - FL_Keys'!$A$5:$I$64,COLUMN(F99),FALSE))*$C102</f>
        <v>794.48674134483474</v>
      </c>
      <c r="AK102">
        <f>AK101+(1-(HLOOKUP(daily!$B101,'commercial size limit'!$A$4:$M$13,7,FALSE)/100))*(VLOOKUP(17&amp;$B101,'comm trip limit - FL_Keys'!$A$5:$I$64,COLUMN(G99),FALSE))*$C102</f>
        <v>803.67520526910266</v>
      </c>
      <c r="AL102">
        <f>AL101+(1-(HLOOKUP(daily!$B101,'commercial size limit'!$A$4:$M$13,7,FALSE)/100))*(VLOOKUP(17&amp;$B101,'comm trip limit - FL_Keys'!$A$5:$I$64,COLUMN(H99),FALSE))*$C102</f>
        <v>803.67520526910266</v>
      </c>
      <c r="AM102">
        <f>AM101+(1-(HLOOKUP(daily!$B101,'commercial size limit'!$A$4:$M$13,7,FALSE)/100))*(VLOOKUP(17&amp;$B101,'comm trip limit - FL_Keys'!$A$5:$I$64,COLUMN(I99),FALSE))*$C102</f>
        <v>803.67520526910266</v>
      </c>
    </row>
    <row r="103" spans="1:39" x14ac:dyDescent="0.25">
      <c r="A103" s="7">
        <v>42470</v>
      </c>
      <c r="B103" s="22">
        <f t="shared" si="4"/>
        <v>4</v>
      </c>
      <c r="C103" s="21">
        <f t="shared" si="3"/>
        <v>27.268999999999998</v>
      </c>
      <c r="D103">
        <f t="shared" si="5"/>
        <v>3124.1689999999949</v>
      </c>
      <c r="E103">
        <v>101</v>
      </c>
      <c r="J103">
        <f>J102+(1-(HLOOKUP(daily!$B102,'commercial size limit'!$A$4:$M$13,2,FALSE)/100))*(VLOOKUP(12&amp;$B102,'comm trip limit - FL_Keys'!$A$5:$I$64,COLUMN(D100),FALSE))*$C103</f>
        <v>3124.1689999999949</v>
      </c>
      <c r="K103">
        <f>K102+(1-(HLOOKUP(daily!$B102,'commercial size limit'!$A$4:$M$13,2,FALSE)/100))*(VLOOKUP(12&amp;$B102,'comm trip limit - FL_Keys'!$A$5:$I$64,COLUMN(E100),FALSE))*$C103</f>
        <v>1889.2639577199968</v>
      </c>
      <c r="L103">
        <f>L102+(1-(HLOOKUP(daily!$B102,'commercial size limit'!$A$4:$M$13,2,FALSE)/100))*(VLOOKUP(12&amp;$B102,'comm trip limit - FL_Keys'!$A$5:$I$64,COLUMN(F100),FALSE))*$C103</f>
        <v>2529.2922604899991</v>
      </c>
      <c r="M103">
        <f>M102+(1-(HLOOKUP(daily!$B102,'commercial size limit'!$A$4:$M$13,2,FALSE)/100))*(VLOOKUP(12&amp;$B102,'comm trip limit - FL_Keys'!$A$5:$I$64,COLUMN(G100),FALSE))*$C103</f>
        <v>2929.8138882999983</v>
      </c>
      <c r="N103">
        <f>N102+(1-(HLOOKUP(daily!$B102,'commercial size limit'!$A$4:$M$13,2,FALSE)/100))*(VLOOKUP(12&amp;$B102,'comm trip limit - FL_Keys'!$A$5:$I$64,COLUMN(H100),FALSE))*$C103</f>
        <v>3070.8624266599927</v>
      </c>
      <c r="O103">
        <f>O102+(1-(HLOOKUP(daily!$B102,'commercial size limit'!$A$4:$M$13,2,FALSE)/100))*(VLOOKUP(12&amp;$B102,'comm trip limit - FL_Keys'!$A$5:$I$64,COLUMN(I100),FALSE))*$C103</f>
        <v>3103.7791461799939</v>
      </c>
      <c r="P103">
        <f>P102+(1-(HLOOKUP(daily!$B102,'commercial size limit'!$A$4:$M$13,4,FALSE)/100))*(VLOOKUP(14&amp;$B102,'comm trip limit - FL_Keys'!$A$5:$I$64,COLUMN(D100),FALSE))*$C103</f>
        <v>1288.1077783027845</v>
      </c>
      <c r="Q103">
        <f>Q102+(1-(HLOOKUP(daily!$B102,'commercial size limit'!$A$4:$M$13,4,FALSE)/100))*(VLOOKUP(14&amp;$B102,'comm trip limit - FL_Keys'!$A$5:$I$64,COLUMN(E100),FALSE))*$C103</f>
        <v>1104.1251016202696</v>
      </c>
      <c r="R103">
        <f>R102+(1-(HLOOKUP(daily!$B102,'commercial size limit'!$A$4:$M$13,4,FALSE)/100))*(VLOOKUP(14&amp;$B102,'comm trip limit - FL_Keys'!$A$5:$I$64,COLUMN(F100),FALSE))*$C103</f>
        <v>1247.7383090241849</v>
      </c>
      <c r="S103">
        <f>S102+(1-(HLOOKUP(daily!$B102,'commercial size limit'!$A$4:$M$13,4,FALSE)/100))*(VLOOKUP(14&amp;$B102,'comm trip limit - FL_Keys'!$A$5:$I$64,COLUMN(G100),FALSE))*$C103</f>
        <v>1288.1077783027845</v>
      </c>
      <c r="T103">
        <f>T102+(1-(HLOOKUP(daily!$B102,'commercial size limit'!$A$4:$M$13,4,FALSE)/100))*(VLOOKUP(14&amp;$B102,'comm trip limit - FL_Keys'!$A$5:$I$64,COLUMN(H100),FALSE))*$C103</f>
        <v>1288.1077783027845</v>
      </c>
      <c r="U103">
        <f>U102+(1-(HLOOKUP(daily!$B102,'commercial size limit'!$A$4:$M$13,4,FALSE)/100))*(VLOOKUP(14&amp;$B102,'comm trip limit - FL_Keys'!$A$5:$I$64,COLUMN(I100),FALSE))*$C103</f>
        <v>1288.1077783027845</v>
      </c>
      <c r="V103">
        <f>V102+(1-(HLOOKUP(daily!$B102,'commercial size limit'!$A$4:$M$13,5,FALSE)/100))*(VLOOKUP(15&amp;$B102,'comm trip limit - FL_Keys'!$A$5:$I$64,COLUMN(D100),FALSE))*$C103</f>
        <v>1024.3142681130328</v>
      </c>
      <c r="W103">
        <f>W102+(1-(HLOOKUP(daily!$B102,'commercial size limit'!$A$4:$M$13,5,FALSE)/100))*(VLOOKUP(15&amp;$B102,'comm trip limit - FL_Keys'!$A$5:$I$64,COLUMN(E100),FALSE))*$C103</f>
        <v>917.83283638006003</v>
      </c>
      <c r="X103">
        <f>X102+(1-(HLOOKUP(daily!$B102,'commercial size limit'!$A$4:$M$13,5,FALSE)/100))*(VLOOKUP(15&amp;$B102,'comm trip limit - FL_Keys'!$A$5:$I$64,COLUMN(F100),FALSE))*$C103</f>
        <v>1007.7388541682501</v>
      </c>
      <c r="Y103">
        <f>Y102+(1-(HLOOKUP(daily!$B102,'commercial size limit'!$A$4:$M$13,5,FALSE)/100))*(VLOOKUP(15&amp;$B102,'comm trip limit - FL_Keys'!$A$5:$I$64,COLUMN(G100),FALSE))*$C103</f>
        <v>1024.3142681130328</v>
      </c>
      <c r="Z103">
        <f>Z102+(1-(HLOOKUP(daily!$B102,'commercial size limit'!$A$4:$M$13,5,FALSE)/100))*(VLOOKUP(15&amp;$B102,'comm trip limit - FL_Keys'!$A$5:$I$64,COLUMN(H100),FALSE))*$C103</f>
        <v>1024.3142681130328</v>
      </c>
      <c r="AA103">
        <f>AA102+(1-(HLOOKUP(daily!$B102,'commercial size limit'!$A$4:$M$13,5,FALSE)/100))*(VLOOKUP(15&amp;$B102,'comm trip limit - FL_Keys'!$A$5:$I$64,COLUMN(I100),FALSE))*$C103</f>
        <v>1024.3142681130328</v>
      </c>
      <c r="AB103">
        <f>AB102+(1-(HLOOKUP(daily!$B102,'commercial size limit'!$A$4:$M$13,6,FALSE)/100))*(VLOOKUP(16&amp;$B102,'comm trip limit - FL_Keys'!$A$5:$I$64,COLUMN(D100),FALSE))*$C103</f>
        <v>874.45608218512666</v>
      </c>
      <c r="AC103">
        <f>AC102+(1-(HLOOKUP(daily!$B102,'commercial size limit'!$A$4:$M$13,6,FALSE)/100))*(VLOOKUP(16&amp;$B102,'comm trip limit - FL_Keys'!$A$5:$I$64,COLUMN(E100),FALSE))*$C103</f>
        <v>802.92561271840282</v>
      </c>
      <c r="AD103">
        <f>AD102+(1-(HLOOKUP(daily!$B102,'commercial size limit'!$A$4:$M$13,6,FALSE)/100))*(VLOOKUP(16&amp;$B102,'comm trip limit - FL_Keys'!$A$5:$I$64,COLUMN(F100),FALSE))*$C103</f>
        <v>863.99313327537811</v>
      </c>
      <c r="AE103">
        <f>AE102+(1-(HLOOKUP(daily!$B102,'commercial size limit'!$A$4:$M$13,6,FALSE)/100))*(VLOOKUP(16&amp;$B102,'comm trip limit - FL_Keys'!$A$5:$I$64,COLUMN(G100),FALSE))*$C103</f>
        <v>874.45608218512666</v>
      </c>
      <c r="AF103">
        <f>AF102+(1-(HLOOKUP(daily!$B102,'commercial size limit'!$A$4:$M$13,6,FALSE)/100))*(VLOOKUP(16&amp;$B102,'comm trip limit - FL_Keys'!$A$5:$I$64,COLUMN(H100),FALSE))*$C103</f>
        <v>874.45608218512666</v>
      </c>
      <c r="AG103">
        <f>AG102+(1-(HLOOKUP(daily!$B102,'commercial size limit'!$A$4:$M$13,6,FALSE)/100))*(VLOOKUP(16&amp;$B102,'comm trip limit - FL_Keys'!$A$5:$I$64,COLUMN(I100),FALSE))*$C103</f>
        <v>874.45608218512666</v>
      </c>
      <c r="AH103">
        <f>AH102+(1-(HLOOKUP(daily!$B102,'commercial size limit'!$A$4:$M$13,7,FALSE)/100))*(VLOOKUP(17&amp;$B102,'comm trip limit - FL_Keys'!$A$5:$I$64,COLUMN(D100),FALSE))*$C103</f>
        <v>825.13164230613972</v>
      </c>
      <c r="AI103">
        <f>AI102+(1-(HLOOKUP(daily!$B102,'commercial size limit'!$A$4:$M$13,7,FALSE)/100))*(VLOOKUP(17&amp;$B102,'comm trip limit - FL_Keys'!$A$5:$I$64,COLUMN(E100),FALSE))*$C103</f>
        <v>764.69650957804708</v>
      </c>
      <c r="AJ103">
        <f>AJ102+(1-(HLOOKUP(daily!$B102,'commercial size limit'!$A$4:$M$13,7,FALSE)/100))*(VLOOKUP(17&amp;$B102,'comm trip limit - FL_Keys'!$A$5:$I$64,COLUMN(F100),FALSE))*$C103</f>
        <v>815.20657889839026</v>
      </c>
      <c r="AK103">
        <f>AK102+(1-(HLOOKUP(daily!$B102,'commercial size limit'!$A$4:$M$13,7,FALSE)/100))*(VLOOKUP(17&amp;$B102,'comm trip limit - FL_Keys'!$A$5:$I$64,COLUMN(G100),FALSE))*$C103</f>
        <v>825.13164230613972</v>
      </c>
      <c r="AL103">
        <f>AL102+(1-(HLOOKUP(daily!$B102,'commercial size limit'!$A$4:$M$13,7,FALSE)/100))*(VLOOKUP(17&amp;$B102,'comm trip limit - FL_Keys'!$A$5:$I$64,COLUMN(H100),FALSE))*$C103</f>
        <v>825.13164230613972</v>
      </c>
      <c r="AM103">
        <f>AM102+(1-(HLOOKUP(daily!$B102,'commercial size limit'!$A$4:$M$13,7,FALSE)/100))*(VLOOKUP(17&amp;$B102,'comm trip limit - FL_Keys'!$A$5:$I$64,COLUMN(I100),FALSE))*$C103</f>
        <v>825.13164230613972</v>
      </c>
    </row>
    <row r="104" spans="1:39" x14ac:dyDescent="0.25">
      <c r="A104" s="7">
        <v>42471</v>
      </c>
      <c r="B104" s="22">
        <f t="shared" si="4"/>
        <v>4</v>
      </c>
      <c r="C104" s="21">
        <f t="shared" si="3"/>
        <v>27.268999999999998</v>
      </c>
      <c r="D104">
        <f t="shared" si="5"/>
        <v>3151.4379999999946</v>
      </c>
      <c r="E104">
        <v>102</v>
      </c>
      <c r="J104">
        <f>J103+(1-(HLOOKUP(daily!$B103,'commercial size limit'!$A$4:$M$13,2,FALSE)/100))*(VLOOKUP(12&amp;$B103,'comm trip limit - FL_Keys'!$A$5:$I$64,COLUMN(D101),FALSE))*$C104</f>
        <v>3151.4379999999946</v>
      </c>
      <c r="K104">
        <f>K103+(1-(HLOOKUP(daily!$B103,'commercial size limit'!$A$4:$M$13,2,FALSE)/100))*(VLOOKUP(12&amp;$B103,'comm trip limit - FL_Keys'!$A$5:$I$64,COLUMN(E101),FALSE))*$C104</f>
        <v>1910.1072905599967</v>
      </c>
      <c r="L104">
        <f>L103+(1-(HLOOKUP(daily!$B103,'commercial size limit'!$A$4:$M$13,2,FALSE)/100))*(VLOOKUP(12&amp;$B103,'comm trip limit - FL_Keys'!$A$5:$I$64,COLUMN(F101),FALSE))*$C104</f>
        <v>2555.154725469999</v>
      </c>
      <c r="M104">
        <f>M103+(1-(HLOOKUP(daily!$B103,'commercial size limit'!$A$4:$M$13,2,FALSE)/100))*(VLOOKUP(12&amp;$B103,'comm trip limit - FL_Keys'!$A$5:$I$64,COLUMN(G101),FALSE))*$C104</f>
        <v>2956.8813703899982</v>
      </c>
      <c r="N104">
        <f>N103+(1-(HLOOKUP(daily!$B103,'commercial size limit'!$A$4:$M$13,2,FALSE)/100))*(VLOOKUP(12&amp;$B103,'comm trip limit - FL_Keys'!$A$5:$I$64,COLUMN(H101),FALSE))*$C104</f>
        <v>3098.1314266599925</v>
      </c>
      <c r="O104">
        <f>O103+(1-(HLOOKUP(daily!$B103,'commercial size limit'!$A$4:$M$13,2,FALSE)/100))*(VLOOKUP(12&amp;$B103,'comm trip limit - FL_Keys'!$A$5:$I$64,COLUMN(I101),FALSE))*$C104</f>
        <v>3131.0481461799936</v>
      </c>
      <c r="P104">
        <f>P103+(1-(HLOOKUP(daily!$B103,'commercial size limit'!$A$4:$M$13,4,FALSE)/100))*(VLOOKUP(14&amp;$B103,'comm trip limit - FL_Keys'!$A$5:$I$64,COLUMN(D101),FALSE))*$C104</f>
        <v>1312.0604820064882</v>
      </c>
      <c r="Q104">
        <f>Q103+(1-(HLOOKUP(daily!$B103,'commercial size limit'!$A$4:$M$13,4,FALSE)/100))*(VLOOKUP(14&amp;$B103,'comm trip limit - FL_Keys'!$A$5:$I$64,COLUMN(E101),FALSE))*$C104</f>
        <v>1123.4745747261954</v>
      </c>
      <c r="R104">
        <f>R103+(1-(HLOOKUP(daily!$B103,'commercial size limit'!$A$4:$M$13,4,FALSE)/100))*(VLOOKUP(14&amp;$B103,'comm trip limit - FL_Keys'!$A$5:$I$64,COLUMN(F101),FALSE))*$C104</f>
        <v>1270.7513481615922</v>
      </c>
      <c r="S104">
        <f>S103+(1-(HLOOKUP(daily!$B103,'commercial size limit'!$A$4:$M$13,4,FALSE)/100))*(VLOOKUP(14&amp;$B103,'comm trip limit - FL_Keys'!$A$5:$I$64,COLUMN(G101),FALSE))*$C104</f>
        <v>1312.0604820064882</v>
      </c>
      <c r="T104">
        <f>T103+(1-(HLOOKUP(daily!$B103,'commercial size limit'!$A$4:$M$13,4,FALSE)/100))*(VLOOKUP(14&amp;$B103,'comm trip limit - FL_Keys'!$A$5:$I$64,COLUMN(H101),FALSE))*$C104</f>
        <v>1312.0604820064882</v>
      </c>
      <c r="U104">
        <f>U103+(1-(HLOOKUP(daily!$B103,'commercial size limit'!$A$4:$M$13,4,FALSE)/100))*(VLOOKUP(14&amp;$B103,'comm trip limit - FL_Keys'!$A$5:$I$64,COLUMN(I101),FALSE))*$C104</f>
        <v>1312.0604820064882</v>
      </c>
      <c r="V104">
        <f>V103+(1-(HLOOKUP(daily!$B103,'commercial size limit'!$A$4:$M$13,5,FALSE)/100))*(VLOOKUP(15&amp;$B103,'comm trip limit - FL_Keys'!$A$5:$I$64,COLUMN(D101),FALSE))*$C104</f>
        <v>1046.7475051500699</v>
      </c>
      <c r="W104">
        <f>W103+(1-(HLOOKUP(daily!$B103,'commercial size limit'!$A$4:$M$13,5,FALSE)/100))*(VLOOKUP(15&amp;$B103,'comm trip limit - FL_Keys'!$A$5:$I$64,COLUMN(E101),FALSE))*$C104</f>
        <v>936.46072341850447</v>
      </c>
      <c r="X104">
        <f>X103+(1-(HLOOKUP(daily!$B103,'commercial size limit'!$A$4:$M$13,5,FALSE)/100))*(VLOOKUP(15&amp;$B103,'comm trip limit - FL_Keys'!$A$5:$I$64,COLUMN(F101),FALSE))*$C104</f>
        <v>1029.3559700418798</v>
      </c>
      <c r="Y104">
        <f>Y103+(1-(HLOOKUP(daily!$B103,'commercial size limit'!$A$4:$M$13,5,FALSE)/100))*(VLOOKUP(15&amp;$B103,'comm trip limit - FL_Keys'!$A$5:$I$64,COLUMN(G101),FALSE))*$C104</f>
        <v>1046.7475051500699</v>
      </c>
      <c r="Z104">
        <f>Z103+(1-(HLOOKUP(daily!$B103,'commercial size limit'!$A$4:$M$13,5,FALSE)/100))*(VLOOKUP(15&amp;$B103,'comm trip limit - FL_Keys'!$A$5:$I$64,COLUMN(H101),FALSE))*$C104</f>
        <v>1046.7475051500699</v>
      </c>
      <c r="AA104">
        <f>AA103+(1-(HLOOKUP(daily!$B103,'commercial size limit'!$A$4:$M$13,5,FALSE)/100))*(VLOOKUP(15&amp;$B103,'comm trip limit - FL_Keys'!$A$5:$I$64,COLUMN(I101),FALSE))*$C104</f>
        <v>1046.7475051500699</v>
      </c>
      <c r="AB104">
        <f>AB103+(1-(HLOOKUP(daily!$B103,'commercial size limit'!$A$4:$M$13,6,FALSE)/100))*(VLOOKUP(16&amp;$B103,'comm trip limit - FL_Keys'!$A$5:$I$64,COLUMN(D101),FALSE))*$C104</f>
        <v>896.64511922216366</v>
      </c>
      <c r="AC104">
        <f>AC103+(1-(HLOOKUP(daily!$B103,'commercial size limit'!$A$4:$M$13,6,FALSE)/100))*(VLOOKUP(16&amp;$B103,'comm trip limit - FL_Keys'!$A$5:$I$64,COLUMN(E101),FALSE))*$C104</f>
        <v>821.43770442803248</v>
      </c>
      <c r="AD104">
        <f>AD103+(1-(HLOOKUP(daily!$B103,'commercial size limit'!$A$4:$M$13,6,FALSE)/100))*(VLOOKUP(16&amp;$B103,'comm trip limit - FL_Keys'!$A$5:$I$64,COLUMN(F101),FALSE))*$C104</f>
        <v>885.38580577315588</v>
      </c>
      <c r="AE104">
        <f>AE103+(1-(HLOOKUP(daily!$B103,'commercial size limit'!$A$4:$M$13,6,FALSE)/100))*(VLOOKUP(16&amp;$B103,'comm trip limit - FL_Keys'!$A$5:$I$64,COLUMN(G101),FALSE))*$C104</f>
        <v>896.64511922216366</v>
      </c>
      <c r="AF104">
        <f>AF103+(1-(HLOOKUP(daily!$B103,'commercial size limit'!$A$4:$M$13,6,FALSE)/100))*(VLOOKUP(16&amp;$B103,'comm trip limit - FL_Keys'!$A$5:$I$64,COLUMN(H101),FALSE))*$C104</f>
        <v>896.64511922216366</v>
      </c>
      <c r="AG104">
        <f>AG103+(1-(HLOOKUP(daily!$B103,'commercial size limit'!$A$4:$M$13,6,FALSE)/100))*(VLOOKUP(16&amp;$B103,'comm trip limit - FL_Keys'!$A$5:$I$64,COLUMN(I101),FALSE))*$C104</f>
        <v>896.64511922216366</v>
      </c>
      <c r="AH104">
        <f>AH103+(1-(HLOOKUP(daily!$B103,'commercial size limit'!$A$4:$M$13,7,FALSE)/100))*(VLOOKUP(17&amp;$B103,'comm trip limit - FL_Keys'!$A$5:$I$64,COLUMN(D101),FALSE))*$C104</f>
        <v>846.58807934317679</v>
      </c>
      <c r="AI104">
        <f>AI103+(1-(HLOOKUP(daily!$B103,'commercial size limit'!$A$4:$M$13,7,FALSE)/100))*(VLOOKUP(17&amp;$B103,'comm trip limit - FL_Keys'!$A$5:$I$64,COLUMN(E101),FALSE))*$C104</f>
        <v>782.86067091612119</v>
      </c>
      <c r="AJ104">
        <f>AJ103+(1-(HLOOKUP(daily!$B103,'commercial size limit'!$A$4:$M$13,7,FALSE)/100))*(VLOOKUP(17&amp;$B103,'comm trip limit - FL_Keys'!$A$5:$I$64,COLUMN(F101),FALSE))*$C104</f>
        <v>835.92641645194578</v>
      </c>
      <c r="AK104">
        <f>AK103+(1-(HLOOKUP(daily!$B103,'commercial size limit'!$A$4:$M$13,7,FALSE)/100))*(VLOOKUP(17&amp;$B103,'comm trip limit - FL_Keys'!$A$5:$I$64,COLUMN(G101),FALSE))*$C104</f>
        <v>846.58807934317679</v>
      </c>
      <c r="AL104">
        <f>AL103+(1-(HLOOKUP(daily!$B103,'commercial size limit'!$A$4:$M$13,7,FALSE)/100))*(VLOOKUP(17&amp;$B103,'comm trip limit - FL_Keys'!$A$5:$I$64,COLUMN(H101),FALSE))*$C104</f>
        <v>846.58807934317679</v>
      </c>
      <c r="AM104">
        <f>AM103+(1-(HLOOKUP(daily!$B103,'commercial size limit'!$A$4:$M$13,7,FALSE)/100))*(VLOOKUP(17&amp;$B103,'comm trip limit - FL_Keys'!$A$5:$I$64,COLUMN(I101),FALSE))*$C104</f>
        <v>846.58807934317679</v>
      </c>
    </row>
    <row r="105" spans="1:39" x14ac:dyDescent="0.25">
      <c r="A105" s="7">
        <v>42472</v>
      </c>
      <c r="B105" s="22">
        <f t="shared" si="4"/>
        <v>4</v>
      </c>
      <c r="C105" s="21">
        <f t="shared" si="3"/>
        <v>27.268999999999998</v>
      </c>
      <c r="D105">
        <f t="shared" si="5"/>
        <v>3178.7069999999944</v>
      </c>
      <c r="E105">
        <v>103</v>
      </c>
      <c r="J105">
        <f>J104+(1-(HLOOKUP(daily!$B104,'commercial size limit'!$A$4:$M$13,2,FALSE)/100))*(VLOOKUP(12&amp;$B104,'comm trip limit - FL_Keys'!$A$5:$I$64,COLUMN(D102),FALSE))*$C105</f>
        <v>3178.7069999999944</v>
      </c>
      <c r="K105">
        <f>K104+(1-(HLOOKUP(daily!$B104,'commercial size limit'!$A$4:$M$13,2,FALSE)/100))*(VLOOKUP(12&amp;$B104,'comm trip limit - FL_Keys'!$A$5:$I$64,COLUMN(E102),FALSE))*$C105</f>
        <v>1930.9506233999966</v>
      </c>
      <c r="L105">
        <f>L104+(1-(HLOOKUP(daily!$B104,'commercial size limit'!$A$4:$M$13,2,FALSE)/100))*(VLOOKUP(12&amp;$B104,'comm trip limit - FL_Keys'!$A$5:$I$64,COLUMN(F102),FALSE))*$C105</f>
        <v>2581.0171904499989</v>
      </c>
      <c r="M105">
        <f>M104+(1-(HLOOKUP(daily!$B104,'commercial size limit'!$A$4:$M$13,2,FALSE)/100))*(VLOOKUP(12&amp;$B104,'comm trip limit - FL_Keys'!$A$5:$I$64,COLUMN(G102),FALSE))*$C105</f>
        <v>2983.9488524799981</v>
      </c>
      <c r="N105">
        <f>N104+(1-(HLOOKUP(daily!$B104,'commercial size limit'!$A$4:$M$13,2,FALSE)/100))*(VLOOKUP(12&amp;$B104,'comm trip limit - FL_Keys'!$A$5:$I$64,COLUMN(H102),FALSE))*$C105</f>
        <v>3125.4004266599923</v>
      </c>
      <c r="O105">
        <f>O104+(1-(HLOOKUP(daily!$B104,'commercial size limit'!$A$4:$M$13,2,FALSE)/100))*(VLOOKUP(12&amp;$B104,'comm trip limit - FL_Keys'!$A$5:$I$64,COLUMN(I102),FALSE))*$C105</f>
        <v>3158.3171461799934</v>
      </c>
      <c r="P105">
        <f>P104+(1-(HLOOKUP(daily!$B104,'commercial size limit'!$A$4:$M$13,4,FALSE)/100))*(VLOOKUP(14&amp;$B104,'comm trip limit - FL_Keys'!$A$5:$I$64,COLUMN(D102),FALSE))*$C105</f>
        <v>1336.0131857101919</v>
      </c>
      <c r="Q105">
        <f>Q104+(1-(HLOOKUP(daily!$B104,'commercial size limit'!$A$4:$M$13,4,FALSE)/100))*(VLOOKUP(14&amp;$B104,'comm trip limit - FL_Keys'!$A$5:$I$64,COLUMN(E102),FALSE))*$C105</f>
        <v>1142.8240478321213</v>
      </c>
      <c r="R105">
        <f>R104+(1-(HLOOKUP(daily!$B104,'commercial size limit'!$A$4:$M$13,4,FALSE)/100))*(VLOOKUP(14&amp;$B104,'comm trip limit - FL_Keys'!$A$5:$I$64,COLUMN(F102),FALSE))*$C105</f>
        <v>1293.7643872989995</v>
      </c>
      <c r="S105">
        <f>S104+(1-(HLOOKUP(daily!$B104,'commercial size limit'!$A$4:$M$13,4,FALSE)/100))*(VLOOKUP(14&amp;$B104,'comm trip limit - FL_Keys'!$A$5:$I$64,COLUMN(G102),FALSE))*$C105</f>
        <v>1336.0131857101919</v>
      </c>
      <c r="T105">
        <f>T104+(1-(HLOOKUP(daily!$B104,'commercial size limit'!$A$4:$M$13,4,FALSE)/100))*(VLOOKUP(14&amp;$B104,'comm trip limit - FL_Keys'!$A$5:$I$64,COLUMN(H102),FALSE))*$C105</f>
        <v>1336.0131857101919</v>
      </c>
      <c r="U105">
        <f>U104+(1-(HLOOKUP(daily!$B104,'commercial size limit'!$A$4:$M$13,4,FALSE)/100))*(VLOOKUP(14&amp;$B104,'comm trip limit - FL_Keys'!$A$5:$I$64,COLUMN(I102),FALSE))*$C105</f>
        <v>1336.0131857101919</v>
      </c>
      <c r="V105">
        <f>V104+(1-(HLOOKUP(daily!$B104,'commercial size limit'!$A$4:$M$13,5,FALSE)/100))*(VLOOKUP(15&amp;$B104,'comm trip limit - FL_Keys'!$A$5:$I$64,COLUMN(D102),FALSE))*$C105</f>
        <v>1069.1807421871069</v>
      </c>
      <c r="W105">
        <f>W104+(1-(HLOOKUP(daily!$B104,'commercial size limit'!$A$4:$M$13,5,FALSE)/100))*(VLOOKUP(15&amp;$B104,'comm trip limit - FL_Keys'!$A$5:$I$64,COLUMN(E102),FALSE))*$C105</f>
        <v>955.08861045694891</v>
      </c>
      <c r="X105">
        <f>X104+(1-(HLOOKUP(daily!$B104,'commercial size limit'!$A$4:$M$13,5,FALSE)/100))*(VLOOKUP(15&amp;$B104,'comm trip limit - FL_Keys'!$A$5:$I$64,COLUMN(F102),FALSE))*$C105</f>
        <v>1050.9730859155095</v>
      </c>
      <c r="Y105">
        <f>Y104+(1-(HLOOKUP(daily!$B104,'commercial size limit'!$A$4:$M$13,5,FALSE)/100))*(VLOOKUP(15&amp;$B104,'comm trip limit - FL_Keys'!$A$5:$I$64,COLUMN(G102),FALSE))*$C105</f>
        <v>1069.1807421871069</v>
      </c>
      <c r="Z105">
        <f>Z104+(1-(HLOOKUP(daily!$B104,'commercial size limit'!$A$4:$M$13,5,FALSE)/100))*(VLOOKUP(15&amp;$B104,'comm trip limit - FL_Keys'!$A$5:$I$64,COLUMN(H102),FALSE))*$C105</f>
        <v>1069.1807421871069</v>
      </c>
      <c r="AA105">
        <f>AA104+(1-(HLOOKUP(daily!$B104,'commercial size limit'!$A$4:$M$13,5,FALSE)/100))*(VLOOKUP(15&amp;$B104,'comm trip limit - FL_Keys'!$A$5:$I$64,COLUMN(I102),FALSE))*$C105</f>
        <v>1069.1807421871069</v>
      </c>
      <c r="AB105">
        <f>AB104+(1-(HLOOKUP(daily!$B104,'commercial size limit'!$A$4:$M$13,6,FALSE)/100))*(VLOOKUP(16&amp;$B104,'comm trip limit - FL_Keys'!$A$5:$I$64,COLUMN(D102),FALSE))*$C105</f>
        <v>918.83415625920065</v>
      </c>
      <c r="AC105">
        <f>AC104+(1-(HLOOKUP(daily!$B104,'commercial size limit'!$A$4:$M$13,6,FALSE)/100))*(VLOOKUP(16&amp;$B104,'comm trip limit - FL_Keys'!$A$5:$I$64,COLUMN(E102),FALSE))*$C105</f>
        <v>839.94979613766213</v>
      </c>
      <c r="AD105">
        <f>AD104+(1-(HLOOKUP(daily!$B104,'commercial size limit'!$A$4:$M$13,6,FALSE)/100))*(VLOOKUP(16&amp;$B104,'comm trip limit - FL_Keys'!$A$5:$I$64,COLUMN(F102),FALSE))*$C105</f>
        <v>906.77847827093365</v>
      </c>
      <c r="AE105">
        <f>AE104+(1-(HLOOKUP(daily!$B104,'commercial size limit'!$A$4:$M$13,6,FALSE)/100))*(VLOOKUP(16&amp;$B104,'comm trip limit - FL_Keys'!$A$5:$I$64,COLUMN(G102),FALSE))*$C105</f>
        <v>918.83415625920065</v>
      </c>
      <c r="AF105">
        <f>AF104+(1-(HLOOKUP(daily!$B104,'commercial size limit'!$A$4:$M$13,6,FALSE)/100))*(VLOOKUP(16&amp;$B104,'comm trip limit - FL_Keys'!$A$5:$I$64,COLUMN(H102),FALSE))*$C105</f>
        <v>918.83415625920065</v>
      </c>
      <c r="AG105">
        <f>AG104+(1-(HLOOKUP(daily!$B104,'commercial size limit'!$A$4:$M$13,6,FALSE)/100))*(VLOOKUP(16&amp;$B104,'comm trip limit - FL_Keys'!$A$5:$I$64,COLUMN(I102),FALSE))*$C105</f>
        <v>918.83415625920065</v>
      </c>
      <c r="AH105">
        <f>AH104+(1-(HLOOKUP(daily!$B104,'commercial size limit'!$A$4:$M$13,7,FALSE)/100))*(VLOOKUP(17&amp;$B104,'comm trip limit - FL_Keys'!$A$5:$I$64,COLUMN(D102),FALSE))*$C105</f>
        <v>868.04451638021385</v>
      </c>
      <c r="AI105">
        <f>AI104+(1-(HLOOKUP(daily!$B104,'commercial size limit'!$A$4:$M$13,7,FALSE)/100))*(VLOOKUP(17&amp;$B104,'comm trip limit - FL_Keys'!$A$5:$I$64,COLUMN(E102),FALSE))*$C105</f>
        <v>801.0248322541953</v>
      </c>
      <c r="AJ105">
        <f>AJ104+(1-(HLOOKUP(daily!$B104,'commercial size limit'!$A$4:$M$13,7,FALSE)/100))*(VLOOKUP(17&amp;$B104,'comm trip limit - FL_Keys'!$A$5:$I$64,COLUMN(F102),FALSE))*$C105</f>
        <v>856.64625400550131</v>
      </c>
      <c r="AK105">
        <f>AK104+(1-(HLOOKUP(daily!$B104,'commercial size limit'!$A$4:$M$13,7,FALSE)/100))*(VLOOKUP(17&amp;$B104,'comm trip limit - FL_Keys'!$A$5:$I$64,COLUMN(G102),FALSE))*$C105</f>
        <v>868.04451638021385</v>
      </c>
      <c r="AL105">
        <f>AL104+(1-(HLOOKUP(daily!$B104,'commercial size limit'!$A$4:$M$13,7,FALSE)/100))*(VLOOKUP(17&amp;$B104,'comm trip limit - FL_Keys'!$A$5:$I$64,COLUMN(H102),FALSE))*$C105</f>
        <v>868.04451638021385</v>
      </c>
      <c r="AM105">
        <f>AM104+(1-(HLOOKUP(daily!$B104,'commercial size limit'!$A$4:$M$13,7,FALSE)/100))*(VLOOKUP(17&amp;$B104,'comm trip limit - FL_Keys'!$A$5:$I$64,COLUMN(I102),FALSE))*$C105</f>
        <v>868.04451638021385</v>
      </c>
    </row>
    <row r="106" spans="1:39" x14ac:dyDescent="0.25">
      <c r="A106" s="7">
        <v>42473</v>
      </c>
      <c r="B106" s="22">
        <f t="shared" si="4"/>
        <v>4</v>
      </c>
      <c r="C106" s="21">
        <f t="shared" si="3"/>
        <v>27.268999999999998</v>
      </c>
      <c r="D106">
        <f t="shared" si="5"/>
        <v>3205.9759999999942</v>
      </c>
      <c r="E106">
        <v>104</v>
      </c>
      <c r="J106">
        <f>J105+(1-(HLOOKUP(daily!$B105,'commercial size limit'!$A$4:$M$13,2,FALSE)/100))*(VLOOKUP(12&amp;$B105,'comm trip limit - FL_Keys'!$A$5:$I$64,COLUMN(D103),FALSE))*$C106</f>
        <v>3205.9759999999942</v>
      </c>
      <c r="K106">
        <f>K105+(1-(HLOOKUP(daily!$B105,'commercial size limit'!$A$4:$M$13,2,FALSE)/100))*(VLOOKUP(12&amp;$B105,'comm trip limit - FL_Keys'!$A$5:$I$64,COLUMN(E103),FALSE))*$C106</f>
        <v>1951.7939562399965</v>
      </c>
      <c r="L106">
        <f>L105+(1-(HLOOKUP(daily!$B105,'commercial size limit'!$A$4:$M$13,2,FALSE)/100))*(VLOOKUP(12&amp;$B105,'comm trip limit - FL_Keys'!$A$5:$I$64,COLUMN(F103),FALSE))*$C106</f>
        <v>2606.8796554299988</v>
      </c>
      <c r="M106">
        <f>M105+(1-(HLOOKUP(daily!$B105,'commercial size limit'!$A$4:$M$13,2,FALSE)/100))*(VLOOKUP(12&amp;$B105,'comm trip limit - FL_Keys'!$A$5:$I$64,COLUMN(G103),FALSE))*$C106</f>
        <v>3011.016334569998</v>
      </c>
      <c r="N106">
        <f>N105+(1-(HLOOKUP(daily!$B105,'commercial size limit'!$A$4:$M$13,2,FALSE)/100))*(VLOOKUP(12&amp;$B105,'comm trip limit - FL_Keys'!$A$5:$I$64,COLUMN(H103),FALSE))*$C106</f>
        <v>3152.669426659992</v>
      </c>
      <c r="O106">
        <f>O105+(1-(HLOOKUP(daily!$B105,'commercial size limit'!$A$4:$M$13,2,FALSE)/100))*(VLOOKUP(12&amp;$B105,'comm trip limit - FL_Keys'!$A$5:$I$64,COLUMN(I103),FALSE))*$C106</f>
        <v>3185.5861461799932</v>
      </c>
      <c r="P106">
        <f>P105+(1-(HLOOKUP(daily!$B105,'commercial size limit'!$A$4:$M$13,4,FALSE)/100))*(VLOOKUP(14&amp;$B105,'comm trip limit - FL_Keys'!$A$5:$I$64,COLUMN(D103),FALSE))*$C106</f>
        <v>1359.9658894138956</v>
      </c>
      <c r="Q106">
        <f>Q105+(1-(HLOOKUP(daily!$B105,'commercial size limit'!$A$4:$M$13,4,FALSE)/100))*(VLOOKUP(14&amp;$B105,'comm trip limit - FL_Keys'!$A$5:$I$64,COLUMN(E103),FALSE))*$C106</f>
        <v>1162.1735209380472</v>
      </c>
      <c r="R106">
        <f>R105+(1-(HLOOKUP(daily!$B105,'commercial size limit'!$A$4:$M$13,4,FALSE)/100))*(VLOOKUP(14&amp;$B105,'comm trip limit - FL_Keys'!$A$5:$I$64,COLUMN(F103),FALSE))*$C106</f>
        <v>1316.7774264364068</v>
      </c>
      <c r="S106">
        <f>S105+(1-(HLOOKUP(daily!$B105,'commercial size limit'!$A$4:$M$13,4,FALSE)/100))*(VLOOKUP(14&amp;$B105,'comm trip limit - FL_Keys'!$A$5:$I$64,COLUMN(G103),FALSE))*$C106</f>
        <v>1359.9658894138956</v>
      </c>
      <c r="T106">
        <f>T105+(1-(HLOOKUP(daily!$B105,'commercial size limit'!$A$4:$M$13,4,FALSE)/100))*(VLOOKUP(14&amp;$B105,'comm trip limit - FL_Keys'!$A$5:$I$64,COLUMN(H103),FALSE))*$C106</f>
        <v>1359.9658894138956</v>
      </c>
      <c r="U106">
        <f>U105+(1-(HLOOKUP(daily!$B105,'commercial size limit'!$A$4:$M$13,4,FALSE)/100))*(VLOOKUP(14&amp;$B105,'comm trip limit - FL_Keys'!$A$5:$I$64,COLUMN(I103),FALSE))*$C106</f>
        <v>1359.9658894138956</v>
      </c>
      <c r="V106">
        <f>V105+(1-(HLOOKUP(daily!$B105,'commercial size limit'!$A$4:$M$13,5,FALSE)/100))*(VLOOKUP(15&amp;$B105,'comm trip limit - FL_Keys'!$A$5:$I$64,COLUMN(D103),FALSE))*$C106</f>
        <v>1091.613979224144</v>
      </c>
      <c r="W106">
        <f>W105+(1-(HLOOKUP(daily!$B105,'commercial size limit'!$A$4:$M$13,5,FALSE)/100))*(VLOOKUP(15&amp;$B105,'comm trip limit - FL_Keys'!$A$5:$I$64,COLUMN(E103),FALSE))*$C106</f>
        <v>973.71649749539336</v>
      </c>
      <c r="X106">
        <f>X105+(1-(HLOOKUP(daily!$B105,'commercial size limit'!$A$4:$M$13,5,FALSE)/100))*(VLOOKUP(15&amp;$B105,'comm trip limit - FL_Keys'!$A$5:$I$64,COLUMN(F103),FALSE))*$C106</f>
        <v>1072.5902017891392</v>
      </c>
      <c r="Y106">
        <f>Y105+(1-(HLOOKUP(daily!$B105,'commercial size limit'!$A$4:$M$13,5,FALSE)/100))*(VLOOKUP(15&amp;$B105,'comm trip limit - FL_Keys'!$A$5:$I$64,COLUMN(G103),FALSE))*$C106</f>
        <v>1091.613979224144</v>
      </c>
      <c r="Z106">
        <f>Z105+(1-(HLOOKUP(daily!$B105,'commercial size limit'!$A$4:$M$13,5,FALSE)/100))*(VLOOKUP(15&amp;$B105,'comm trip limit - FL_Keys'!$A$5:$I$64,COLUMN(H103),FALSE))*$C106</f>
        <v>1091.613979224144</v>
      </c>
      <c r="AA106">
        <f>AA105+(1-(HLOOKUP(daily!$B105,'commercial size limit'!$A$4:$M$13,5,FALSE)/100))*(VLOOKUP(15&amp;$B105,'comm trip limit - FL_Keys'!$A$5:$I$64,COLUMN(I103),FALSE))*$C106</f>
        <v>1091.613979224144</v>
      </c>
      <c r="AB106">
        <f>AB105+(1-(HLOOKUP(daily!$B105,'commercial size limit'!$A$4:$M$13,6,FALSE)/100))*(VLOOKUP(16&amp;$B105,'comm trip limit - FL_Keys'!$A$5:$I$64,COLUMN(D103),FALSE))*$C106</f>
        <v>941.02319329623765</v>
      </c>
      <c r="AC106">
        <f>AC105+(1-(HLOOKUP(daily!$B105,'commercial size limit'!$A$4:$M$13,6,FALSE)/100))*(VLOOKUP(16&amp;$B105,'comm trip limit - FL_Keys'!$A$5:$I$64,COLUMN(E103),FALSE))*$C106</f>
        <v>858.46188784729179</v>
      </c>
      <c r="AD106">
        <f>AD105+(1-(HLOOKUP(daily!$B105,'commercial size limit'!$A$4:$M$13,6,FALSE)/100))*(VLOOKUP(16&amp;$B105,'comm trip limit - FL_Keys'!$A$5:$I$64,COLUMN(F103),FALSE))*$C106</f>
        <v>928.17115076871141</v>
      </c>
      <c r="AE106">
        <f>AE105+(1-(HLOOKUP(daily!$B105,'commercial size limit'!$A$4:$M$13,6,FALSE)/100))*(VLOOKUP(16&amp;$B105,'comm trip limit - FL_Keys'!$A$5:$I$64,COLUMN(G103),FALSE))*$C106</f>
        <v>941.02319329623765</v>
      </c>
      <c r="AF106">
        <f>AF105+(1-(HLOOKUP(daily!$B105,'commercial size limit'!$A$4:$M$13,6,FALSE)/100))*(VLOOKUP(16&amp;$B105,'comm trip limit - FL_Keys'!$A$5:$I$64,COLUMN(H103),FALSE))*$C106</f>
        <v>941.02319329623765</v>
      </c>
      <c r="AG106">
        <f>AG105+(1-(HLOOKUP(daily!$B105,'commercial size limit'!$A$4:$M$13,6,FALSE)/100))*(VLOOKUP(16&amp;$B105,'comm trip limit - FL_Keys'!$A$5:$I$64,COLUMN(I103),FALSE))*$C106</f>
        <v>941.02319329623765</v>
      </c>
      <c r="AH106">
        <f>AH105+(1-(HLOOKUP(daily!$B105,'commercial size limit'!$A$4:$M$13,7,FALSE)/100))*(VLOOKUP(17&amp;$B105,'comm trip limit - FL_Keys'!$A$5:$I$64,COLUMN(D103),FALSE))*$C106</f>
        <v>889.50095341725091</v>
      </c>
      <c r="AI106">
        <f>AI105+(1-(HLOOKUP(daily!$B105,'commercial size limit'!$A$4:$M$13,7,FALSE)/100))*(VLOOKUP(17&amp;$B105,'comm trip limit - FL_Keys'!$A$5:$I$64,COLUMN(E103),FALSE))*$C106</f>
        <v>819.18899359226941</v>
      </c>
      <c r="AJ106">
        <f>AJ105+(1-(HLOOKUP(daily!$B105,'commercial size limit'!$A$4:$M$13,7,FALSE)/100))*(VLOOKUP(17&amp;$B105,'comm trip limit - FL_Keys'!$A$5:$I$64,COLUMN(F103),FALSE))*$C106</f>
        <v>877.36609155905683</v>
      </c>
      <c r="AK106">
        <f>AK105+(1-(HLOOKUP(daily!$B105,'commercial size limit'!$A$4:$M$13,7,FALSE)/100))*(VLOOKUP(17&amp;$B105,'comm trip limit - FL_Keys'!$A$5:$I$64,COLUMN(G103),FALSE))*$C106</f>
        <v>889.50095341725091</v>
      </c>
      <c r="AL106">
        <f>AL105+(1-(HLOOKUP(daily!$B105,'commercial size limit'!$A$4:$M$13,7,FALSE)/100))*(VLOOKUP(17&amp;$B105,'comm trip limit - FL_Keys'!$A$5:$I$64,COLUMN(H103),FALSE))*$C106</f>
        <v>889.50095341725091</v>
      </c>
      <c r="AM106">
        <f>AM105+(1-(HLOOKUP(daily!$B105,'commercial size limit'!$A$4:$M$13,7,FALSE)/100))*(VLOOKUP(17&amp;$B105,'comm trip limit - FL_Keys'!$A$5:$I$64,COLUMN(I103),FALSE))*$C106</f>
        <v>889.50095341725091</v>
      </c>
    </row>
    <row r="107" spans="1:39" x14ac:dyDescent="0.25">
      <c r="A107" s="7">
        <v>42474</v>
      </c>
      <c r="B107" s="22">
        <f t="shared" si="4"/>
        <v>4</v>
      </c>
      <c r="C107" s="21">
        <f t="shared" si="3"/>
        <v>27.268999999999998</v>
      </c>
      <c r="D107">
        <f t="shared" si="5"/>
        <v>3233.244999999994</v>
      </c>
      <c r="E107">
        <v>105</v>
      </c>
      <c r="J107">
        <f>J106+(1-(HLOOKUP(daily!$B106,'commercial size limit'!$A$4:$M$13,2,FALSE)/100))*(VLOOKUP(12&amp;$B106,'comm trip limit - FL_Keys'!$A$5:$I$64,COLUMN(D104),FALSE))*$C107</f>
        <v>3233.244999999994</v>
      </c>
      <c r="K107">
        <f>K106+(1-(HLOOKUP(daily!$B106,'commercial size limit'!$A$4:$M$13,2,FALSE)/100))*(VLOOKUP(12&amp;$B106,'comm trip limit - FL_Keys'!$A$5:$I$64,COLUMN(E104),FALSE))*$C107</f>
        <v>1972.6372890799964</v>
      </c>
      <c r="L107">
        <f>L106+(1-(HLOOKUP(daily!$B106,'commercial size limit'!$A$4:$M$13,2,FALSE)/100))*(VLOOKUP(12&amp;$B106,'comm trip limit - FL_Keys'!$A$5:$I$64,COLUMN(F104),FALSE))*$C107</f>
        <v>2632.7421204099987</v>
      </c>
      <c r="M107">
        <f>M106+(1-(HLOOKUP(daily!$B106,'commercial size limit'!$A$4:$M$13,2,FALSE)/100))*(VLOOKUP(12&amp;$B106,'comm trip limit - FL_Keys'!$A$5:$I$64,COLUMN(G104),FALSE))*$C107</f>
        <v>3038.0838166599979</v>
      </c>
      <c r="N107">
        <f>N106+(1-(HLOOKUP(daily!$B106,'commercial size limit'!$A$4:$M$13,2,FALSE)/100))*(VLOOKUP(12&amp;$B106,'comm trip limit - FL_Keys'!$A$5:$I$64,COLUMN(H104),FALSE))*$C107</f>
        <v>3179.9384266599918</v>
      </c>
      <c r="O107">
        <f>O106+(1-(HLOOKUP(daily!$B106,'commercial size limit'!$A$4:$M$13,2,FALSE)/100))*(VLOOKUP(12&amp;$B106,'comm trip limit - FL_Keys'!$A$5:$I$64,COLUMN(I104),FALSE))*$C107</f>
        <v>3212.855146179993</v>
      </c>
      <c r="P107">
        <f>P106+(1-(HLOOKUP(daily!$B106,'commercial size limit'!$A$4:$M$13,4,FALSE)/100))*(VLOOKUP(14&amp;$B106,'comm trip limit - FL_Keys'!$A$5:$I$64,COLUMN(D104),FALSE))*$C107</f>
        <v>1383.9185931175994</v>
      </c>
      <c r="Q107">
        <f>Q106+(1-(HLOOKUP(daily!$B106,'commercial size limit'!$A$4:$M$13,4,FALSE)/100))*(VLOOKUP(14&amp;$B106,'comm trip limit - FL_Keys'!$A$5:$I$64,COLUMN(E104),FALSE))*$C107</f>
        <v>1181.5229940439731</v>
      </c>
      <c r="R107">
        <f>R106+(1-(HLOOKUP(daily!$B106,'commercial size limit'!$A$4:$M$13,4,FALSE)/100))*(VLOOKUP(14&amp;$B106,'comm trip limit - FL_Keys'!$A$5:$I$64,COLUMN(F104),FALSE))*$C107</f>
        <v>1339.7904655738141</v>
      </c>
      <c r="S107">
        <f>S106+(1-(HLOOKUP(daily!$B106,'commercial size limit'!$A$4:$M$13,4,FALSE)/100))*(VLOOKUP(14&amp;$B106,'comm trip limit - FL_Keys'!$A$5:$I$64,COLUMN(G104),FALSE))*$C107</f>
        <v>1383.9185931175994</v>
      </c>
      <c r="T107">
        <f>T106+(1-(HLOOKUP(daily!$B106,'commercial size limit'!$A$4:$M$13,4,FALSE)/100))*(VLOOKUP(14&amp;$B106,'comm trip limit - FL_Keys'!$A$5:$I$64,COLUMN(H104),FALSE))*$C107</f>
        <v>1383.9185931175994</v>
      </c>
      <c r="U107">
        <f>U106+(1-(HLOOKUP(daily!$B106,'commercial size limit'!$A$4:$M$13,4,FALSE)/100))*(VLOOKUP(14&amp;$B106,'comm trip limit - FL_Keys'!$A$5:$I$64,COLUMN(I104),FALSE))*$C107</f>
        <v>1383.9185931175994</v>
      </c>
      <c r="V107">
        <f>V106+(1-(HLOOKUP(daily!$B106,'commercial size limit'!$A$4:$M$13,5,FALSE)/100))*(VLOOKUP(15&amp;$B106,'comm trip limit - FL_Keys'!$A$5:$I$64,COLUMN(D104),FALSE))*$C107</f>
        <v>1114.0472162611811</v>
      </c>
      <c r="W107">
        <f>W106+(1-(HLOOKUP(daily!$B106,'commercial size limit'!$A$4:$M$13,5,FALSE)/100))*(VLOOKUP(15&amp;$B106,'comm trip limit - FL_Keys'!$A$5:$I$64,COLUMN(E104),FALSE))*$C107</f>
        <v>992.3443845338378</v>
      </c>
      <c r="X107">
        <f>X106+(1-(HLOOKUP(daily!$B106,'commercial size limit'!$A$4:$M$13,5,FALSE)/100))*(VLOOKUP(15&amp;$B106,'comm trip limit - FL_Keys'!$A$5:$I$64,COLUMN(F104),FALSE))*$C107</f>
        <v>1094.2073176627689</v>
      </c>
      <c r="Y107">
        <f>Y106+(1-(HLOOKUP(daily!$B106,'commercial size limit'!$A$4:$M$13,5,FALSE)/100))*(VLOOKUP(15&amp;$B106,'comm trip limit - FL_Keys'!$A$5:$I$64,COLUMN(G104),FALSE))*$C107</f>
        <v>1114.0472162611811</v>
      </c>
      <c r="Z107">
        <f>Z106+(1-(HLOOKUP(daily!$B106,'commercial size limit'!$A$4:$M$13,5,FALSE)/100))*(VLOOKUP(15&amp;$B106,'comm trip limit - FL_Keys'!$A$5:$I$64,COLUMN(H104),FALSE))*$C107</f>
        <v>1114.0472162611811</v>
      </c>
      <c r="AA107">
        <f>AA106+(1-(HLOOKUP(daily!$B106,'commercial size limit'!$A$4:$M$13,5,FALSE)/100))*(VLOOKUP(15&amp;$B106,'comm trip limit - FL_Keys'!$A$5:$I$64,COLUMN(I104),FALSE))*$C107</f>
        <v>1114.0472162611811</v>
      </c>
      <c r="AB107">
        <f>AB106+(1-(HLOOKUP(daily!$B106,'commercial size limit'!$A$4:$M$13,6,FALSE)/100))*(VLOOKUP(16&amp;$B106,'comm trip limit - FL_Keys'!$A$5:$I$64,COLUMN(D104),FALSE))*$C107</f>
        <v>963.21223033327465</v>
      </c>
      <c r="AC107">
        <f>AC106+(1-(HLOOKUP(daily!$B106,'commercial size limit'!$A$4:$M$13,6,FALSE)/100))*(VLOOKUP(16&amp;$B106,'comm trip limit - FL_Keys'!$A$5:$I$64,COLUMN(E104),FALSE))*$C107</f>
        <v>876.97397955692145</v>
      </c>
      <c r="AD107">
        <f>AD106+(1-(HLOOKUP(daily!$B106,'commercial size limit'!$A$4:$M$13,6,FALSE)/100))*(VLOOKUP(16&amp;$B106,'comm trip limit - FL_Keys'!$A$5:$I$64,COLUMN(F104),FALSE))*$C107</f>
        <v>949.56382326648918</v>
      </c>
      <c r="AE107">
        <f>AE106+(1-(HLOOKUP(daily!$B106,'commercial size limit'!$A$4:$M$13,6,FALSE)/100))*(VLOOKUP(16&amp;$B106,'comm trip limit - FL_Keys'!$A$5:$I$64,COLUMN(G104),FALSE))*$C107</f>
        <v>963.21223033327465</v>
      </c>
      <c r="AF107">
        <f>AF106+(1-(HLOOKUP(daily!$B106,'commercial size limit'!$A$4:$M$13,6,FALSE)/100))*(VLOOKUP(16&amp;$B106,'comm trip limit - FL_Keys'!$A$5:$I$64,COLUMN(H104),FALSE))*$C107</f>
        <v>963.21223033327465</v>
      </c>
      <c r="AG107">
        <f>AG106+(1-(HLOOKUP(daily!$B106,'commercial size limit'!$A$4:$M$13,6,FALSE)/100))*(VLOOKUP(16&amp;$B106,'comm trip limit - FL_Keys'!$A$5:$I$64,COLUMN(I104),FALSE))*$C107</f>
        <v>963.21223033327465</v>
      </c>
      <c r="AH107">
        <f>AH106+(1-(HLOOKUP(daily!$B106,'commercial size limit'!$A$4:$M$13,7,FALSE)/100))*(VLOOKUP(17&amp;$B106,'comm trip limit - FL_Keys'!$A$5:$I$64,COLUMN(D104),FALSE))*$C107</f>
        <v>910.95739045428797</v>
      </c>
      <c r="AI107">
        <f>AI106+(1-(HLOOKUP(daily!$B106,'commercial size limit'!$A$4:$M$13,7,FALSE)/100))*(VLOOKUP(17&amp;$B106,'comm trip limit - FL_Keys'!$A$5:$I$64,COLUMN(E104),FALSE))*$C107</f>
        <v>837.35315493034352</v>
      </c>
      <c r="AJ107">
        <f>AJ106+(1-(HLOOKUP(daily!$B106,'commercial size limit'!$A$4:$M$13,7,FALSE)/100))*(VLOOKUP(17&amp;$B106,'comm trip limit - FL_Keys'!$A$5:$I$64,COLUMN(F104),FALSE))*$C107</f>
        <v>898.08592911261235</v>
      </c>
      <c r="AK107">
        <f>AK106+(1-(HLOOKUP(daily!$B106,'commercial size limit'!$A$4:$M$13,7,FALSE)/100))*(VLOOKUP(17&amp;$B106,'comm trip limit - FL_Keys'!$A$5:$I$64,COLUMN(G104),FALSE))*$C107</f>
        <v>910.95739045428797</v>
      </c>
      <c r="AL107">
        <f>AL106+(1-(HLOOKUP(daily!$B106,'commercial size limit'!$A$4:$M$13,7,FALSE)/100))*(VLOOKUP(17&amp;$B106,'comm trip limit - FL_Keys'!$A$5:$I$64,COLUMN(H104),FALSE))*$C107</f>
        <v>910.95739045428797</v>
      </c>
      <c r="AM107">
        <f>AM106+(1-(HLOOKUP(daily!$B106,'commercial size limit'!$A$4:$M$13,7,FALSE)/100))*(VLOOKUP(17&amp;$B106,'comm trip limit - FL_Keys'!$A$5:$I$64,COLUMN(I104),FALSE))*$C107</f>
        <v>910.95739045428797</v>
      </c>
    </row>
    <row r="108" spans="1:39" x14ac:dyDescent="0.25">
      <c r="A108" s="7">
        <v>42475</v>
      </c>
      <c r="B108" s="22">
        <f t="shared" si="4"/>
        <v>4</v>
      </c>
      <c r="C108" s="21">
        <f t="shared" si="3"/>
        <v>27.268999999999998</v>
      </c>
      <c r="D108">
        <f t="shared" si="5"/>
        <v>3260.5139999999938</v>
      </c>
      <c r="E108">
        <v>106</v>
      </c>
      <c r="J108">
        <f>J107+(1-(HLOOKUP(daily!$B107,'commercial size limit'!$A$4:$M$13,2,FALSE)/100))*(VLOOKUP(12&amp;$B107,'comm trip limit - FL_Keys'!$A$5:$I$64,COLUMN(D105),FALSE))*$C108</f>
        <v>3260.5139999999938</v>
      </c>
      <c r="K108">
        <f>K107+(1-(HLOOKUP(daily!$B107,'commercial size limit'!$A$4:$M$13,2,FALSE)/100))*(VLOOKUP(12&amp;$B107,'comm trip limit - FL_Keys'!$A$5:$I$64,COLUMN(E105),FALSE))*$C108</f>
        <v>1993.4806219199963</v>
      </c>
      <c r="L108">
        <f>L107+(1-(HLOOKUP(daily!$B107,'commercial size limit'!$A$4:$M$13,2,FALSE)/100))*(VLOOKUP(12&amp;$B107,'comm trip limit - FL_Keys'!$A$5:$I$64,COLUMN(F105),FALSE))*$C108</f>
        <v>2658.6045853899986</v>
      </c>
      <c r="M108">
        <f>M107+(1-(HLOOKUP(daily!$B107,'commercial size limit'!$A$4:$M$13,2,FALSE)/100))*(VLOOKUP(12&amp;$B107,'comm trip limit - FL_Keys'!$A$5:$I$64,COLUMN(G105),FALSE))*$C108</f>
        <v>3065.1512987499977</v>
      </c>
      <c r="N108">
        <f>N107+(1-(HLOOKUP(daily!$B107,'commercial size limit'!$A$4:$M$13,2,FALSE)/100))*(VLOOKUP(12&amp;$B107,'comm trip limit - FL_Keys'!$A$5:$I$64,COLUMN(H105),FALSE))*$C108</f>
        <v>3207.2074266599916</v>
      </c>
      <c r="O108">
        <f>O107+(1-(HLOOKUP(daily!$B107,'commercial size limit'!$A$4:$M$13,2,FALSE)/100))*(VLOOKUP(12&amp;$B107,'comm trip limit - FL_Keys'!$A$5:$I$64,COLUMN(I105),FALSE))*$C108</f>
        <v>3240.1241461799927</v>
      </c>
      <c r="P108">
        <f>P107+(1-(HLOOKUP(daily!$B107,'commercial size limit'!$A$4:$M$13,4,FALSE)/100))*(VLOOKUP(14&amp;$B107,'comm trip limit - FL_Keys'!$A$5:$I$64,COLUMN(D105),FALSE))*$C108</f>
        <v>1407.8712968213031</v>
      </c>
      <c r="Q108">
        <f>Q107+(1-(HLOOKUP(daily!$B107,'commercial size limit'!$A$4:$M$13,4,FALSE)/100))*(VLOOKUP(14&amp;$B107,'comm trip limit - FL_Keys'!$A$5:$I$64,COLUMN(E105),FALSE))*$C108</f>
        <v>1200.872467149899</v>
      </c>
      <c r="R108">
        <f>R107+(1-(HLOOKUP(daily!$B107,'commercial size limit'!$A$4:$M$13,4,FALSE)/100))*(VLOOKUP(14&amp;$B107,'comm trip limit - FL_Keys'!$A$5:$I$64,COLUMN(F105),FALSE))*$C108</f>
        <v>1362.8035047112214</v>
      </c>
      <c r="S108">
        <f>S107+(1-(HLOOKUP(daily!$B107,'commercial size limit'!$A$4:$M$13,4,FALSE)/100))*(VLOOKUP(14&amp;$B107,'comm trip limit - FL_Keys'!$A$5:$I$64,COLUMN(G105),FALSE))*$C108</f>
        <v>1407.8712968213031</v>
      </c>
      <c r="T108">
        <f>T107+(1-(HLOOKUP(daily!$B107,'commercial size limit'!$A$4:$M$13,4,FALSE)/100))*(VLOOKUP(14&amp;$B107,'comm trip limit - FL_Keys'!$A$5:$I$64,COLUMN(H105),FALSE))*$C108</f>
        <v>1407.8712968213031</v>
      </c>
      <c r="U108">
        <f>U107+(1-(HLOOKUP(daily!$B107,'commercial size limit'!$A$4:$M$13,4,FALSE)/100))*(VLOOKUP(14&amp;$B107,'comm trip limit - FL_Keys'!$A$5:$I$64,COLUMN(I105),FALSE))*$C108</f>
        <v>1407.8712968213031</v>
      </c>
      <c r="V108">
        <f>V107+(1-(HLOOKUP(daily!$B107,'commercial size limit'!$A$4:$M$13,5,FALSE)/100))*(VLOOKUP(15&amp;$B107,'comm trip limit - FL_Keys'!$A$5:$I$64,COLUMN(D105),FALSE))*$C108</f>
        <v>1136.4804532982182</v>
      </c>
      <c r="W108">
        <f>W107+(1-(HLOOKUP(daily!$B107,'commercial size limit'!$A$4:$M$13,5,FALSE)/100))*(VLOOKUP(15&amp;$B107,'comm trip limit - FL_Keys'!$A$5:$I$64,COLUMN(E105),FALSE))*$C108</f>
        <v>1010.9722715722822</v>
      </c>
      <c r="X108">
        <f>X107+(1-(HLOOKUP(daily!$B107,'commercial size limit'!$A$4:$M$13,5,FALSE)/100))*(VLOOKUP(15&amp;$B107,'comm trip limit - FL_Keys'!$A$5:$I$64,COLUMN(F105),FALSE))*$C108</f>
        <v>1115.8244335363986</v>
      </c>
      <c r="Y108">
        <f>Y107+(1-(HLOOKUP(daily!$B107,'commercial size limit'!$A$4:$M$13,5,FALSE)/100))*(VLOOKUP(15&amp;$B107,'comm trip limit - FL_Keys'!$A$5:$I$64,COLUMN(G105),FALSE))*$C108</f>
        <v>1136.4804532982182</v>
      </c>
      <c r="Z108">
        <f>Z107+(1-(HLOOKUP(daily!$B107,'commercial size limit'!$A$4:$M$13,5,FALSE)/100))*(VLOOKUP(15&amp;$B107,'comm trip limit - FL_Keys'!$A$5:$I$64,COLUMN(H105),FALSE))*$C108</f>
        <v>1136.4804532982182</v>
      </c>
      <c r="AA108">
        <f>AA107+(1-(HLOOKUP(daily!$B107,'commercial size limit'!$A$4:$M$13,5,FALSE)/100))*(VLOOKUP(15&amp;$B107,'comm trip limit - FL_Keys'!$A$5:$I$64,COLUMN(I105),FALSE))*$C108</f>
        <v>1136.4804532982182</v>
      </c>
      <c r="AB108">
        <f>AB107+(1-(HLOOKUP(daily!$B107,'commercial size limit'!$A$4:$M$13,6,FALSE)/100))*(VLOOKUP(16&amp;$B107,'comm trip limit - FL_Keys'!$A$5:$I$64,COLUMN(D105),FALSE))*$C108</f>
        <v>985.40126737031164</v>
      </c>
      <c r="AC108">
        <f>AC107+(1-(HLOOKUP(daily!$B107,'commercial size limit'!$A$4:$M$13,6,FALSE)/100))*(VLOOKUP(16&amp;$B107,'comm trip limit - FL_Keys'!$A$5:$I$64,COLUMN(E105),FALSE))*$C108</f>
        <v>895.48607126655111</v>
      </c>
      <c r="AD108">
        <f>AD107+(1-(HLOOKUP(daily!$B107,'commercial size limit'!$A$4:$M$13,6,FALSE)/100))*(VLOOKUP(16&amp;$B107,'comm trip limit - FL_Keys'!$A$5:$I$64,COLUMN(F105),FALSE))*$C108</f>
        <v>970.95649576426695</v>
      </c>
      <c r="AE108">
        <f>AE107+(1-(HLOOKUP(daily!$B107,'commercial size limit'!$A$4:$M$13,6,FALSE)/100))*(VLOOKUP(16&amp;$B107,'comm trip limit - FL_Keys'!$A$5:$I$64,COLUMN(G105),FALSE))*$C108</f>
        <v>985.40126737031164</v>
      </c>
      <c r="AF108">
        <f>AF107+(1-(HLOOKUP(daily!$B107,'commercial size limit'!$A$4:$M$13,6,FALSE)/100))*(VLOOKUP(16&amp;$B107,'comm trip limit - FL_Keys'!$A$5:$I$64,COLUMN(H105),FALSE))*$C108</f>
        <v>985.40126737031164</v>
      </c>
      <c r="AG108">
        <f>AG107+(1-(HLOOKUP(daily!$B107,'commercial size limit'!$A$4:$M$13,6,FALSE)/100))*(VLOOKUP(16&amp;$B107,'comm trip limit - FL_Keys'!$A$5:$I$64,COLUMN(I105),FALSE))*$C108</f>
        <v>985.40126737031164</v>
      </c>
      <c r="AH108">
        <f>AH107+(1-(HLOOKUP(daily!$B107,'commercial size limit'!$A$4:$M$13,7,FALSE)/100))*(VLOOKUP(17&amp;$B107,'comm trip limit - FL_Keys'!$A$5:$I$64,COLUMN(D105),FALSE))*$C108</f>
        <v>932.41382749132504</v>
      </c>
      <c r="AI108">
        <f>AI107+(1-(HLOOKUP(daily!$B107,'commercial size limit'!$A$4:$M$13,7,FALSE)/100))*(VLOOKUP(17&amp;$B107,'comm trip limit - FL_Keys'!$A$5:$I$64,COLUMN(E105),FALSE))*$C108</f>
        <v>855.51731626841763</v>
      </c>
      <c r="AJ108">
        <f>AJ107+(1-(HLOOKUP(daily!$B107,'commercial size limit'!$A$4:$M$13,7,FALSE)/100))*(VLOOKUP(17&amp;$B107,'comm trip limit - FL_Keys'!$A$5:$I$64,COLUMN(F105),FALSE))*$C108</f>
        <v>918.80576666616787</v>
      </c>
      <c r="AK108">
        <f>AK107+(1-(HLOOKUP(daily!$B107,'commercial size limit'!$A$4:$M$13,7,FALSE)/100))*(VLOOKUP(17&amp;$B107,'comm trip limit - FL_Keys'!$A$5:$I$64,COLUMN(G105),FALSE))*$C108</f>
        <v>932.41382749132504</v>
      </c>
      <c r="AL108">
        <f>AL107+(1-(HLOOKUP(daily!$B107,'commercial size limit'!$A$4:$M$13,7,FALSE)/100))*(VLOOKUP(17&amp;$B107,'comm trip limit - FL_Keys'!$A$5:$I$64,COLUMN(H105),FALSE))*$C108</f>
        <v>932.41382749132504</v>
      </c>
      <c r="AM108">
        <f>AM107+(1-(HLOOKUP(daily!$B107,'commercial size limit'!$A$4:$M$13,7,FALSE)/100))*(VLOOKUP(17&amp;$B107,'comm trip limit - FL_Keys'!$A$5:$I$64,COLUMN(I105),FALSE))*$C108</f>
        <v>932.41382749132504</v>
      </c>
    </row>
    <row r="109" spans="1:39" x14ac:dyDescent="0.25">
      <c r="A109" s="7">
        <v>42476</v>
      </c>
      <c r="B109" s="22">
        <f t="shared" si="4"/>
        <v>4</v>
      </c>
      <c r="C109" s="21">
        <f t="shared" si="3"/>
        <v>27.268999999999998</v>
      </c>
      <c r="D109">
        <f t="shared" si="5"/>
        <v>3287.7829999999935</v>
      </c>
      <c r="E109">
        <v>107</v>
      </c>
      <c r="J109">
        <f>J108+(1-(HLOOKUP(daily!$B108,'commercial size limit'!$A$4:$M$13,2,FALSE)/100))*(VLOOKUP(12&amp;$B108,'comm trip limit - FL_Keys'!$A$5:$I$64,COLUMN(D106),FALSE))*$C109</f>
        <v>3287.7829999999935</v>
      </c>
      <c r="K109">
        <f>K108+(1-(HLOOKUP(daily!$B108,'commercial size limit'!$A$4:$M$13,2,FALSE)/100))*(VLOOKUP(12&amp;$B108,'comm trip limit - FL_Keys'!$A$5:$I$64,COLUMN(E106),FALSE))*$C109</f>
        <v>2014.3239547599962</v>
      </c>
      <c r="L109">
        <f>L108+(1-(HLOOKUP(daily!$B108,'commercial size limit'!$A$4:$M$13,2,FALSE)/100))*(VLOOKUP(12&amp;$B108,'comm trip limit - FL_Keys'!$A$5:$I$64,COLUMN(F106),FALSE))*$C109</f>
        <v>2684.4670503699986</v>
      </c>
      <c r="M109">
        <f>M108+(1-(HLOOKUP(daily!$B108,'commercial size limit'!$A$4:$M$13,2,FALSE)/100))*(VLOOKUP(12&amp;$B108,'comm trip limit - FL_Keys'!$A$5:$I$64,COLUMN(G106),FALSE))*$C109</f>
        <v>3092.2187808399976</v>
      </c>
      <c r="N109">
        <f>N108+(1-(HLOOKUP(daily!$B108,'commercial size limit'!$A$4:$M$13,2,FALSE)/100))*(VLOOKUP(12&amp;$B108,'comm trip limit - FL_Keys'!$A$5:$I$64,COLUMN(H106),FALSE))*$C109</f>
        <v>3234.4764266599914</v>
      </c>
      <c r="O109">
        <f>O108+(1-(HLOOKUP(daily!$B108,'commercial size limit'!$A$4:$M$13,2,FALSE)/100))*(VLOOKUP(12&amp;$B108,'comm trip limit - FL_Keys'!$A$5:$I$64,COLUMN(I106),FALSE))*$C109</f>
        <v>3267.3931461799925</v>
      </c>
      <c r="P109">
        <f>P108+(1-(HLOOKUP(daily!$B108,'commercial size limit'!$A$4:$M$13,4,FALSE)/100))*(VLOOKUP(14&amp;$B108,'comm trip limit - FL_Keys'!$A$5:$I$64,COLUMN(D106),FALSE))*$C109</f>
        <v>1431.8240005250068</v>
      </c>
      <c r="Q109">
        <f>Q108+(1-(HLOOKUP(daily!$B108,'commercial size limit'!$A$4:$M$13,4,FALSE)/100))*(VLOOKUP(14&amp;$B108,'comm trip limit - FL_Keys'!$A$5:$I$64,COLUMN(E106),FALSE))*$C109</f>
        <v>1220.2219402558248</v>
      </c>
      <c r="R109">
        <f>R108+(1-(HLOOKUP(daily!$B108,'commercial size limit'!$A$4:$M$13,4,FALSE)/100))*(VLOOKUP(14&amp;$B108,'comm trip limit - FL_Keys'!$A$5:$I$64,COLUMN(F106),FALSE))*$C109</f>
        <v>1385.8165438486287</v>
      </c>
      <c r="S109">
        <f>S108+(1-(HLOOKUP(daily!$B108,'commercial size limit'!$A$4:$M$13,4,FALSE)/100))*(VLOOKUP(14&amp;$B108,'comm trip limit - FL_Keys'!$A$5:$I$64,COLUMN(G106),FALSE))*$C109</f>
        <v>1431.8240005250068</v>
      </c>
      <c r="T109">
        <f>T108+(1-(HLOOKUP(daily!$B108,'commercial size limit'!$A$4:$M$13,4,FALSE)/100))*(VLOOKUP(14&amp;$B108,'comm trip limit - FL_Keys'!$A$5:$I$64,COLUMN(H106),FALSE))*$C109</f>
        <v>1431.8240005250068</v>
      </c>
      <c r="U109">
        <f>U108+(1-(HLOOKUP(daily!$B108,'commercial size limit'!$A$4:$M$13,4,FALSE)/100))*(VLOOKUP(14&amp;$B108,'comm trip limit - FL_Keys'!$A$5:$I$64,COLUMN(I106),FALSE))*$C109</f>
        <v>1431.8240005250068</v>
      </c>
      <c r="V109">
        <f>V108+(1-(HLOOKUP(daily!$B108,'commercial size limit'!$A$4:$M$13,5,FALSE)/100))*(VLOOKUP(15&amp;$B108,'comm trip limit - FL_Keys'!$A$5:$I$64,COLUMN(D106),FALSE))*$C109</f>
        <v>1158.9136903352553</v>
      </c>
      <c r="W109">
        <f>W108+(1-(HLOOKUP(daily!$B108,'commercial size limit'!$A$4:$M$13,5,FALSE)/100))*(VLOOKUP(15&amp;$B108,'comm trip limit - FL_Keys'!$A$5:$I$64,COLUMN(E106),FALSE))*$C109</f>
        <v>1029.6001586107268</v>
      </c>
      <c r="X109">
        <f>X108+(1-(HLOOKUP(daily!$B108,'commercial size limit'!$A$4:$M$13,5,FALSE)/100))*(VLOOKUP(15&amp;$B108,'comm trip limit - FL_Keys'!$A$5:$I$64,COLUMN(F106),FALSE))*$C109</f>
        <v>1137.4415494100283</v>
      </c>
      <c r="Y109">
        <f>Y108+(1-(HLOOKUP(daily!$B108,'commercial size limit'!$A$4:$M$13,5,FALSE)/100))*(VLOOKUP(15&amp;$B108,'comm trip limit - FL_Keys'!$A$5:$I$64,COLUMN(G106),FALSE))*$C109</f>
        <v>1158.9136903352553</v>
      </c>
      <c r="Z109">
        <f>Z108+(1-(HLOOKUP(daily!$B108,'commercial size limit'!$A$4:$M$13,5,FALSE)/100))*(VLOOKUP(15&amp;$B108,'comm trip limit - FL_Keys'!$A$5:$I$64,COLUMN(H106),FALSE))*$C109</f>
        <v>1158.9136903352553</v>
      </c>
      <c r="AA109">
        <f>AA108+(1-(HLOOKUP(daily!$B108,'commercial size limit'!$A$4:$M$13,5,FALSE)/100))*(VLOOKUP(15&amp;$B108,'comm trip limit - FL_Keys'!$A$5:$I$64,COLUMN(I106),FALSE))*$C109</f>
        <v>1158.9136903352553</v>
      </c>
      <c r="AB109">
        <f>AB108+(1-(HLOOKUP(daily!$B108,'commercial size limit'!$A$4:$M$13,6,FALSE)/100))*(VLOOKUP(16&amp;$B108,'comm trip limit - FL_Keys'!$A$5:$I$64,COLUMN(D106),FALSE))*$C109</f>
        <v>1007.5903044073486</v>
      </c>
      <c r="AC109">
        <f>AC108+(1-(HLOOKUP(daily!$B108,'commercial size limit'!$A$4:$M$13,6,FALSE)/100))*(VLOOKUP(16&amp;$B108,'comm trip limit - FL_Keys'!$A$5:$I$64,COLUMN(E106),FALSE))*$C109</f>
        <v>913.99816297618077</v>
      </c>
      <c r="AD109">
        <f>AD108+(1-(HLOOKUP(daily!$B108,'commercial size limit'!$A$4:$M$13,6,FALSE)/100))*(VLOOKUP(16&amp;$B108,'comm trip limit - FL_Keys'!$A$5:$I$64,COLUMN(F106),FALSE))*$C109</f>
        <v>992.34916826204471</v>
      </c>
      <c r="AE109">
        <f>AE108+(1-(HLOOKUP(daily!$B108,'commercial size limit'!$A$4:$M$13,6,FALSE)/100))*(VLOOKUP(16&amp;$B108,'comm trip limit - FL_Keys'!$A$5:$I$64,COLUMN(G106),FALSE))*$C109</f>
        <v>1007.5903044073486</v>
      </c>
      <c r="AF109">
        <f>AF108+(1-(HLOOKUP(daily!$B108,'commercial size limit'!$A$4:$M$13,6,FALSE)/100))*(VLOOKUP(16&amp;$B108,'comm trip limit - FL_Keys'!$A$5:$I$64,COLUMN(H106),FALSE))*$C109</f>
        <v>1007.5903044073486</v>
      </c>
      <c r="AG109">
        <f>AG108+(1-(HLOOKUP(daily!$B108,'commercial size limit'!$A$4:$M$13,6,FALSE)/100))*(VLOOKUP(16&amp;$B108,'comm trip limit - FL_Keys'!$A$5:$I$64,COLUMN(I106),FALSE))*$C109</f>
        <v>1007.5903044073486</v>
      </c>
      <c r="AH109">
        <f>AH108+(1-(HLOOKUP(daily!$B108,'commercial size limit'!$A$4:$M$13,7,FALSE)/100))*(VLOOKUP(17&amp;$B108,'comm trip limit - FL_Keys'!$A$5:$I$64,COLUMN(D106),FALSE))*$C109</f>
        <v>953.8702645283621</v>
      </c>
      <c r="AI109">
        <f>AI108+(1-(HLOOKUP(daily!$B108,'commercial size limit'!$A$4:$M$13,7,FALSE)/100))*(VLOOKUP(17&amp;$B108,'comm trip limit - FL_Keys'!$A$5:$I$64,COLUMN(E106),FALSE))*$C109</f>
        <v>873.68147760649174</v>
      </c>
      <c r="AJ109">
        <f>AJ108+(1-(HLOOKUP(daily!$B108,'commercial size limit'!$A$4:$M$13,7,FALSE)/100))*(VLOOKUP(17&amp;$B108,'comm trip limit - FL_Keys'!$A$5:$I$64,COLUMN(F106),FALSE))*$C109</f>
        <v>939.52560421972339</v>
      </c>
      <c r="AK109">
        <f>AK108+(1-(HLOOKUP(daily!$B108,'commercial size limit'!$A$4:$M$13,7,FALSE)/100))*(VLOOKUP(17&amp;$B108,'comm trip limit - FL_Keys'!$A$5:$I$64,COLUMN(G106),FALSE))*$C109</f>
        <v>953.8702645283621</v>
      </c>
      <c r="AL109">
        <f>AL108+(1-(HLOOKUP(daily!$B108,'commercial size limit'!$A$4:$M$13,7,FALSE)/100))*(VLOOKUP(17&amp;$B108,'comm trip limit - FL_Keys'!$A$5:$I$64,COLUMN(H106),FALSE))*$C109</f>
        <v>953.8702645283621</v>
      </c>
      <c r="AM109">
        <f>AM108+(1-(HLOOKUP(daily!$B108,'commercial size limit'!$A$4:$M$13,7,FALSE)/100))*(VLOOKUP(17&amp;$B108,'comm trip limit - FL_Keys'!$A$5:$I$64,COLUMN(I106),FALSE))*$C109</f>
        <v>953.8702645283621</v>
      </c>
    </row>
    <row r="110" spans="1:39" x14ac:dyDescent="0.25">
      <c r="A110" s="7">
        <v>42477</v>
      </c>
      <c r="B110" s="22">
        <f t="shared" si="4"/>
        <v>4</v>
      </c>
      <c r="C110" s="21">
        <f t="shared" si="3"/>
        <v>27.268999999999998</v>
      </c>
      <c r="D110">
        <f t="shared" si="5"/>
        <v>3315.0519999999933</v>
      </c>
      <c r="E110">
        <v>108</v>
      </c>
      <c r="J110">
        <f>J109+(1-(HLOOKUP(daily!$B109,'commercial size limit'!$A$4:$M$13,2,FALSE)/100))*(VLOOKUP(12&amp;$B109,'comm trip limit - FL_Keys'!$A$5:$I$64,COLUMN(D107),FALSE))*$C110</f>
        <v>3315.0519999999933</v>
      </c>
      <c r="K110">
        <f>K109+(1-(HLOOKUP(daily!$B109,'commercial size limit'!$A$4:$M$13,2,FALSE)/100))*(VLOOKUP(12&amp;$B109,'comm trip limit - FL_Keys'!$A$5:$I$64,COLUMN(E107),FALSE))*$C110</f>
        <v>2035.1672875999961</v>
      </c>
      <c r="L110">
        <f>L109+(1-(HLOOKUP(daily!$B109,'commercial size limit'!$A$4:$M$13,2,FALSE)/100))*(VLOOKUP(12&amp;$B109,'comm trip limit - FL_Keys'!$A$5:$I$64,COLUMN(F107),FALSE))*$C110</f>
        <v>2710.3295153499985</v>
      </c>
      <c r="M110">
        <f>M109+(1-(HLOOKUP(daily!$B109,'commercial size limit'!$A$4:$M$13,2,FALSE)/100))*(VLOOKUP(12&amp;$B109,'comm trip limit - FL_Keys'!$A$5:$I$64,COLUMN(G107),FALSE))*$C110</f>
        <v>3119.2862629299975</v>
      </c>
      <c r="N110">
        <f>N109+(1-(HLOOKUP(daily!$B109,'commercial size limit'!$A$4:$M$13,2,FALSE)/100))*(VLOOKUP(12&amp;$B109,'comm trip limit - FL_Keys'!$A$5:$I$64,COLUMN(H107),FALSE))*$C110</f>
        <v>3261.7454266599912</v>
      </c>
      <c r="O110">
        <f>O109+(1-(HLOOKUP(daily!$B109,'commercial size limit'!$A$4:$M$13,2,FALSE)/100))*(VLOOKUP(12&amp;$B109,'comm trip limit - FL_Keys'!$A$5:$I$64,COLUMN(I107),FALSE))*$C110</f>
        <v>3294.6621461799923</v>
      </c>
      <c r="P110">
        <f>P109+(1-(HLOOKUP(daily!$B109,'commercial size limit'!$A$4:$M$13,4,FALSE)/100))*(VLOOKUP(14&amp;$B109,'comm trip limit - FL_Keys'!$A$5:$I$64,COLUMN(D107),FALSE))*$C110</f>
        <v>1455.7767042287105</v>
      </c>
      <c r="Q110">
        <f>Q109+(1-(HLOOKUP(daily!$B109,'commercial size limit'!$A$4:$M$13,4,FALSE)/100))*(VLOOKUP(14&amp;$B109,'comm trip limit - FL_Keys'!$A$5:$I$64,COLUMN(E107),FALSE))*$C110</f>
        <v>1239.5714133617507</v>
      </c>
      <c r="R110">
        <f>R109+(1-(HLOOKUP(daily!$B109,'commercial size limit'!$A$4:$M$13,4,FALSE)/100))*(VLOOKUP(14&amp;$B109,'comm trip limit - FL_Keys'!$A$5:$I$64,COLUMN(F107),FALSE))*$C110</f>
        <v>1408.829582986036</v>
      </c>
      <c r="S110">
        <f>S109+(1-(HLOOKUP(daily!$B109,'commercial size limit'!$A$4:$M$13,4,FALSE)/100))*(VLOOKUP(14&amp;$B109,'comm trip limit - FL_Keys'!$A$5:$I$64,COLUMN(G107),FALSE))*$C110</f>
        <v>1455.7767042287105</v>
      </c>
      <c r="T110">
        <f>T109+(1-(HLOOKUP(daily!$B109,'commercial size limit'!$A$4:$M$13,4,FALSE)/100))*(VLOOKUP(14&amp;$B109,'comm trip limit - FL_Keys'!$A$5:$I$64,COLUMN(H107),FALSE))*$C110</f>
        <v>1455.7767042287105</v>
      </c>
      <c r="U110">
        <f>U109+(1-(HLOOKUP(daily!$B109,'commercial size limit'!$A$4:$M$13,4,FALSE)/100))*(VLOOKUP(14&amp;$B109,'comm trip limit - FL_Keys'!$A$5:$I$64,COLUMN(I107),FALSE))*$C110</f>
        <v>1455.7767042287105</v>
      </c>
      <c r="V110">
        <f>V109+(1-(HLOOKUP(daily!$B109,'commercial size limit'!$A$4:$M$13,5,FALSE)/100))*(VLOOKUP(15&amp;$B109,'comm trip limit - FL_Keys'!$A$5:$I$64,COLUMN(D107),FALSE))*$C110</f>
        <v>1181.3469273722924</v>
      </c>
      <c r="W110">
        <f>W109+(1-(HLOOKUP(daily!$B109,'commercial size limit'!$A$4:$M$13,5,FALSE)/100))*(VLOOKUP(15&amp;$B109,'comm trip limit - FL_Keys'!$A$5:$I$64,COLUMN(E107),FALSE))*$C110</f>
        <v>1048.2280456491712</v>
      </c>
      <c r="X110">
        <f>X109+(1-(HLOOKUP(daily!$B109,'commercial size limit'!$A$4:$M$13,5,FALSE)/100))*(VLOOKUP(15&amp;$B109,'comm trip limit - FL_Keys'!$A$5:$I$64,COLUMN(F107),FALSE))*$C110</f>
        <v>1159.058665283658</v>
      </c>
      <c r="Y110">
        <f>Y109+(1-(HLOOKUP(daily!$B109,'commercial size limit'!$A$4:$M$13,5,FALSE)/100))*(VLOOKUP(15&amp;$B109,'comm trip limit - FL_Keys'!$A$5:$I$64,COLUMN(G107),FALSE))*$C110</f>
        <v>1181.3469273722924</v>
      </c>
      <c r="Z110">
        <f>Z109+(1-(HLOOKUP(daily!$B109,'commercial size limit'!$A$4:$M$13,5,FALSE)/100))*(VLOOKUP(15&amp;$B109,'comm trip limit - FL_Keys'!$A$5:$I$64,COLUMN(H107),FALSE))*$C110</f>
        <v>1181.3469273722924</v>
      </c>
      <c r="AA110">
        <f>AA109+(1-(HLOOKUP(daily!$B109,'commercial size limit'!$A$4:$M$13,5,FALSE)/100))*(VLOOKUP(15&amp;$B109,'comm trip limit - FL_Keys'!$A$5:$I$64,COLUMN(I107),FALSE))*$C110</f>
        <v>1181.3469273722924</v>
      </c>
      <c r="AB110">
        <f>AB109+(1-(HLOOKUP(daily!$B109,'commercial size limit'!$A$4:$M$13,6,FALSE)/100))*(VLOOKUP(16&amp;$B109,'comm trip limit - FL_Keys'!$A$5:$I$64,COLUMN(D107),FALSE))*$C110</f>
        <v>1029.7793414443856</v>
      </c>
      <c r="AC110">
        <f>AC109+(1-(HLOOKUP(daily!$B109,'commercial size limit'!$A$4:$M$13,6,FALSE)/100))*(VLOOKUP(16&amp;$B109,'comm trip limit - FL_Keys'!$A$5:$I$64,COLUMN(E107),FALSE))*$C110</f>
        <v>932.51025468581042</v>
      </c>
      <c r="AD110">
        <f>AD109+(1-(HLOOKUP(daily!$B109,'commercial size limit'!$A$4:$M$13,6,FALSE)/100))*(VLOOKUP(16&amp;$B109,'comm trip limit - FL_Keys'!$A$5:$I$64,COLUMN(F107),FALSE))*$C110</f>
        <v>1013.7418407598225</v>
      </c>
      <c r="AE110">
        <f>AE109+(1-(HLOOKUP(daily!$B109,'commercial size limit'!$A$4:$M$13,6,FALSE)/100))*(VLOOKUP(16&amp;$B109,'comm trip limit - FL_Keys'!$A$5:$I$64,COLUMN(G107),FALSE))*$C110</f>
        <v>1029.7793414443856</v>
      </c>
      <c r="AF110">
        <f>AF109+(1-(HLOOKUP(daily!$B109,'commercial size limit'!$A$4:$M$13,6,FALSE)/100))*(VLOOKUP(16&amp;$B109,'comm trip limit - FL_Keys'!$A$5:$I$64,COLUMN(H107),FALSE))*$C110</f>
        <v>1029.7793414443856</v>
      </c>
      <c r="AG110">
        <f>AG109+(1-(HLOOKUP(daily!$B109,'commercial size limit'!$A$4:$M$13,6,FALSE)/100))*(VLOOKUP(16&amp;$B109,'comm trip limit - FL_Keys'!$A$5:$I$64,COLUMN(I107),FALSE))*$C110</f>
        <v>1029.7793414443856</v>
      </c>
      <c r="AH110">
        <f>AH109+(1-(HLOOKUP(daily!$B109,'commercial size limit'!$A$4:$M$13,7,FALSE)/100))*(VLOOKUP(17&amp;$B109,'comm trip limit - FL_Keys'!$A$5:$I$64,COLUMN(D107),FALSE))*$C110</f>
        <v>975.32670156539916</v>
      </c>
      <c r="AI110">
        <f>AI109+(1-(HLOOKUP(daily!$B109,'commercial size limit'!$A$4:$M$13,7,FALSE)/100))*(VLOOKUP(17&amp;$B109,'comm trip limit - FL_Keys'!$A$5:$I$64,COLUMN(E107),FALSE))*$C110</f>
        <v>891.84563894456585</v>
      </c>
      <c r="AJ110">
        <f>AJ109+(1-(HLOOKUP(daily!$B109,'commercial size limit'!$A$4:$M$13,7,FALSE)/100))*(VLOOKUP(17&amp;$B109,'comm trip limit - FL_Keys'!$A$5:$I$64,COLUMN(F107),FALSE))*$C110</f>
        <v>960.24544177327891</v>
      </c>
      <c r="AK110">
        <f>AK109+(1-(HLOOKUP(daily!$B109,'commercial size limit'!$A$4:$M$13,7,FALSE)/100))*(VLOOKUP(17&amp;$B109,'comm trip limit - FL_Keys'!$A$5:$I$64,COLUMN(G107),FALSE))*$C110</f>
        <v>975.32670156539916</v>
      </c>
      <c r="AL110">
        <f>AL109+(1-(HLOOKUP(daily!$B109,'commercial size limit'!$A$4:$M$13,7,FALSE)/100))*(VLOOKUP(17&amp;$B109,'comm trip limit - FL_Keys'!$A$5:$I$64,COLUMN(H107),FALSE))*$C110</f>
        <v>975.32670156539916</v>
      </c>
      <c r="AM110">
        <f>AM109+(1-(HLOOKUP(daily!$B109,'commercial size limit'!$A$4:$M$13,7,FALSE)/100))*(VLOOKUP(17&amp;$B109,'comm trip limit - FL_Keys'!$A$5:$I$64,COLUMN(I107),FALSE))*$C110</f>
        <v>975.32670156539916</v>
      </c>
    </row>
    <row r="111" spans="1:39" x14ac:dyDescent="0.25">
      <c r="A111" s="7">
        <v>42478</v>
      </c>
      <c r="B111" s="22">
        <f t="shared" si="4"/>
        <v>4</v>
      </c>
      <c r="C111" s="21">
        <f t="shared" si="3"/>
        <v>27.268999999999998</v>
      </c>
      <c r="D111">
        <f t="shared" si="5"/>
        <v>3342.3209999999931</v>
      </c>
      <c r="E111">
        <v>109</v>
      </c>
      <c r="J111">
        <f>J110+(1-(HLOOKUP(daily!$B110,'commercial size limit'!$A$4:$M$13,2,FALSE)/100))*(VLOOKUP(12&amp;$B110,'comm trip limit - FL_Keys'!$A$5:$I$64,COLUMN(D108),FALSE))*$C111</f>
        <v>3342.3209999999931</v>
      </c>
      <c r="K111">
        <f>K110+(1-(HLOOKUP(daily!$B110,'commercial size limit'!$A$4:$M$13,2,FALSE)/100))*(VLOOKUP(12&amp;$B110,'comm trip limit - FL_Keys'!$A$5:$I$64,COLUMN(E108),FALSE))*$C111</f>
        <v>2056.0106204399963</v>
      </c>
      <c r="L111">
        <f>L110+(1-(HLOOKUP(daily!$B110,'commercial size limit'!$A$4:$M$13,2,FALSE)/100))*(VLOOKUP(12&amp;$B110,'comm trip limit - FL_Keys'!$A$5:$I$64,COLUMN(F108),FALSE))*$C111</f>
        <v>2736.1919803299984</v>
      </c>
      <c r="M111">
        <f>M110+(1-(HLOOKUP(daily!$B110,'commercial size limit'!$A$4:$M$13,2,FALSE)/100))*(VLOOKUP(12&amp;$B110,'comm trip limit - FL_Keys'!$A$5:$I$64,COLUMN(G108),FALSE))*$C111</f>
        <v>3146.3537450199974</v>
      </c>
      <c r="N111">
        <f>N110+(1-(HLOOKUP(daily!$B110,'commercial size limit'!$A$4:$M$13,2,FALSE)/100))*(VLOOKUP(12&amp;$B110,'comm trip limit - FL_Keys'!$A$5:$I$64,COLUMN(H108),FALSE))*$C111</f>
        <v>3289.0144266599909</v>
      </c>
      <c r="O111">
        <f>O110+(1-(HLOOKUP(daily!$B110,'commercial size limit'!$A$4:$M$13,2,FALSE)/100))*(VLOOKUP(12&amp;$B110,'comm trip limit - FL_Keys'!$A$5:$I$64,COLUMN(I108),FALSE))*$C111</f>
        <v>3321.9311461799921</v>
      </c>
      <c r="P111">
        <f>P110+(1-(HLOOKUP(daily!$B110,'commercial size limit'!$A$4:$M$13,4,FALSE)/100))*(VLOOKUP(14&amp;$B110,'comm trip limit - FL_Keys'!$A$5:$I$64,COLUMN(D108),FALSE))*$C111</f>
        <v>1479.7294079324142</v>
      </c>
      <c r="Q111">
        <f>Q110+(1-(HLOOKUP(daily!$B110,'commercial size limit'!$A$4:$M$13,4,FALSE)/100))*(VLOOKUP(14&amp;$B110,'comm trip limit - FL_Keys'!$A$5:$I$64,COLUMN(E108),FALSE))*$C111</f>
        <v>1258.9208864676766</v>
      </c>
      <c r="R111">
        <f>R110+(1-(HLOOKUP(daily!$B110,'commercial size limit'!$A$4:$M$13,4,FALSE)/100))*(VLOOKUP(14&amp;$B110,'comm trip limit - FL_Keys'!$A$5:$I$64,COLUMN(F108),FALSE))*$C111</f>
        <v>1431.8426221234433</v>
      </c>
      <c r="S111">
        <f>S110+(1-(HLOOKUP(daily!$B110,'commercial size limit'!$A$4:$M$13,4,FALSE)/100))*(VLOOKUP(14&amp;$B110,'comm trip limit - FL_Keys'!$A$5:$I$64,COLUMN(G108),FALSE))*$C111</f>
        <v>1479.7294079324142</v>
      </c>
      <c r="T111">
        <f>T110+(1-(HLOOKUP(daily!$B110,'commercial size limit'!$A$4:$M$13,4,FALSE)/100))*(VLOOKUP(14&amp;$B110,'comm trip limit - FL_Keys'!$A$5:$I$64,COLUMN(H108),FALSE))*$C111</f>
        <v>1479.7294079324142</v>
      </c>
      <c r="U111">
        <f>U110+(1-(HLOOKUP(daily!$B110,'commercial size limit'!$A$4:$M$13,4,FALSE)/100))*(VLOOKUP(14&amp;$B110,'comm trip limit - FL_Keys'!$A$5:$I$64,COLUMN(I108),FALSE))*$C111</f>
        <v>1479.7294079324142</v>
      </c>
      <c r="V111">
        <f>V110+(1-(HLOOKUP(daily!$B110,'commercial size limit'!$A$4:$M$13,5,FALSE)/100))*(VLOOKUP(15&amp;$B110,'comm trip limit - FL_Keys'!$A$5:$I$64,COLUMN(D108),FALSE))*$C111</f>
        <v>1203.7801644093295</v>
      </c>
      <c r="W111">
        <f>W110+(1-(HLOOKUP(daily!$B110,'commercial size limit'!$A$4:$M$13,5,FALSE)/100))*(VLOOKUP(15&amp;$B110,'comm trip limit - FL_Keys'!$A$5:$I$64,COLUMN(E108),FALSE))*$C111</f>
        <v>1066.8559326876157</v>
      </c>
      <c r="X111">
        <f>X110+(1-(HLOOKUP(daily!$B110,'commercial size limit'!$A$4:$M$13,5,FALSE)/100))*(VLOOKUP(15&amp;$B110,'comm trip limit - FL_Keys'!$A$5:$I$64,COLUMN(F108),FALSE))*$C111</f>
        <v>1180.6757811572877</v>
      </c>
      <c r="Y111">
        <f>Y110+(1-(HLOOKUP(daily!$B110,'commercial size limit'!$A$4:$M$13,5,FALSE)/100))*(VLOOKUP(15&amp;$B110,'comm trip limit - FL_Keys'!$A$5:$I$64,COLUMN(G108),FALSE))*$C111</f>
        <v>1203.7801644093295</v>
      </c>
      <c r="Z111">
        <f>Z110+(1-(HLOOKUP(daily!$B110,'commercial size limit'!$A$4:$M$13,5,FALSE)/100))*(VLOOKUP(15&amp;$B110,'comm trip limit - FL_Keys'!$A$5:$I$64,COLUMN(H108),FALSE))*$C111</f>
        <v>1203.7801644093295</v>
      </c>
      <c r="AA111">
        <f>AA110+(1-(HLOOKUP(daily!$B110,'commercial size limit'!$A$4:$M$13,5,FALSE)/100))*(VLOOKUP(15&amp;$B110,'comm trip limit - FL_Keys'!$A$5:$I$64,COLUMN(I108),FALSE))*$C111</f>
        <v>1203.7801644093295</v>
      </c>
      <c r="AB111">
        <f>AB110+(1-(HLOOKUP(daily!$B110,'commercial size limit'!$A$4:$M$13,6,FALSE)/100))*(VLOOKUP(16&amp;$B110,'comm trip limit - FL_Keys'!$A$5:$I$64,COLUMN(D108),FALSE))*$C111</f>
        <v>1051.9683784814226</v>
      </c>
      <c r="AC111">
        <f>AC110+(1-(HLOOKUP(daily!$B110,'commercial size limit'!$A$4:$M$13,6,FALSE)/100))*(VLOOKUP(16&amp;$B110,'comm trip limit - FL_Keys'!$A$5:$I$64,COLUMN(E108),FALSE))*$C111</f>
        <v>951.02234639544008</v>
      </c>
      <c r="AD111">
        <f>AD110+(1-(HLOOKUP(daily!$B110,'commercial size limit'!$A$4:$M$13,6,FALSE)/100))*(VLOOKUP(16&amp;$B110,'comm trip limit - FL_Keys'!$A$5:$I$64,COLUMN(F108),FALSE))*$C111</f>
        <v>1035.1345132576002</v>
      </c>
      <c r="AE111">
        <f>AE110+(1-(HLOOKUP(daily!$B110,'commercial size limit'!$A$4:$M$13,6,FALSE)/100))*(VLOOKUP(16&amp;$B110,'comm trip limit - FL_Keys'!$A$5:$I$64,COLUMN(G108),FALSE))*$C111</f>
        <v>1051.9683784814226</v>
      </c>
      <c r="AF111">
        <f>AF110+(1-(HLOOKUP(daily!$B110,'commercial size limit'!$A$4:$M$13,6,FALSE)/100))*(VLOOKUP(16&amp;$B110,'comm trip limit - FL_Keys'!$A$5:$I$64,COLUMN(H108),FALSE))*$C111</f>
        <v>1051.9683784814226</v>
      </c>
      <c r="AG111">
        <f>AG110+(1-(HLOOKUP(daily!$B110,'commercial size limit'!$A$4:$M$13,6,FALSE)/100))*(VLOOKUP(16&amp;$B110,'comm trip limit - FL_Keys'!$A$5:$I$64,COLUMN(I108),FALSE))*$C111</f>
        <v>1051.9683784814226</v>
      </c>
      <c r="AH111">
        <f>AH110+(1-(HLOOKUP(daily!$B110,'commercial size limit'!$A$4:$M$13,7,FALSE)/100))*(VLOOKUP(17&amp;$B110,'comm trip limit - FL_Keys'!$A$5:$I$64,COLUMN(D108),FALSE))*$C111</f>
        <v>996.78313860243622</v>
      </c>
      <c r="AI111">
        <f>AI110+(1-(HLOOKUP(daily!$B110,'commercial size limit'!$A$4:$M$13,7,FALSE)/100))*(VLOOKUP(17&amp;$B110,'comm trip limit - FL_Keys'!$A$5:$I$64,COLUMN(E108),FALSE))*$C111</f>
        <v>910.00980028263996</v>
      </c>
      <c r="AJ111">
        <f>AJ110+(1-(HLOOKUP(daily!$B110,'commercial size limit'!$A$4:$M$13,7,FALSE)/100))*(VLOOKUP(17&amp;$B110,'comm trip limit - FL_Keys'!$A$5:$I$64,COLUMN(F108),FALSE))*$C111</f>
        <v>980.96527932683443</v>
      </c>
      <c r="AK111">
        <f>AK110+(1-(HLOOKUP(daily!$B110,'commercial size limit'!$A$4:$M$13,7,FALSE)/100))*(VLOOKUP(17&amp;$B110,'comm trip limit - FL_Keys'!$A$5:$I$64,COLUMN(G108),FALSE))*$C111</f>
        <v>996.78313860243622</v>
      </c>
      <c r="AL111">
        <f>AL110+(1-(HLOOKUP(daily!$B110,'commercial size limit'!$A$4:$M$13,7,FALSE)/100))*(VLOOKUP(17&amp;$B110,'comm trip limit - FL_Keys'!$A$5:$I$64,COLUMN(H108),FALSE))*$C111</f>
        <v>996.78313860243622</v>
      </c>
      <c r="AM111">
        <f>AM110+(1-(HLOOKUP(daily!$B110,'commercial size limit'!$A$4:$M$13,7,FALSE)/100))*(VLOOKUP(17&amp;$B110,'comm trip limit - FL_Keys'!$A$5:$I$64,COLUMN(I108),FALSE))*$C111</f>
        <v>996.78313860243622</v>
      </c>
    </row>
    <row r="112" spans="1:39" x14ac:dyDescent="0.25">
      <c r="A112" s="7">
        <v>42479</v>
      </c>
      <c r="B112" s="22">
        <f t="shared" si="4"/>
        <v>4</v>
      </c>
      <c r="C112" s="21">
        <f t="shared" si="3"/>
        <v>27.268999999999998</v>
      </c>
      <c r="D112">
        <f t="shared" si="5"/>
        <v>3369.5899999999929</v>
      </c>
      <c r="E112">
        <v>110</v>
      </c>
      <c r="J112">
        <f>J111+(1-(HLOOKUP(daily!$B111,'commercial size limit'!$A$4:$M$13,2,FALSE)/100))*(VLOOKUP(12&amp;$B111,'comm trip limit - FL_Keys'!$A$5:$I$64,COLUMN(D109),FALSE))*$C112</f>
        <v>3369.5899999999929</v>
      </c>
      <c r="K112">
        <f>K111+(1-(HLOOKUP(daily!$B111,'commercial size limit'!$A$4:$M$13,2,FALSE)/100))*(VLOOKUP(12&amp;$B111,'comm trip limit - FL_Keys'!$A$5:$I$64,COLUMN(E109),FALSE))*$C112</f>
        <v>2076.8539532799964</v>
      </c>
      <c r="L112">
        <f>L111+(1-(HLOOKUP(daily!$B111,'commercial size limit'!$A$4:$M$13,2,FALSE)/100))*(VLOOKUP(12&amp;$B111,'comm trip limit - FL_Keys'!$A$5:$I$64,COLUMN(F109),FALSE))*$C112</f>
        <v>2762.0544453099983</v>
      </c>
      <c r="M112">
        <f>M111+(1-(HLOOKUP(daily!$B111,'commercial size limit'!$A$4:$M$13,2,FALSE)/100))*(VLOOKUP(12&amp;$B111,'comm trip limit - FL_Keys'!$A$5:$I$64,COLUMN(G109),FALSE))*$C112</f>
        <v>3173.4212271099973</v>
      </c>
      <c r="N112">
        <f>N111+(1-(HLOOKUP(daily!$B111,'commercial size limit'!$A$4:$M$13,2,FALSE)/100))*(VLOOKUP(12&amp;$B111,'comm trip limit - FL_Keys'!$A$5:$I$64,COLUMN(H109),FALSE))*$C112</f>
        <v>3316.2834266599907</v>
      </c>
      <c r="O112">
        <f>O111+(1-(HLOOKUP(daily!$B111,'commercial size limit'!$A$4:$M$13,2,FALSE)/100))*(VLOOKUP(12&amp;$B111,'comm trip limit - FL_Keys'!$A$5:$I$64,COLUMN(I109),FALSE))*$C112</f>
        <v>3349.2001461799919</v>
      </c>
      <c r="P112">
        <f>P111+(1-(HLOOKUP(daily!$B111,'commercial size limit'!$A$4:$M$13,4,FALSE)/100))*(VLOOKUP(14&amp;$B111,'comm trip limit - FL_Keys'!$A$5:$I$64,COLUMN(D109),FALSE))*$C112</f>
        <v>1503.682111636118</v>
      </c>
      <c r="Q112">
        <f>Q111+(1-(HLOOKUP(daily!$B111,'commercial size limit'!$A$4:$M$13,4,FALSE)/100))*(VLOOKUP(14&amp;$B111,'comm trip limit - FL_Keys'!$A$5:$I$64,COLUMN(E109),FALSE))*$C112</f>
        <v>1278.2703595736025</v>
      </c>
      <c r="R112">
        <f>R111+(1-(HLOOKUP(daily!$B111,'commercial size limit'!$A$4:$M$13,4,FALSE)/100))*(VLOOKUP(14&amp;$B111,'comm trip limit - FL_Keys'!$A$5:$I$64,COLUMN(F109),FALSE))*$C112</f>
        <v>1454.8556612608506</v>
      </c>
      <c r="S112">
        <f>S111+(1-(HLOOKUP(daily!$B111,'commercial size limit'!$A$4:$M$13,4,FALSE)/100))*(VLOOKUP(14&amp;$B111,'comm trip limit - FL_Keys'!$A$5:$I$64,COLUMN(G109),FALSE))*$C112</f>
        <v>1503.682111636118</v>
      </c>
      <c r="T112">
        <f>T111+(1-(HLOOKUP(daily!$B111,'commercial size limit'!$A$4:$M$13,4,FALSE)/100))*(VLOOKUP(14&amp;$B111,'comm trip limit - FL_Keys'!$A$5:$I$64,COLUMN(H109),FALSE))*$C112</f>
        <v>1503.682111636118</v>
      </c>
      <c r="U112">
        <f>U111+(1-(HLOOKUP(daily!$B111,'commercial size limit'!$A$4:$M$13,4,FALSE)/100))*(VLOOKUP(14&amp;$B111,'comm trip limit - FL_Keys'!$A$5:$I$64,COLUMN(I109),FALSE))*$C112</f>
        <v>1503.682111636118</v>
      </c>
      <c r="V112">
        <f>V111+(1-(HLOOKUP(daily!$B111,'commercial size limit'!$A$4:$M$13,5,FALSE)/100))*(VLOOKUP(15&amp;$B111,'comm trip limit - FL_Keys'!$A$5:$I$64,COLUMN(D109),FALSE))*$C112</f>
        <v>1226.2134014463666</v>
      </c>
      <c r="W112">
        <f>W111+(1-(HLOOKUP(daily!$B111,'commercial size limit'!$A$4:$M$13,5,FALSE)/100))*(VLOOKUP(15&amp;$B111,'comm trip limit - FL_Keys'!$A$5:$I$64,COLUMN(E109),FALSE))*$C112</f>
        <v>1085.4838197260601</v>
      </c>
      <c r="X112">
        <f>X111+(1-(HLOOKUP(daily!$B111,'commercial size limit'!$A$4:$M$13,5,FALSE)/100))*(VLOOKUP(15&amp;$B111,'comm trip limit - FL_Keys'!$A$5:$I$64,COLUMN(F109),FALSE))*$C112</f>
        <v>1202.2928970309174</v>
      </c>
      <c r="Y112">
        <f>Y111+(1-(HLOOKUP(daily!$B111,'commercial size limit'!$A$4:$M$13,5,FALSE)/100))*(VLOOKUP(15&amp;$B111,'comm trip limit - FL_Keys'!$A$5:$I$64,COLUMN(G109),FALSE))*$C112</f>
        <v>1226.2134014463666</v>
      </c>
      <c r="Z112">
        <f>Z111+(1-(HLOOKUP(daily!$B111,'commercial size limit'!$A$4:$M$13,5,FALSE)/100))*(VLOOKUP(15&amp;$B111,'comm trip limit - FL_Keys'!$A$5:$I$64,COLUMN(H109),FALSE))*$C112</f>
        <v>1226.2134014463666</v>
      </c>
      <c r="AA112">
        <f>AA111+(1-(HLOOKUP(daily!$B111,'commercial size limit'!$A$4:$M$13,5,FALSE)/100))*(VLOOKUP(15&amp;$B111,'comm trip limit - FL_Keys'!$A$5:$I$64,COLUMN(I109),FALSE))*$C112</f>
        <v>1226.2134014463666</v>
      </c>
      <c r="AB112">
        <f>AB111+(1-(HLOOKUP(daily!$B111,'commercial size limit'!$A$4:$M$13,6,FALSE)/100))*(VLOOKUP(16&amp;$B111,'comm trip limit - FL_Keys'!$A$5:$I$64,COLUMN(D109),FALSE))*$C112</f>
        <v>1074.1574155184596</v>
      </c>
      <c r="AC112">
        <f>AC111+(1-(HLOOKUP(daily!$B111,'commercial size limit'!$A$4:$M$13,6,FALSE)/100))*(VLOOKUP(16&amp;$B111,'comm trip limit - FL_Keys'!$A$5:$I$64,COLUMN(E109),FALSE))*$C112</f>
        <v>969.53443810506974</v>
      </c>
      <c r="AD112">
        <f>AD111+(1-(HLOOKUP(daily!$B111,'commercial size limit'!$A$4:$M$13,6,FALSE)/100))*(VLOOKUP(16&amp;$B111,'comm trip limit - FL_Keys'!$A$5:$I$64,COLUMN(F109),FALSE))*$C112</f>
        <v>1056.527185755378</v>
      </c>
      <c r="AE112">
        <f>AE111+(1-(HLOOKUP(daily!$B111,'commercial size limit'!$A$4:$M$13,6,FALSE)/100))*(VLOOKUP(16&amp;$B111,'comm trip limit - FL_Keys'!$A$5:$I$64,COLUMN(G109),FALSE))*$C112</f>
        <v>1074.1574155184596</v>
      </c>
      <c r="AF112">
        <f>AF111+(1-(HLOOKUP(daily!$B111,'commercial size limit'!$A$4:$M$13,6,FALSE)/100))*(VLOOKUP(16&amp;$B111,'comm trip limit - FL_Keys'!$A$5:$I$64,COLUMN(H109),FALSE))*$C112</f>
        <v>1074.1574155184596</v>
      </c>
      <c r="AG112">
        <f>AG111+(1-(HLOOKUP(daily!$B111,'commercial size limit'!$A$4:$M$13,6,FALSE)/100))*(VLOOKUP(16&amp;$B111,'comm trip limit - FL_Keys'!$A$5:$I$64,COLUMN(I109),FALSE))*$C112</f>
        <v>1074.1574155184596</v>
      </c>
      <c r="AH112">
        <f>AH111+(1-(HLOOKUP(daily!$B111,'commercial size limit'!$A$4:$M$13,7,FALSE)/100))*(VLOOKUP(17&amp;$B111,'comm trip limit - FL_Keys'!$A$5:$I$64,COLUMN(D109),FALSE))*$C112</f>
        <v>1018.2395756394733</v>
      </c>
      <c r="AI112">
        <f>AI111+(1-(HLOOKUP(daily!$B111,'commercial size limit'!$A$4:$M$13,7,FALSE)/100))*(VLOOKUP(17&amp;$B111,'comm trip limit - FL_Keys'!$A$5:$I$64,COLUMN(E109),FALSE))*$C112</f>
        <v>928.17396162071407</v>
      </c>
      <c r="AJ112">
        <f>AJ111+(1-(HLOOKUP(daily!$B111,'commercial size limit'!$A$4:$M$13,7,FALSE)/100))*(VLOOKUP(17&amp;$B111,'comm trip limit - FL_Keys'!$A$5:$I$64,COLUMN(F109),FALSE))*$C112</f>
        <v>1001.68511688039</v>
      </c>
      <c r="AK112">
        <f>AK111+(1-(HLOOKUP(daily!$B111,'commercial size limit'!$A$4:$M$13,7,FALSE)/100))*(VLOOKUP(17&amp;$B111,'comm trip limit - FL_Keys'!$A$5:$I$64,COLUMN(G109),FALSE))*$C112</f>
        <v>1018.2395756394733</v>
      </c>
      <c r="AL112">
        <f>AL111+(1-(HLOOKUP(daily!$B111,'commercial size limit'!$A$4:$M$13,7,FALSE)/100))*(VLOOKUP(17&amp;$B111,'comm trip limit - FL_Keys'!$A$5:$I$64,COLUMN(H109),FALSE))*$C112</f>
        <v>1018.2395756394733</v>
      </c>
      <c r="AM112">
        <f>AM111+(1-(HLOOKUP(daily!$B111,'commercial size limit'!$A$4:$M$13,7,FALSE)/100))*(VLOOKUP(17&amp;$B111,'comm trip limit - FL_Keys'!$A$5:$I$64,COLUMN(I109),FALSE))*$C112</f>
        <v>1018.2395756394733</v>
      </c>
    </row>
    <row r="113" spans="1:39" x14ac:dyDescent="0.25">
      <c r="A113" s="7">
        <v>42480</v>
      </c>
      <c r="B113" s="22">
        <f t="shared" si="4"/>
        <v>4</v>
      </c>
      <c r="C113" s="21">
        <f t="shared" si="3"/>
        <v>27.268999999999998</v>
      </c>
      <c r="D113">
        <f t="shared" si="5"/>
        <v>3396.8589999999926</v>
      </c>
      <c r="E113">
        <v>111</v>
      </c>
      <c r="J113">
        <f>J112+(1-(HLOOKUP(daily!$B112,'commercial size limit'!$A$4:$M$13,2,FALSE)/100))*(VLOOKUP(12&amp;$B112,'comm trip limit - FL_Keys'!$A$5:$I$64,COLUMN(D110),FALSE))*$C113</f>
        <v>3396.8589999999926</v>
      </c>
      <c r="K113">
        <f>K112+(1-(HLOOKUP(daily!$B112,'commercial size limit'!$A$4:$M$13,2,FALSE)/100))*(VLOOKUP(12&amp;$B112,'comm trip limit - FL_Keys'!$A$5:$I$64,COLUMN(E110),FALSE))*$C113</f>
        <v>2097.6972861199965</v>
      </c>
      <c r="L113">
        <f>L112+(1-(HLOOKUP(daily!$B112,'commercial size limit'!$A$4:$M$13,2,FALSE)/100))*(VLOOKUP(12&amp;$B112,'comm trip limit - FL_Keys'!$A$5:$I$64,COLUMN(F110),FALSE))*$C113</f>
        <v>2787.9169102899982</v>
      </c>
      <c r="M113">
        <f>M112+(1-(HLOOKUP(daily!$B112,'commercial size limit'!$A$4:$M$13,2,FALSE)/100))*(VLOOKUP(12&amp;$B112,'comm trip limit - FL_Keys'!$A$5:$I$64,COLUMN(G110),FALSE))*$C113</f>
        <v>3200.4887091999972</v>
      </c>
      <c r="N113">
        <f>N112+(1-(HLOOKUP(daily!$B112,'commercial size limit'!$A$4:$M$13,2,FALSE)/100))*(VLOOKUP(12&amp;$B112,'comm trip limit - FL_Keys'!$A$5:$I$64,COLUMN(H110),FALSE))*$C113</f>
        <v>3343.5524266599905</v>
      </c>
      <c r="O113">
        <f>O112+(1-(HLOOKUP(daily!$B112,'commercial size limit'!$A$4:$M$13,2,FALSE)/100))*(VLOOKUP(12&amp;$B112,'comm trip limit - FL_Keys'!$A$5:$I$64,COLUMN(I110),FALSE))*$C113</f>
        <v>3376.4691461799916</v>
      </c>
      <c r="P113">
        <f>P112+(1-(HLOOKUP(daily!$B112,'commercial size limit'!$A$4:$M$13,4,FALSE)/100))*(VLOOKUP(14&amp;$B112,'comm trip limit - FL_Keys'!$A$5:$I$64,COLUMN(D110),FALSE))*$C113</f>
        <v>1527.6348153398217</v>
      </c>
      <c r="Q113">
        <f>Q112+(1-(HLOOKUP(daily!$B112,'commercial size limit'!$A$4:$M$13,4,FALSE)/100))*(VLOOKUP(14&amp;$B112,'comm trip limit - FL_Keys'!$A$5:$I$64,COLUMN(E110),FALSE))*$C113</f>
        <v>1297.6198326795284</v>
      </c>
      <c r="R113">
        <f>R112+(1-(HLOOKUP(daily!$B112,'commercial size limit'!$A$4:$M$13,4,FALSE)/100))*(VLOOKUP(14&amp;$B112,'comm trip limit - FL_Keys'!$A$5:$I$64,COLUMN(F110),FALSE))*$C113</f>
        <v>1477.8687003982579</v>
      </c>
      <c r="S113">
        <f>S112+(1-(HLOOKUP(daily!$B112,'commercial size limit'!$A$4:$M$13,4,FALSE)/100))*(VLOOKUP(14&amp;$B112,'comm trip limit - FL_Keys'!$A$5:$I$64,COLUMN(G110),FALSE))*$C113</f>
        <v>1527.6348153398217</v>
      </c>
      <c r="T113">
        <f>T112+(1-(HLOOKUP(daily!$B112,'commercial size limit'!$A$4:$M$13,4,FALSE)/100))*(VLOOKUP(14&amp;$B112,'comm trip limit - FL_Keys'!$A$5:$I$64,COLUMN(H110),FALSE))*$C113</f>
        <v>1527.6348153398217</v>
      </c>
      <c r="U113">
        <f>U112+(1-(HLOOKUP(daily!$B112,'commercial size limit'!$A$4:$M$13,4,FALSE)/100))*(VLOOKUP(14&amp;$B112,'comm trip limit - FL_Keys'!$A$5:$I$64,COLUMN(I110),FALSE))*$C113</f>
        <v>1527.6348153398217</v>
      </c>
      <c r="V113">
        <f>V112+(1-(HLOOKUP(daily!$B112,'commercial size limit'!$A$4:$M$13,5,FALSE)/100))*(VLOOKUP(15&amp;$B112,'comm trip limit - FL_Keys'!$A$5:$I$64,COLUMN(D110),FALSE))*$C113</f>
        <v>1248.6466384834036</v>
      </c>
      <c r="W113">
        <f>W112+(1-(HLOOKUP(daily!$B112,'commercial size limit'!$A$4:$M$13,5,FALSE)/100))*(VLOOKUP(15&amp;$B112,'comm trip limit - FL_Keys'!$A$5:$I$64,COLUMN(E110),FALSE))*$C113</f>
        <v>1104.1117067645046</v>
      </c>
      <c r="X113">
        <f>X112+(1-(HLOOKUP(daily!$B112,'commercial size limit'!$A$4:$M$13,5,FALSE)/100))*(VLOOKUP(15&amp;$B112,'comm trip limit - FL_Keys'!$A$5:$I$64,COLUMN(F110),FALSE))*$C113</f>
        <v>1223.9100129045471</v>
      </c>
      <c r="Y113">
        <f>Y112+(1-(HLOOKUP(daily!$B112,'commercial size limit'!$A$4:$M$13,5,FALSE)/100))*(VLOOKUP(15&amp;$B112,'comm trip limit - FL_Keys'!$A$5:$I$64,COLUMN(G110),FALSE))*$C113</f>
        <v>1248.6466384834036</v>
      </c>
      <c r="Z113">
        <f>Z112+(1-(HLOOKUP(daily!$B112,'commercial size limit'!$A$4:$M$13,5,FALSE)/100))*(VLOOKUP(15&amp;$B112,'comm trip limit - FL_Keys'!$A$5:$I$64,COLUMN(H110),FALSE))*$C113</f>
        <v>1248.6466384834036</v>
      </c>
      <c r="AA113">
        <f>AA112+(1-(HLOOKUP(daily!$B112,'commercial size limit'!$A$4:$M$13,5,FALSE)/100))*(VLOOKUP(15&amp;$B112,'comm trip limit - FL_Keys'!$A$5:$I$64,COLUMN(I110),FALSE))*$C113</f>
        <v>1248.6466384834036</v>
      </c>
      <c r="AB113">
        <f>AB112+(1-(HLOOKUP(daily!$B112,'commercial size limit'!$A$4:$M$13,6,FALSE)/100))*(VLOOKUP(16&amp;$B112,'comm trip limit - FL_Keys'!$A$5:$I$64,COLUMN(D110),FALSE))*$C113</f>
        <v>1096.3464525554966</v>
      </c>
      <c r="AC113">
        <f>AC112+(1-(HLOOKUP(daily!$B112,'commercial size limit'!$A$4:$M$13,6,FALSE)/100))*(VLOOKUP(16&amp;$B112,'comm trip limit - FL_Keys'!$A$5:$I$64,COLUMN(E110),FALSE))*$C113</f>
        <v>988.0465298146994</v>
      </c>
      <c r="AD113">
        <f>AD112+(1-(HLOOKUP(daily!$B112,'commercial size limit'!$A$4:$M$13,6,FALSE)/100))*(VLOOKUP(16&amp;$B112,'comm trip limit - FL_Keys'!$A$5:$I$64,COLUMN(F110),FALSE))*$C113</f>
        <v>1077.9198582531558</v>
      </c>
      <c r="AE113">
        <f>AE112+(1-(HLOOKUP(daily!$B112,'commercial size limit'!$A$4:$M$13,6,FALSE)/100))*(VLOOKUP(16&amp;$B112,'comm trip limit - FL_Keys'!$A$5:$I$64,COLUMN(G110),FALSE))*$C113</f>
        <v>1096.3464525554966</v>
      </c>
      <c r="AF113">
        <f>AF112+(1-(HLOOKUP(daily!$B112,'commercial size limit'!$A$4:$M$13,6,FALSE)/100))*(VLOOKUP(16&amp;$B112,'comm trip limit - FL_Keys'!$A$5:$I$64,COLUMN(H110),FALSE))*$C113</f>
        <v>1096.3464525554966</v>
      </c>
      <c r="AG113">
        <f>AG112+(1-(HLOOKUP(daily!$B112,'commercial size limit'!$A$4:$M$13,6,FALSE)/100))*(VLOOKUP(16&amp;$B112,'comm trip limit - FL_Keys'!$A$5:$I$64,COLUMN(I110),FALSE))*$C113</f>
        <v>1096.3464525554966</v>
      </c>
      <c r="AH113">
        <f>AH112+(1-(HLOOKUP(daily!$B112,'commercial size limit'!$A$4:$M$13,7,FALSE)/100))*(VLOOKUP(17&amp;$B112,'comm trip limit - FL_Keys'!$A$5:$I$64,COLUMN(D110),FALSE))*$C113</f>
        <v>1039.6960126765102</v>
      </c>
      <c r="AI113">
        <f>AI112+(1-(HLOOKUP(daily!$B112,'commercial size limit'!$A$4:$M$13,7,FALSE)/100))*(VLOOKUP(17&amp;$B112,'comm trip limit - FL_Keys'!$A$5:$I$64,COLUMN(E110),FALSE))*$C113</f>
        <v>946.33812295878818</v>
      </c>
      <c r="AJ113">
        <f>AJ112+(1-(HLOOKUP(daily!$B112,'commercial size limit'!$A$4:$M$13,7,FALSE)/100))*(VLOOKUP(17&amp;$B112,'comm trip limit - FL_Keys'!$A$5:$I$64,COLUMN(F110),FALSE))*$C113</f>
        <v>1022.4049544339455</v>
      </c>
      <c r="AK113">
        <f>AK112+(1-(HLOOKUP(daily!$B112,'commercial size limit'!$A$4:$M$13,7,FALSE)/100))*(VLOOKUP(17&amp;$B112,'comm trip limit - FL_Keys'!$A$5:$I$64,COLUMN(G110),FALSE))*$C113</f>
        <v>1039.6960126765102</v>
      </c>
      <c r="AL113">
        <f>AL112+(1-(HLOOKUP(daily!$B112,'commercial size limit'!$A$4:$M$13,7,FALSE)/100))*(VLOOKUP(17&amp;$B112,'comm trip limit - FL_Keys'!$A$5:$I$64,COLUMN(H110),FALSE))*$C113</f>
        <v>1039.6960126765102</v>
      </c>
      <c r="AM113">
        <f>AM112+(1-(HLOOKUP(daily!$B112,'commercial size limit'!$A$4:$M$13,7,FALSE)/100))*(VLOOKUP(17&amp;$B112,'comm trip limit - FL_Keys'!$A$5:$I$64,COLUMN(I110),FALSE))*$C113</f>
        <v>1039.6960126765102</v>
      </c>
    </row>
    <row r="114" spans="1:39" x14ac:dyDescent="0.25">
      <c r="A114" s="7">
        <v>42481</v>
      </c>
      <c r="B114" s="22">
        <f t="shared" si="4"/>
        <v>4</v>
      </c>
      <c r="C114" s="21">
        <f t="shared" si="3"/>
        <v>27.268999999999998</v>
      </c>
      <c r="D114">
        <f t="shared" si="5"/>
        <v>3424.1279999999924</v>
      </c>
      <c r="E114">
        <v>112</v>
      </c>
      <c r="J114">
        <f>J113+(1-(HLOOKUP(daily!$B113,'commercial size limit'!$A$4:$M$13,2,FALSE)/100))*(VLOOKUP(12&amp;$B113,'comm trip limit - FL_Keys'!$A$5:$I$64,COLUMN(D111),FALSE))*$C114</f>
        <v>3424.1279999999924</v>
      </c>
      <c r="K114">
        <f>K113+(1-(HLOOKUP(daily!$B113,'commercial size limit'!$A$4:$M$13,2,FALSE)/100))*(VLOOKUP(12&amp;$B113,'comm trip limit - FL_Keys'!$A$5:$I$64,COLUMN(E111),FALSE))*$C114</f>
        <v>2118.5406189599967</v>
      </c>
      <c r="L114">
        <f>L113+(1-(HLOOKUP(daily!$B113,'commercial size limit'!$A$4:$M$13,2,FALSE)/100))*(VLOOKUP(12&amp;$B113,'comm trip limit - FL_Keys'!$A$5:$I$64,COLUMN(F111),FALSE))*$C114</f>
        <v>2813.7793752699981</v>
      </c>
      <c r="M114">
        <f>M113+(1-(HLOOKUP(daily!$B113,'commercial size limit'!$A$4:$M$13,2,FALSE)/100))*(VLOOKUP(12&amp;$B113,'comm trip limit - FL_Keys'!$A$5:$I$64,COLUMN(G111),FALSE))*$C114</f>
        <v>3227.5561912899971</v>
      </c>
      <c r="N114">
        <f>N113+(1-(HLOOKUP(daily!$B113,'commercial size limit'!$A$4:$M$13,2,FALSE)/100))*(VLOOKUP(12&amp;$B113,'comm trip limit - FL_Keys'!$A$5:$I$64,COLUMN(H111),FALSE))*$C114</f>
        <v>3370.8214266599903</v>
      </c>
      <c r="O114">
        <f>O113+(1-(HLOOKUP(daily!$B113,'commercial size limit'!$A$4:$M$13,2,FALSE)/100))*(VLOOKUP(12&amp;$B113,'comm trip limit - FL_Keys'!$A$5:$I$64,COLUMN(I111),FALSE))*$C114</f>
        <v>3403.7381461799914</v>
      </c>
      <c r="P114">
        <f>P113+(1-(HLOOKUP(daily!$B113,'commercial size limit'!$A$4:$M$13,4,FALSE)/100))*(VLOOKUP(14&amp;$B113,'comm trip limit - FL_Keys'!$A$5:$I$64,COLUMN(D111),FALSE))*$C114</f>
        <v>1551.5875190435254</v>
      </c>
      <c r="Q114">
        <f>Q113+(1-(HLOOKUP(daily!$B113,'commercial size limit'!$A$4:$M$13,4,FALSE)/100))*(VLOOKUP(14&amp;$B113,'comm trip limit - FL_Keys'!$A$5:$I$64,COLUMN(E111),FALSE))*$C114</f>
        <v>1316.9693057854543</v>
      </c>
      <c r="R114">
        <f>R113+(1-(HLOOKUP(daily!$B113,'commercial size limit'!$A$4:$M$13,4,FALSE)/100))*(VLOOKUP(14&amp;$B113,'comm trip limit - FL_Keys'!$A$5:$I$64,COLUMN(F111),FALSE))*$C114</f>
        <v>1500.8817395356652</v>
      </c>
      <c r="S114">
        <f>S113+(1-(HLOOKUP(daily!$B113,'commercial size limit'!$A$4:$M$13,4,FALSE)/100))*(VLOOKUP(14&amp;$B113,'comm trip limit - FL_Keys'!$A$5:$I$64,COLUMN(G111),FALSE))*$C114</f>
        <v>1551.5875190435254</v>
      </c>
      <c r="T114">
        <f>T113+(1-(HLOOKUP(daily!$B113,'commercial size limit'!$A$4:$M$13,4,FALSE)/100))*(VLOOKUP(14&amp;$B113,'comm trip limit - FL_Keys'!$A$5:$I$64,COLUMN(H111),FALSE))*$C114</f>
        <v>1551.5875190435254</v>
      </c>
      <c r="U114">
        <f>U113+(1-(HLOOKUP(daily!$B113,'commercial size limit'!$A$4:$M$13,4,FALSE)/100))*(VLOOKUP(14&amp;$B113,'comm trip limit - FL_Keys'!$A$5:$I$64,COLUMN(I111),FALSE))*$C114</f>
        <v>1551.5875190435254</v>
      </c>
      <c r="V114">
        <f>V113+(1-(HLOOKUP(daily!$B113,'commercial size limit'!$A$4:$M$13,5,FALSE)/100))*(VLOOKUP(15&amp;$B113,'comm trip limit - FL_Keys'!$A$5:$I$64,COLUMN(D111),FALSE))*$C114</f>
        <v>1271.0798755204407</v>
      </c>
      <c r="W114">
        <f>W113+(1-(HLOOKUP(daily!$B113,'commercial size limit'!$A$4:$M$13,5,FALSE)/100))*(VLOOKUP(15&amp;$B113,'comm trip limit - FL_Keys'!$A$5:$I$64,COLUMN(E111),FALSE))*$C114</f>
        <v>1122.739593802949</v>
      </c>
      <c r="X114">
        <f>X113+(1-(HLOOKUP(daily!$B113,'commercial size limit'!$A$4:$M$13,5,FALSE)/100))*(VLOOKUP(15&amp;$B113,'comm trip limit - FL_Keys'!$A$5:$I$64,COLUMN(F111),FALSE))*$C114</f>
        <v>1245.5271287781768</v>
      </c>
      <c r="Y114">
        <f>Y113+(1-(HLOOKUP(daily!$B113,'commercial size limit'!$A$4:$M$13,5,FALSE)/100))*(VLOOKUP(15&amp;$B113,'comm trip limit - FL_Keys'!$A$5:$I$64,COLUMN(G111),FALSE))*$C114</f>
        <v>1271.0798755204407</v>
      </c>
      <c r="Z114">
        <f>Z113+(1-(HLOOKUP(daily!$B113,'commercial size limit'!$A$4:$M$13,5,FALSE)/100))*(VLOOKUP(15&amp;$B113,'comm trip limit - FL_Keys'!$A$5:$I$64,COLUMN(H111),FALSE))*$C114</f>
        <v>1271.0798755204407</v>
      </c>
      <c r="AA114">
        <f>AA113+(1-(HLOOKUP(daily!$B113,'commercial size limit'!$A$4:$M$13,5,FALSE)/100))*(VLOOKUP(15&amp;$B113,'comm trip limit - FL_Keys'!$A$5:$I$64,COLUMN(I111),FALSE))*$C114</f>
        <v>1271.0798755204407</v>
      </c>
      <c r="AB114">
        <f>AB113+(1-(HLOOKUP(daily!$B113,'commercial size limit'!$A$4:$M$13,6,FALSE)/100))*(VLOOKUP(16&amp;$B113,'comm trip limit - FL_Keys'!$A$5:$I$64,COLUMN(D111),FALSE))*$C114</f>
        <v>1118.5354895925336</v>
      </c>
      <c r="AC114">
        <f>AC113+(1-(HLOOKUP(daily!$B113,'commercial size limit'!$A$4:$M$13,6,FALSE)/100))*(VLOOKUP(16&amp;$B113,'comm trip limit - FL_Keys'!$A$5:$I$64,COLUMN(E111),FALSE))*$C114</f>
        <v>1006.5586215243291</v>
      </c>
      <c r="AD114">
        <f>AD113+(1-(HLOOKUP(daily!$B113,'commercial size limit'!$A$4:$M$13,6,FALSE)/100))*(VLOOKUP(16&amp;$B113,'comm trip limit - FL_Keys'!$A$5:$I$64,COLUMN(F111),FALSE))*$C114</f>
        <v>1099.3125307509335</v>
      </c>
      <c r="AE114">
        <f>AE113+(1-(HLOOKUP(daily!$B113,'commercial size limit'!$A$4:$M$13,6,FALSE)/100))*(VLOOKUP(16&amp;$B113,'comm trip limit - FL_Keys'!$A$5:$I$64,COLUMN(G111),FALSE))*$C114</f>
        <v>1118.5354895925336</v>
      </c>
      <c r="AF114">
        <f>AF113+(1-(HLOOKUP(daily!$B113,'commercial size limit'!$A$4:$M$13,6,FALSE)/100))*(VLOOKUP(16&amp;$B113,'comm trip limit - FL_Keys'!$A$5:$I$64,COLUMN(H111),FALSE))*$C114</f>
        <v>1118.5354895925336</v>
      </c>
      <c r="AG114">
        <f>AG113+(1-(HLOOKUP(daily!$B113,'commercial size limit'!$A$4:$M$13,6,FALSE)/100))*(VLOOKUP(16&amp;$B113,'comm trip limit - FL_Keys'!$A$5:$I$64,COLUMN(I111),FALSE))*$C114</f>
        <v>1118.5354895925336</v>
      </c>
      <c r="AH114">
        <f>AH113+(1-(HLOOKUP(daily!$B113,'commercial size limit'!$A$4:$M$13,7,FALSE)/100))*(VLOOKUP(17&amp;$B113,'comm trip limit - FL_Keys'!$A$5:$I$64,COLUMN(D111),FALSE))*$C114</f>
        <v>1061.1524497135472</v>
      </c>
      <c r="AI114">
        <f>AI113+(1-(HLOOKUP(daily!$B113,'commercial size limit'!$A$4:$M$13,7,FALSE)/100))*(VLOOKUP(17&amp;$B113,'comm trip limit - FL_Keys'!$A$5:$I$64,COLUMN(E111),FALSE))*$C114</f>
        <v>964.50228429686229</v>
      </c>
      <c r="AJ114">
        <f>AJ113+(1-(HLOOKUP(daily!$B113,'commercial size limit'!$A$4:$M$13,7,FALSE)/100))*(VLOOKUP(17&amp;$B113,'comm trip limit - FL_Keys'!$A$5:$I$64,COLUMN(F111),FALSE))*$C114</f>
        <v>1043.1247919875011</v>
      </c>
      <c r="AK114">
        <f>AK113+(1-(HLOOKUP(daily!$B113,'commercial size limit'!$A$4:$M$13,7,FALSE)/100))*(VLOOKUP(17&amp;$B113,'comm trip limit - FL_Keys'!$A$5:$I$64,COLUMN(G111),FALSE))*$C114</f>
        <v>1061.1524497135472</v>
      </c>
      <c r="AL114">
        <f>AL113+(1-(HLOOKUP(daily!$B113,'commercial size limit'!$A$4:$M$13,7,FALSE)/100))*(VLOOKUP(17&amp;$B113,'comm trip limit - FL_Keys'!$A$5:$I$64,COLUMN(H111),FALSE))*$C114</f>
        <v>1061.1524497135472</v>
      </c>
      <c r="AM114">
        <f>AM113+(1-(HLOOKUP(daily!$B113,'commercial size limit'!$A$4:$M$13,7,FALSE)/100))*(VLOOKUP(17&amp;$B113,'comm trip limit - FL_Keys'!$A$5:$I$64,COLUMN(I111),FALSE))*$C114</f>
        <v>1061.1524497135472</v>
      </c>
    </row>
    <row r="115" spans="1:39" x14ac:dyDescent="0.25">
      <c r="A115" s="7">
        <v>42482</v>
      </c>
      <c r="B115" s="22">
        <f t="shared" si="4"/>
        <v>4</v>
      </c>
      <c r="C115" s="21">
        <f t="shared" si="3"/>
        <v>27.268999999999998</v>
      </c>
      <c r="D115">
        <f t="shared" si="5"/>
        <v>3451.3969999999922</v>
      </c>
      <c r="E115">
        <v>113</v>
      </c>
      <c r="J115">
        <f>J114+(1-(HLOOKUP(daily!$B114,'commercial size limit'!$A$4:$M$13,2,FALSE)/100))*(VLOOKUP(12&amp;$B114,'comm trip limit - FL_Keys'!$A$5:$I$64,COLUMN(D112),FALSE))*$C115</f>
        <v>3451.3969999999922</v>
      </c>
      <c r="K115">
        <f>K114+(1-(HLOOKUP(daily!$B114,'commercial size limit'!$A$4:$M$13,2,FALSE)/100))*(VLOOKUP(12&amp;$B114,'comm trip limit - FL_Keys'!$A$5:$I$64,COLUMN(E112),FALSE))*$C115</f>
        <v>2139.3839517999968</v>
      </c>
      <c r="L115">
        <f>L114+(1-(HLOOKUP(daily!$B114,'commercial size limit'!$A$4:$M$13,2,FALSE)/100))*(VLOOKUP(12&amp;$B114,'comm trip limit - FL_Keys'!$A$5:$I$64,COLUMN(F112),FALSE))*$C115</f>
        <v>2839.641840249998</v>
      </c>
      <c r="M115">
        <f>M114+(1-(HLOOKUP(daily!$B114,'commercial size limit'!$A$4:$M$13,2,FALSE)/100))*(VLOOKUP(12&amp;$B114,'comm trip limit - FL_Keys'!$A$5:$I$64,COLUMN(G112),FALSE))*$C115</f>
        <v>3254.6236733799969</v>
      </c>
      <c r="N115">
        <f>N114+(1-(HLOOKUP(daily!$B114,'commercial size limit'!$A$4:$M$13,2,FALSE)/100))*(VLOOKUP(12&amp;$B114,'comm trip limit - FL_Keys'!$A$5:$I$64,COLUMN(H112),FALSE))*$C115</f>
        <v>3398.09042665999</v>
      </c>
      <c r="O115">
        <f>O114+(1-(HLOOKUP(daily!$B114,'commercial size limit'!$A$4:$M$13,2,FALSE)/100))*(VLOOKUP(12&amp;$B114,'comm trip limit - FL_Keys'!$A$5:$I$64,COLUMN(I112),FALSE))*$C115</f>
        <v>3431.0071461799912</v>
      </c>
      <c r="P115">
        <f>P114+(1-(HLOOKUP(daily!$B114,'commercial size limit'!$A$4:$M$13,4,FALSE)/100))*(VLOOKUP(14&amp;$B114,'comm trip limit - FL_Keys'!$A$5:$I$64,COLUMN(D112),FALSE))*$C115</f>
        <v>1575.5402227472291</v>
      </c>
      <c r="Q115">
        <f>Q114+(1-(HLOOKUP(daily!$B114,'commercial size limit'!$A$4:$M$13,4,FALSE)/100))*(VLOOKUP(14&amp;$B114,'comm trip limit - FL_Keys'!$A$5:$I$64,COLUMN(E112),FALSE))*$C115</f>
        <v>1336.3187788913801</v>
      </c>
      <c r="R115">
        <f>R114+(1-(HLOOKUP(daily!$B114,'commercial size limit'!$A$4:$M$13,4,FALSE)/100))*(VLOOKUP(14&amp;$B114,'comm trip limit - FL_Keys'!$A$5:$I$64,COLUMN(F112),FALSE))*$C115</f>
        <v>1523.8947786730726</v>
      </c>
      <c r="S115">
        <f>S114+(1-(HLOOKUP(daily!$B114,'commercial size limit'!$A$4:$M$13,4,FALSE)/100))*(VLOOKUP(14&amp;$B114,'comm trip limit - FL_Keys'!$A$5:$I$64,COLUMN(G112),FALSE))*$C115</f>
        <v>1575.5402227472291</v>
      </c>
      <c r="T115">
        <f>T114+(1-(HLOOKUP(daily!$B114,'commercial size limit'!$A$4:$M$13,4,FALSE)/100))*(VLOOKUP(14&amp;$B114,'comm trip limit - FL_Keys'!$A$5:$I$64,COLUMN(H112),FALSE))*$C115</f>
        <v>1575.5402227472291</v>
      </c>
      <c r="U115">
        <f>U114+(1-(HLOOKUP(daily!$B114,'commercial size limit'!$A$4:$M$13,4,FALSE)/100))*(VLOOKUP(14&amp;$B114,'comm trip limit - FL_Keys'!$A$5:$I$64,COLUMN(I112),FALSE))*$C115</f>
        <v>1575.5402227472291</v>
      </c>
      <c r="V115">
        <f>V114+(1-(HLOOKUP(daily!$B114,'commercial size limit'!$A$4:$M$13,5,FALSE)/100))*(VLOOKUP(15&amp;$B114,'comm trip limit - FL_Keys'!$A$5:$I$64,COLUMN(D112),FALSE))*$C115</f>
        <v>1293.5131125574778</v>
      </c>
      <c r="W115">
        <f>W114+(1-(HLOOKUP(daily!$B114,'commercial size limit'!$A$4:$M$13,5,FALSE)/100))*(VLOOKUP(15&amp;$B114,'comm trip limit - FL_Keys'!$A$5:$I$64,COLUMN(E112),FALSE))*$C115</f>
        <v>1141.3674808413934</v>
      </c>
      <c r="X115">
        <f>X114+(1-(HLOOKUP(daily!$B114,'commercial size limit'!$A$4:$M$13,5,FALSE)/100))*(VLOOKUP(15&amp;$B114,'comm trip limit - FL_Keys'!$A$5:$I$64,COLUMN(F112),FALSE))*$C115</f>
        <v>1267.1442446518065</v>
      </c>
      <c r="Y115">
        <f>Y114+(1-(HLOOKUP(daily!$B114,'commercial size limit'!$A$4:$M$13,5,FALSE)/100))*(VLOOKUP(15&amp;$B114,'comm trip limit - FL_Keys'!$A$5:$I$64,COLUMN(G112),FALSE))*$C115</f>
        <v>1293.5131125574778</v>
      </c>
      <c r="Z115">
        <f>Z114+(1-(HLOOKUP(daily!$B114,'commercial size limit'!$A$4:$M$13,5,FALSE)/100))*(VLOOKUP(15&amp;$B114,'comm trip limit - FL_Keys'!$A$5:$I$64,COLUMN(H112),FALSE))*$C115</f>
        <v>1293.5131125574778</v>
      </c>
      <c r="AA115">
        <f>AA114+(1-(HLOOKUP(daily!$B114,'commercial size limit'!$A$4:$M$13,5,FALSE)/100))*(VLOOKUP(15&amp;$B114,'comm trip limit - FL_Keys'!$A$5:$I$64,COLUMN(I112),FALSE))*$C115</f>
        <v>1293.5131125574778</v>
      </c>
      <c r="AB115">
        <f>AB114+(1-(HLOOKUP(daily!$B114,'commercial size limit'!$A$4:$M$13,6,FALSE)/100))*(VLOOKUP(16&amp;$B114,'comm trip limit - FL_Keys'!$A$5:$I$64,COLUMN(D112),FALSE))*$C115</f>
        <v>1140.7245266295706</v>
      </c>
      <c r="AC115">
        <f>AC114+(1-(HLOOKUP(daily!$B114,'commercial size limit'!$A$4:$M$13,6,FALSE)/100))*(VLOOKUP(16&amp;$B114,'comm trip limit - FL_Keys'!$A$5:$I$64,COLUMN(E112),FALSE))*$C115</f>
        <v>1025.0707132339587</v>
      </c>
      <c r="AD115">
        <f>AD114+(1-(HLOOKUP(daily!$B114,'commercial size limit'!$A$4:$M$13,6,FALSE)/100))*(VLOOKUP(16&amp;$B114,'comm trip limit - FL_Keys'!$A$5:$I$64,COLUMN(F112),FALSE))*$C115</f>
        <v>1120.7052032487113</v>
      </c>
      <c r="AE115">
        <f>AE114+(1-(HLOOKUP(daily!$B114,'commercial size limit'!$A$4:$M$13,6,FALSE)/100))*(VLOOKUP(16&amp;$B114,'comm trip limit - FL_Keys'!$A$5:$I$64,COLUMN(G112),FALSE))*$C115</f>
        <v>1140.7245266295706</v>
      </c>
      <c r="AF115">
        <f>AF114+(1-(HLOOKUP(daily!$B114,'commercial size limit'!$A$4:$M$13,6,FALSE)/100))*(VLOOKUP(16&amp;$B114,'comm trip limit - FL_Keys'!$A$5:$I$64,COLUMN(H112),FALSE))*$C115</f>
        <v>1140.7245266295706</v>
      </c>
      <c r="AG115">
        <f>AG114+(1-(HLOOKUP(daily!$B114,'commercial size limit'!$A$4:$M$13,6,FALSE)/100))*(VLOOKUP(16&amp;$B114,'comm trip limit - FL_Keys'!$A$5:$I$64,COLUMN(I112),FALSE))*$C115</f>
        <v>1140.7245266295706</v>
      </c>
      <c r="AH115">
        <f>AH114+(1-(HLOOKUP(daily!$B114,'commercial size limit'!$A$4:$M$13,7,FALSE)/100))*(VLOOKUP(17&amp;$B114,'comm trip limit - FL_Keys'!$A$5:$I$64,COLUMN(D112),FALSE))*$C115</f>
        <v>1082.6088867505841</v>
      </c>
      <c r="AI115">
        <f>AI114+(1-(HLOOKUP(daily!$B114,'commercial size limit'!$A$4:$M$13,7,FALSE)/100))*(VLOOKUP(17&amp;$B114,'comm trip limit - FL_Keys'!$A$5:$I$64,COLUMN(E112),FALSE))*$C115</f>
        <v>982.66644563493639</v>
      </c>
      <c r="AJ115">
        <f>AJ114+(1-(HLOOKUP(daily!$B114,'commercial size limit'!$A$4:$M$13,7,FALSE)/100))*(VLOOKUP(17&amp;$B114,'comm trip limit - FL_Keys'!$A$5:$I$64,COLUMN(F112),FALSE))*$C115</f>
        <v>1063.8446295410567</v>
      </c>
      <c r="AK115">
        <f>AK114+(1-(HLOOKUP(daily!$B114,'commercial size limit'!$A$4:$M$13,7,FALSE)/100))*(VLOOKUP(17&amp;$B114,'comm trip limit - FL_Keys'!$A$5:$I$64,COLUMN(G112),FALSE))*$C115</f>
        <v>1082.6088867505841</v>
      </c>
      <c r="AL115">
        <f>AL114+(1-(HLOOKUP(daily!$B114,'commercial size limit'!$A$4:$M$13,7,FALSE)/100))*(VLOOKUP(17&amp;$B114,'comm trip limit - FL_Keys'!$A$5:$I$64,COLUMN(H112),FALSE))*$C115</f>
        <v>1082.6088867505841</v>
      </c>
      <c r="AM115">
        <f>AM114+(1-(HLOOKUP(daily!$B114,'commercial size limit'!$A$4:$M$13,7,FALSE)/100))*(VLOOKUP(17&amp;$B114,'comm trip limit - FL_Keys'!$A$5:$I$64,COLUMN(I112),FALSE))*$C115</f>
        <v>1082.6088867505841</v>
      </c>
    </row>
    <row r="116" spans="1:39" x14ac:dyDescent="0.25">
      <c r="A116" s="7">
        <v>42483</v>
      </c>
      <c r="B116" s="22">
        <f t="shared" si="4"/>
        <v>4</v>
      </c>
      <c r="C116" s="21">
        <f t="shared" si="3"/>
        <v>27.268999999999998</v>
      </c>
      <c r="D116">
        <f t="shared" si="5"/>
        <v>3478.665999999992</v>
      </c>
      <c r="E116">
        <v>114</v>
      </c>
      <c r="J116">
        <f>J115+(1-(HLOOKUP(daily!$B115,'commercial size limit'!$A$4:$M$13,2,FALSE)/100))*(VLOOKUP(12&amp;$B115,'comm trip limit - FL_Keys'!$A$5:$I$64,COLUMN(D113),FALSE))*$C116</f>
        <v>3478.665999999992</v>
      </c>
      <c r="K116">
        <f>K115+(1-(HLOOKUP(daily!$B115,'commercial size limit'!$A$4:$M$13,2,FALSE)/100))*(VLOOKUP(12&amp;$B115,'comm trip limit - FL_Keys'!$A$5:$I$64,COLUMN(E113),FALSE))*$C116</f>
        <v>2160.2272846399969</v>
      </c>
      <c r="L116">
        <f>L115+(1-(HLOOKUP(daily!$B115,'commercial size limit'!$A$4:$M$13,2,FALSE)/100))*(VLOOKUP(12&amp;$B115,'comm trip limit - FL_Keys'!$A$5:$I$64,COLUMN(F113),FALSE))*$C116</f>
        <v>2865.504305229998</v>
      </c>
      <c r="M116">
        <f>M115+(1-(HLOOKUP(daily!$B115,'commercial size limit'!$A$4:$M$13,2,FALSE)/100))*(VLOOKUP(12&amp;$B115,'comm trip limit - FL_Keys'!$A$5:$I$64,COLUMN(G113),FALSE))*$C116</f>
        <v>3281.6911554699968</v>
      </c>
      <c r="N116">
        <f>N115+(1-(HLOOKUP(daily!$B115,'commercial size limit'!$A$4:$M$13,2,FALSE)/100))*(VLOOKUP(12&amp;$B115,'comm trip limit - FL_Keys'!$A$5:$I$64,COLUMN(H113),FALSE))*$C116</f>
        <v>3425.3594266599898</v>
      </c>
      <c r="O116">
        <f>O115+(1-(HLOOKUP(daily!$B115,'commercial size limit'!$A$4:$M$13,2,FALSE)/100))*(VLOOKUP(12&amp;$B115,'comm trip limit - FL_Keys'!$A$5:$I$64,COLUMN(I113),FALSE))*$C116</f>
        <v>3458.276146179991</v>
      </c>
      <c r="P116">
        <f>P115+(1-(HLOOKUP(daily!$B115,'commercial size limit'!$A$4:$M$13,4,FALSE)/100))*(VLOOKUP(14&amp;$B115,'comm trip limit - FL_Keys'!$A$5:$I$64,COLUMN(D113),FALSE))*$C116</f>
        <v>1599.4929264509328</v>
      </c>
      <c r="Q116">
        <f>Q115+(1-(HLOOKUP(daily!$B115,'commercial size limit'!$A$4:$M$13,4,FALSE)/100))*(VLOOKUP(14&amp;$B115,'comm trip limit - FL_Keys'!$A$5:$I$64,COLUMN(E113),FALSE))*$C116</f>
        <v>1355.668251997306</v>
      </c>
      <c r="R116">
        <f>R115+(1-(HLOOKUP(daily!$B115,'commercial size limit'!$A$4:$M$13,4,FALSE)/100))*(VLOOKUP(14&amp;$B115,'comm trip limit - FL_Keys'!$A$5:$I$64,COLUMN(F113),FALSE))*$C116</f>
        <v>1546.9078178104799</v>
      </c>
      <c r="S116">
        <f>S115+(1-(HLOOKUP(daily!$B115,'commercial size limit'!$A$4:$M$13,4,FALSE)/100))*(VLOOKUP(14&amp;$B115,'comm trip limit - FL_Keys'!$A$5:$I$64,COLUMN(G113),FALSE))*$C116</f>
        <v>1599.4929264509328</v>
      </c>
      <c r="T116">
        <f>T115+(1-(HLOOKUP(daily!$B115,'commercial size limit'!$A$4:$M$13,4,FALSE)/100))*(VLOOKUP(14&amp;$B115,'comm trip limit - FL_Keys'!$A$5:$I$64,COLUMN(H113),FALSE))*$C116</f>
        <v>1599.4929264509328</v>
      </c>
      <c r="U116">
        <f>U115+(1-(HLOOKUP(daily!$B115,'commercial size limit'!$A$4:$M$13,4,FALSE)/100))*(VLOOKUP(14&amp;$B115,'comm trip limit - FL_Keys'!$A$5:$I$64,COLUMN(I113),FALSE))*$C116</f>
        <v>1599.4929264509328</v>
      </c>
      <c r="V116">
        <f>V115+(1-(HLOOKUP(daily!$B115,'commercial size limit'!$A$4:$M$13,5,FALSE)/100))*(VLOOKUP(15&amp;$B115,'comm trip limit - FL_Keys'!$A$5:$I$64,COLUMN(D113),FALSE))*$C116</f>
        <v>1315.9463495945149</v>
      </c>
      <c r="W116">
        <f>W115+(1-(HLOOKUP(daily!$B115,'commercial size limit'!$A$4:$M$13,5,FALSE)/100))*(VLOOKUP(15&amp;$B115,'comm trip limit - FL_Keys'!$A$5:$I$64,COLUMN(E113),FALSE))*$C116</f>
        <v>1159.9953678798379</v>
      </c>
      <c r="X116">
        <f>X115+(1-(HLOOKUP(daily!$B115,'commercial size limit'!$A$4:$M$13,5,FALSE)/100))*(VLOOKUP(15&amp;$B115,'comm trip limit - FL_Keys'!$A$5:$I$64,COLUMN(F113),FALSE))*$C116</f>
        <v>1288.7613605254362</v>
      </c>
      <c r="Y116">
        <f>Y115+(1-(HLOOKUP(daily!$B115,'commercial size limit'!$A$4:$M$13,5,FALSE)/100))*(VLOOKUP(15&amp;$B115,'comm trip limit - FL_Keys'!$A$5:$I$64,COLUMN(G113),FALSE))*$C116</f>
        <v>1315.9463495945149</v>
      </c>
      <c r="Z116">
        <f>Z115+(1-(HLOOKUP(daily!$B115,'commercial size limit'!$A$4:$M$13,5,FALSE)/100))*(VLOOKUP(15&amp;$B115,'comm trip limit - FL_Keys'!$A$5:$I$64,COLUMN(H113),FALSE))*$C116</f>
        <v>1315.9463495945149</v>
      </c>
      <c r="AA116">
        <f>AA115+(1-(HLOOKUP(daily!$B115,'commercial size limit'!$A$4:$M$13,5,FALSE)/100))*(VLOOKUP(15&amp;$B115,'comm trip limit - FL_Keys'!$A$5:$I$64,COLUMN(I113),FALSE))*$C116</f>
        <v>1315.9463495945149</v>
      </c>
      <c r="AB116">
        <f>AB115+(1-(HLOOKUP(daily!$B115,'commercial size limit'!$A$4:$M$13,6,FALSE)/100))*(VLOOKUP(16&amp;$B115,'comm trip limit - FL_Keys'!$A$5:$I$64,COLUMN(D113),FALSE))*$C116</f>
        <v>1162.9135636666076</v>
      </c>
      <c r="AC116">
        <f>AC115+(1-(HLOOKUP(daily!$B115,'commercial size limit'!$A$4:$M$13,6,FALSE)/100))*(VLOOKUP(16&amp;$B115,'comm trip limit - FL_Keys'!$A$5:$I$64,COLUMN(E113),FALSE))*$C116</f>
        <v>1043.5828049435884</v>
      </c>
      <c r="AD116">
        <f>AD115+(1-(HLOOKUP(daily!$B115,'commercial size limit'!$A$4:$M$13,6,FALSE)/100))*(VLOOKUP(16&amp;$B115,'comm trip limit - FL_Keys'!$A$5:$I$64,COLUMN(F113),FALSE))*$C116</f>
        <v>1142.0978757464891</v>
      </c>
      <c r="AE116">
        <f>AE115+(1-(HLOOKUP(daily!$B115,'commercial size limit'!$A$4:$M$13,6,FALSE)/100))*(VLOOKUP(16&amp;$B115,'comm trip limit - FL_Keys'!$A$5:$I$64,COLUMN(G113),FALSE))*$C116</f>
        <v>1162.9135636666076</v>
      </c>
      <c r="AF116">
        <f>AF115+(1-(HLOOKUP(daily!$B115,'commercial size limit'!$A$4:$M$13,6,FALSE)/100))*(VLOOKUP(16&amp;$B115,'comm trip limit - FL_Keys'!$A$5:$I$64,COLUMN(H113),FALSE))*$C116</f>
        <v>1162.9135636666076</v>
      </c>
      <c r="AG116">
        <f>AG115+(1-(HLOOKUP(daily!$B115,'commercial size limit'!$A$4:$M$13,6,FALSE)/100))*(VLOOKUP(16&amp;$B115,'comm trip limit - FL_Keys'!$A$5:$I$64,COLUMN(I113),FALSE))*$C116</f>
        <v>1162.9135636666076</v>
      </c>
      <c r="AH116">
        <f>AH115+(1-(HLOOKUP(daily!$B115,'commercial size limit'!$A$4:$M$13,7,FALSE)/100))*(VLOOKUP(17&amp;$B115,'comm trip limit - FL_Keys'!$A$5:$I$64,COLUMN(D113),FALSE))*$C116</f>
        <v>1104.0653237876211</v>
      </c>
      <c r="AI116">
        <f>AI115+(1-(HLOOKUP(daily!$B115,'commercial size limit'!$A$4:$M$13,7,FALSE)/100))*(VLOOKUP(17&amp;$B115,'comm trip limit - FL_Keys'!$A$5:$I$64,COLUMN(E113),FALSE))*$C116</f>
        <v>1000.8306069730105</v>
      </c>
      <c r="AJ116">
        <f>AJ115+(1-(HLOOKUP(daily!$B115,'commercial size limit'!$A$4:$M$13,7,FALSE)/100))*(VLOOKUP(17&amp;$B115,'comm trip limit - FL_Keys'!$A$5:$I$64,COLUMN(F113),FALSE))*$C116</f>
        <v>1084.5644670946124</v>
      </c>
      <c r="AK116">
        <f>AK115+(1-(HLOOKUP(daily!$B115,'commercial size limit'!$A$4:$M$13,7,FALSE)/100))*(VLOOKUP(17&amp;$B115,'comm trip limit - FL_Keys'!$A$5:$I$64,COLUMN(G113),FALSE))*$C116</f>
        <v>1104.0653237876211</v>
      </c>
      <c r="AL116">
        <f>AL115+(1-(HLOOKUP(daily!$B115,'commercial size limit'!$A$4:$M$13,7,FALSE)/100))*(VLOOKUP(17&amp;$B115,'comm trip limit - FL_Keys'!$A$5:$I$64,COLUMN(H113),FALSE))*$C116</f>
        <v>1104.0653237876211</v>
      </c>
      <c r="AM116">
        <f>AM115+(1-(HLOOKUP(daily!$B115,'commercial size limit'!$A$4:$M$13,7,FALSE)/100))*(VLOOKUP(17&amp;$B115,'comm trip limit - FL_Keys'!$A$5:$I$64,COLUMN(I113),FALSE))*$C116</f>
        <v>1104.0653237876211</v>
      </c>
    </row>
    <row r="117" spans="1:39" x14ac:dyDescent="0.25">
      <c r="A117" s="7">
        <v>42484</v>
      </c>
      <c r="B117" s="22">
        <f t="shared" si="4"/>
        <v>4</v>
      </c>
      <c r="C117" s="21">
        <f t="shared" si="3"/>
        <v>27.268999999999998</v>
      </c>
      <c r="D117">
        <f t="shared" si="5"/>
        <v>3505.9349999999918</v>
      </c>
      <c r="E117">
        <v>115</v>
      </c>
      <c r="J117">
        <f>J116+(1-(HLOOKUP(daily!$B116,'commercial size limit'!$A$4:$M$13,2,FALSE)/100))*(VLOOKUP(12&amp;$B116,'comm trip limit - FL_Keys'!$A$5:$I$64,COLUMN(D114),FALSE))*$C117</f>
        <v>3505.9349999999918</v>
      </c>
      <c r="K117">
        <f>K116+(1-(HLOOKUP(daily!$B116,'commercial size limit'!$A$4:$M$13,2,FALSE)/100))*(VLOOKUP(12&amp;$B116,'comm trip limit - FL_Keys'!$A$5:$I$64,COLUMN(E114),FALSE))*$C117</f>
        <v>2181.0706174799971</v>
      </c>
      <c r="L117">
        <f>L116+(1-(HLOOKUP(daily!$B116,'commercial size limit'!$A$4:$M$13,2,FALSE)/100))*(VLOOKUP(12&amp;$B116,'comm trip limit - FL_Keys'!$A$5:$I$64,COLUMN(F114),FALSE))*$C117</f>
        <v>2891.3667702099979</v>
      </c>
      <c r="M117">
        <f>M116+(1-(HLOOKUP(daily!$B116,'commercial size limit'!$A$4:$M$13,2,FALSE)/100))*(VLOOKUP(12&amp;$B116,'comm trip limit - FL_Keys'!$A$5:$I$64,COLUMN(G114),FALSE))*$C117</f>
        <v>3308.7586375599967</v>
      </c>
      <c r="N117">
        <f>N116+(1-(HLOOKUP(daily!$B116,'commercial size limit'!$A$4:$M$13,2,FALSE)/100))*(VLOOKUP(12&amp;$B116,'comm trip limit - FL_Keys'!$A$5:$I$64,COLUMN(H114),FALSE))*$C117</f>
        <v>3452.6284266599896</v>
      </c>
      <c r="O117">
        <f>O116+(1-(HLOOKUP(daily!$B116,'commercial size limit'!$A$4:$M$13,2,FALSE)/100))*(VLOOKUP(12&amp;$B116,'comm trip limit - FL_Keys'!$A$5:$I$64,COLUMN(I114),FALSE))*$C117</f>
        <v>3485.5451461799908</v>
      </c>
      <c r="P117">
        <f>P116+(1-(HLOOKUP(daily!$B116,'commercial size limit'!$A$4:$M$13,4,FALSE)/100))*(VLOOKUP(14&amp;$B116,'comm trip limit - FL_Keys'!$A$5:$I$64,COLUMN(D114),FALSE))*$C117</f>
        <v>1623.4456301546365</v>
      </c>
      <c r="Q117">
        <f>Q116+(1-(HLOOKUP(daily!$B116,'commercial size limit'!$A$4:$M$13,4,FALSE)/100))*(VLOOKUP(14&amp;$B116,'comm trip limit - FL_Keys'!$A$5:$I$64,COLUMN(E114),FALSE))*$C117</f>
        <v>1375.0177251032319</v>
      </c>
      <c r="R117">
        <f>R116+(1-(HLOOKUP(daily!$B116,'commercial size limit'!$A$4:$M$13,4,FALSE)/100))*(VLOOKUP(14&amp;$B116,'comm trip limit - FL_Keys'!$A$5:$I$64,COLUMN(F114),FALSE))*$C117</f>
        <v>1569.9208569478872</v>
      </c>
      <c r="S117">
        <f>S116+(1-(HLOOKUP(daily!$B116,'commercial size limit'!$A$4:$M$13,4,FALSE)/100))*(VLOOKUP(14&amp;$B116,'comm trip limit - FL_Keys'!$A$5:$I$64,COLUMN(G114),FALSE))*$C117</f>
        <v>1623.4456301546365</v>
      </c>
      <c r="T117">
        <f>T116+(1-(HLOOKUP(daily!$B116,'commercial size limit'!$A$4:$M$13,4,FALSE)/100))*(VLOOKUP(14&amp;$B116,'comm trip limit - FL_Keys'!$A$5:$I$64,COLUMN(H114),FALSE))*$C117</f>
        <v>1623.4456301546365</v>
      </c>
      <c r="U117">
        <f>U116+(1-(HLOOKUP(daily!$B116,'commercial size limit'!$A$4:$M$13,4,FALSE)/100))*(VLOOKUP(14&amp;$B116,'comm trip limit - FL_Keys'!$A$5:$I$64,COLUMN(I114),FALSE))*$C117</f>
        <v>1623.4456301546365</v>
      </c>
      <c r="V117">
        <f>V116+(1-(HLOOKUP(daily!$B116,'commercial size limit'!$A$4:$M$13,5,FALSE)/100))*(VLOOKUP(15&amp;$B116,'comm trip limit - FL_Keys'!$A$5:$I$64,COLUMN(D114),FALSE))*$C117</f>
        <v>1338.379586631552</v>
      </c>
      <c r="W117">
        <f>W116+(1-(HLOOKUP(daily!$B116,'commercial size limit'!$A$4:$M$13,5,FALSE)/100))*(VLOOKUP(15&amp;$B116,'comm trip limit - FL_Keys'!$A$5:$I$64,COLUMN(E114),FALSE))*$C117</f>
        <v>1178.6232549182823</v>
      </c>
      <c r="X117">
        <f>X116+(1-(HLOOKUP(daily!$B116,'commercial size limit'!$A$4:$M$13,5,FALSE)/100))*(VLOOKUP(15&amp;$B116,'comm trip limit - FL_Keys'!$A$5:$I$64,COLUMN(F114),FALSE))*$C117</f>
        <v>1310.3784763990659</v>
      </c>
      <c r="Y117">
        <f>Y116+(1-(HLOOKUP(daily!$B116,'commercial size limit'!$A$4:$M$13,5,FALSE)/100))*(VLOOKUP(15&amp;$B116,'comm trip limit - FL_Keys'!$A$5:$I$64,COLUMN(G114),FALSE))*$C117</f>
        <v>1338.379586631552</v>
      </c>
      <c r="Z117">
        <f>Z116+(1-(HLOOKUP(daily!$B116,'commercial size limit'!$A$4:$M$13,5,FALSE)/100))*(VLOOKUP(15&amp;$B116,'comm trip limit - FL_Keys'!$A$5:$I$64,COLUMN(H114),FALSE))*$C117</f>
        <v>1338.379586631552</v>
      </c>
      <c r="AA117">
        <f>AA116+(1-(HLOOKUP(daily!$B116,'commercial size limit'!$A$4:$M$13,5,FALSE)/100))*(VLOOKUP(15&amp;$B116,'comm trip limit - FL_Keys'!$A$5:$I$64,COLUMN(I114),FALSE))*$C117</f>
        <v>1338.379586631552</v>
      </c>
      <c r="AB117">
        <f>AB116+(1-(HLOOKUP(daily!$B116,'commercial size limit'!$A$4:$M$13,6,FALSE)/100))*(VLOOKUP(16&amp;$B116,'comm trip limit - FL_Keys'!$A$5:$I$64,COLUMN(D114),FALSE))*$C117</f>
        <v>1185.1026007036446</v>
      </c>
      <c r="AC117">
        <f>AC116+(1-(HLOOKUP(daily!$B116,'commercial size limit'!$A$4:$M$13,6,FALSE)/100))*(VLOOKUP(16&amp;$B116,'comm trip limit - FL_Keys'!$A$5:$I$64,COLUMN(E114),FALSE))*$C117</f>
        <v>1062.094896653218</v>
      </c>
      <c r="AD117">
        <f>AD116+(1-(HLOOKUP(daily!$B116,'commercial size limit'!$A$4:$M$13,6,FALSE)/100))*(VLOOKUP(16&amp;$B116,'comm trip limit - FL_Keys'!$A$5:$I$64,COLUMN(F114),FALSE))*$C117</f>
        <v>1163.4905482442668</v>
      </c>
      <c r="AE117">
        <f>AE116+(1-(HLOOKUP(daily!$B116,'commercial size limit'!$A$4:$M$13,6,FALSE)/100))*(VLOOKUP(16&amp;$B116,'comm trip limit - FL_Keys'!$A$5:$I$64,COLUMN(G114),FALSE))*$C117</f>
        <v>1185.1026007036446</v>
      </c>
      <c r="AF117">
        <f>AF116+(1-(HLOOKUP(daily!$B116,'commercial size limit'!$A$4:$M$13,6,FALSE)/100))*(VLOOKUP(16&amp;$B116,'comm trip limit - FL_Keys'!$A$5:$I$64,COLUMN(H114),FALSE))*$C117</f>
        <v>1185.1026007036446</v>
      </c>
      <c r="AG117">
        <f>AG116+(1-(HLOOKUP(daily!$B116,'commercial size limit'!$A$4:$M$13,6,FALSE)/100))*(VLOOKUP(16&amp;$B116,'comm trip limit - FL_Keys'!$A$5:$I$64,COLUMN(I114),FALSE))*$C117</f>
        <v>1185.1026007036446</v>
      </c>
      <c r="AH117">
        <f>AH116+(1-(HLOOKUP(daily!$B116,'commercial size limit'!$A$4:$M$13,7,FALSE)/100))*(VLOOKUP(17&amp;$B116,'comm trip limit - FL_Keys'!$A$5:$I$64,COLUMN(D114),FALSE))*$C117</f>
        <v>1125.521760824658</v>
      </c>
      <c r="AI117">
        <f>AI116+(1-(HLOOKUP(daily!$B116,'commercial size limit'!$A$4:$M$13,7,FALSE)/100))*(VLOOKUP(17&amp;$B116,'comm trip limit - FL_Keys'!$A$5:$I$64,COLUMN(E114),FALSE))*$C117</f>
        <v>1018.9947683110846</v>
      </c>
      <c r="AJ117">
        <f>AJ116+(1-(HLOOKUP(daily!$B116,'commercial size limit'!$A$4:$M$13,7,FALSE)/100))*(VLOOKUP(17&amp;$B116,'comm trip limit - FL_Keys'!$A$5:$I$64,COLUMN(F114),FALSE))*$C117</f>
        <v>1105.284304648168</v>
      </c>
      <c r="AK117">
        <f>AK116+(1-(HLOOKUP(daily!$B116,'commercial size limit'!$A$4:$M$13,7,FALSE)/100))*(VLOOKUP(17&amp;$B116,'comm trip limit - FL_Keys'!$A$5:$I$64,COLUMN(G114),FALSE))*$C117</f>
        <v>1125.521760824658</v>
      </c>
      <c r="AL117">
        <f>AL116+(1-(HLOOKUP(daily!$B116,'commercial size limit'!$A$4:$M$13,7,FALSE)/100))*(VLOOKUP(17&amp;$B116,'comm trip limit - FL_Keys'!$A$5:$I$64,COLUMN(H114),FALSE))*$C117</f>
        <v>1125.521760824658</v>
      </c>
      <c r="AM117">
        <f>AM116+(1-(HLOOKUP(daily!$B116,'commercial size limit'!$A$4:$M$13,7,FALSE)/100))*(VLOOKUP(17&amp;$B116,'comm trip limit - FL_Keys'!$A$5:$I$64,COLUMN(I114),FALSE))*$C117</f>
        <v>1125.521760824658</v>
      </c>
    </row>
    <row r="118" spans="1:39" x14ac:dyDescent="0.25">
      <c r="A118" s="7">
        <v>42485</v>
      </c>
      <c r="B118" s="22">
        <f t="shared" si="4"/>
        <v>4</v>
      </c>
      <c r="C118" s="21">
        <f t="shared" si="3"/>
        <v>27.268999999999998</v>
      </c>
      <c r="D118">
        <f t="shared" si="5"/>
        <v>3533.2039999999915</v>
      </c>
      <c r="E118">
        <v>116</v>
      </c>
      <c r="J118">
        <f>J117+(1-(HLOOKUP(daily!$B117,'commercial size limit'!$A$4:$M$13,2,FALSE)/100))*(VLOOKUP(12&amp;$B117,'comm trip limit - FL_Keys'!$A$5:$I$64,COLUMN(D115),FALSE))*$C118</f>
        <v>3533.2039999999915</v>
      </c>
      <c r="K118">
        <f>K117+(1-(HLOOKUP(daily!$B117,'commercial size limit'!$A$4:$M$13,2,FALSE)/100))*(VLOOKUP(12&amp;$B117,'comm trip limit - FL_Keys'!$A$5:$I$64,COLUMN(E115),FALSE))*$C118</f>
        <v>2201.9139503199972</v>
      </c>
      <c r="L118">
        <f>L117+(1-(HLOOKUP(daily!$B117,'commercial size limit'!$A$4:$M$13,2,FALSE)/100))*(VLOOKUP(12&amp;$B117,'comm trip limit - FL_Keys'!$A$5:$I$64,COLUMN(F115),FALSE))*$C118</f>
        <v>2917.2292351899978</v>
      </c>
      <c r="M118">
        <f>M117+(1-(HLOOKUP(daily!$B117,'commercial size limit'!$A$4:$M$13,2,FALSE)/100))*(VLOOKUP(12&amp;$B117,'comm trip limit - FL_Keys'!$A$5:$I$64,COLUMN(G115),FALSE))*$C118</f>
        <v>3335.8261196499966</v>
      </c>
      <c r="N118">
        <f>N117+(1-(HLOOKUP(daily!$B117,'commercial size limit'!$A$4:$M$13,2,FALSE)/100))*(VLOOKUP(12&amp;$B117,'comm trip limit - FL_Keys'!$A$5:$I$64,COLUMN(H115),FALSE))*$C118</f>
        <v>3479.8974266599894</v>
      </c>
      <c r="O118">
        <f>O117+(1-(HLOOKUP(daily!$B117,'commercial size limit'!$A$4:$M$13,2,FALSE)/100))*(VLOOKUP(12&amp;$B117,'comm trip limit - FL_Keys'!$A$5:$I$64,COLUMN(I115),FALSE))*$C118</f>
        <v>3512.8141461799905</v>
      </c>
      <c r="P118">
        <f>P117+(1-(HLOOKUP(daily!$B117,'commercial size limit'!$A$4:$M$13,4,FALSE)/100))*(VLOOKUP(14&amp;$B117,'comm trip limit - FL_Keys'!$A$5:$I$64,COLUMN(D115),FALSE))*$C118</f>
        <v>1647.3983338583403</v>
      </c>
      <c r="Q118">
        <f>Q117+(1-(HLOOKUP(daily!$B117,'commercial size limit'!$A$4:$M$13,4,FALSE)/100))*(VLOOKUP(14&amp;$B117,'comm trip limit - FL_Keys'!$A$5:$I$64,COLUMN(E115),FALSE))*$C118</f>
        <v>1394.3671982091578</v>
      </c>
      <c r="R118">
        <f>R117+(1-(HLOOKUP(daily!$B117,'commercial size limit'!$A$4:$M$13,4,FALSE)/100))*(VLOOKUP(14&amp;$B117,'comm trip limit - FL_Keys'!$A$5:$I$64,COLUMN(F115),FALSE))*$C118</f>
        <v>1592.9338960852945</v>
      </c>
      <c r="S118">
        <f>S117+(1-(HLOOKUP(daily!$B117,'commercial size limit'!$A$4:$M$13,4,FALSE)/100))*(VLOOKUP(14&amp;$B117,'comm trip limit - FL_Keys'!$A$5:$I$64,COLUMN(G115),FALSE))*$C118</f>
        <v>1647.3983338583403</v>
      </c>
      <c r="T118">
        <f>T117+(1-(HLOOKUP(daily!$B117,'commercial size limit'!$A$4:$M$13,4,FALSE)/100))*(VLOOKUP(14&amp;$B117,'comm trip limit - FL_Keys'!$A$5:$I$64,COLUMN(H115),FALSE))*$C118</f>
        <v>1647.3983338583403</v>
      </c>
      <c r="U118">
        <f>U117+(1-(HLOOKUP(daily!$B117,'commercial size limit'!$A$4:$M$13,4,FALSE)/100))*(VLOOKUP(14&amp;$B117,'comm trip limit - FL_Keys'!$A$5:$I$64,COLUMN(I115),FALSE))*$C118</f>
        <v>1647.3983338583403</v>
      </c>
      <c r="V118">
        <f>V117+(1-(HLOOKUP(daily!$B117,'commercial size limit'!$A$4:$M$13,5,FALSE)/100))*(VLOOKUP(15&amp;$B117,'comm trip limit - FL_Keys'!$A$5:$I$64,COLUMN(D115),FALSE))*$C118</f>
        <v>1360.8128236685891</v>
      </c>
      <c r="W118">
        <f>W117+(1-(HLOOKUP(daily!$B117,'commercial size limit'!$A$4:$M$13,5,FALSE)/100))*(VLOOKUP(15&amp;$B117,'comm trip limit - FL_Keys'!$A$5:$I$64,COLUMN(E115),FALSE))*$C118</f>
        <v>1197.2511419567268</v>
      </c>
      <c r="X118">
        <f>X117+(1-(HLOOKUP(daily!$B117,'commercial size limit'!$A$4:$M$13,5,FALSE)/100))*(VLOOKUP(15&amp;$B117,'comm trip limit - FL_Keys'!$A$5:$I$64,COLUMN(F115),FALSE))*$C118</f>
        <v>1331.9955922726956</v>
      </c>
      <c r="Y118">
        <f>Y117+(1-(HLOOKUP(daily!$B117,'commercial size limit'!$A$4:$M$13,5,FALSE)/100))*(VLOOKUP(15&amp;$B117,'comm trip limit - FL_Keys'!$A$5:$I$64,COLUMN(G115),FALSE))*$C118</f>
        <v>1360.8128236685891</v>
      </c>
      <c r="Z118">
        <f>Z117+(1-(HLOOKUP(daily!$B117,'commercial size limit'!$A$4:$M$13,5,FALSE)/100))*(VLOOKUP(15&amp;$B117,'comm trip limit - FL_Keys'!$A$5:$I$64,COLUMN(H115),FALSE))*$C118</f>
        <v>1360.8128236685891</v>
      </c>
      <c r="AA118">
        <f>AA117+(1-(HLOOKUP(daily!$B117,'commercial size limit'!$A$4:$M$13,5,FALSE)/100))*(VLOOKUP(15&amp;$B117,'comm trip limit - FL_Keys'!$A$5:$I$64,COLUMN(I115),FALSE))*$C118</f>
        <v>1360.8128236685891</v>
      </c>
      <c r="AB118">
        <f>AB117+(1-(HLOOKUP(daily!$B117,'commercial size limit'!$A$4:$M$13,6,FALSE)/100))*(VLOOKUP(16&amp;$B117,'comm trip limit - FL_Keys'!$A$5:$I$64,COLUMN(D115),FALSE))*$C118</f>
        <v>1207.2916377406816</v>
      </c>
      <c r="AC118">
        <f>AC117+(1-(HLOOKUP(daily!$B117,'commercial size limit'!$A$4:$M$13,6,FALSE)/100))*(VLOOKUP(16&amp;$B117,'comm trip limit - FL_Keys'!$A$5:$I$64,COLUMN(E115),FALSE))*$C118</f>
        <v>1080.6069883628477</v>
      </c>
      <c r="AD118">
        <f>AD117+(1-(HLOOKUP(daily!$B117,'commercial size limit'!$A$4:$M$13,6,FALSE)/100))*(VLOOKUP(16&amp;$B117,'comm trip limit - FL_Keys'!$A$5:$I$64,COLUMN(F115),FALSE))*$C118</f>
        <v>1184.8832207420446</v>
      </c>
      <c r="AE118">
        <f>AE117+(1-(HLOOKUP(daily!$B117,'commercial size limit'!$A$4:$M$13,6,FALSE)/100))*(VLOOKUP(16&amp;$B117,'comm trip limit - FL_Keys'!$A$5:$I$64,COLUMN(G115),FALSE))*$C118</f>
        <v>1207.2916377406816</v>
      </c>
      <c r="AF118">
        <f>AF117+(1-(HLOOKUP(daily!$B117,'commercial size limit'!$A$4:$M$13,6,FALSE)/100))*(VLOOKUP(16&amp;$B117,'comm trip limit - FL_Keys'!$A$5:$I$64,COLUMN(H115),FALSE))*$C118</f>
        <v>1207.2916377406816</v>
      </c>
      <c r="AG118">
        <f>AG117+(1-(HLOOKUP(daily!$B117,'commercial size limit'!$A$4:$M$13,6,FALSE)/100))*(VLOOKUP(16&amp;$B117,'comm trip limit - FL_Keys'!$A$5:$I$64,COLUMN(I115),FALSE))*$C118</f>
        <v>1207.2916377406816</v>
      </c>
      <c r="AH118">
        <f>AH117+(1-(HLOOKUP(daily!$B117,'commercial size limit'!$A$4:$M$13,7,FALSE)/100))*(VLOOKUP(17&amp;$B117,'comm trip limit - FL_Keys'!$A$5:$I$64,COLUMN(D115),FALSE))*$C118</f>
        <v>1146.978197861695</v>
      </c>
      <c r="AI118">
        <f>AI117+(1-(HLOOKUP(daily!$B117,'commercial size limit'!$A$4:$M$13,7,FALSE)/100))*(VLOOKUP(17&amp;$B117,'comm trip limit - FL_Keys'!$A$5:$I$64,COLUMN(E115),FALSE))*$C118</f>
        <v>1037.1589296491586</v>
      </c>
      <c r="AJ118">
        <f>AJ117+(1-(HLOOKUP(daily!$B117,'commercial size limit'!$A$4:$M$13,7,FALSE)/100))*(VLOOKUP(17&amp;$B117,'comm trip limit - FL_Keys'!$A$5:$I$64,COLUMN(F115),FALSE))*$C118</f>
        <v>1126.0041422017237</v>
      </c>
      <c r="AK118">
        <f>AK117+(1-(HLOOKUP(daily!$B117,'commercial size limit'!$A$4:$M$13,7,FALSE)/100))*(VLOOKUP(17&amp;$B117,'comm trip limit - FL_Keys'!$A$5:$I$64,COLUMN(G115),FALSE))*$C118</f>
        <v>1146.978197861695</v>
      </c>
      <c r="AL118">
        <f>AL117+(1-(HLOOKUP(daily!$B117,'commercial size limit'!$A$4:$M$13,7,FALSE)/100))*(VLOOKUP(17&amp;$B117,'comm trip limit - FL_Keys'!$A$5:$I$64,COLUMN(H115),FALSE))*$C118</f>
        <v>1146.978197861695</v>
      </c>
      <c r="AM118">
        <f>AM117+(1-(HLOOKUP(daily!$B117,'commercial size limit'!$A$4:$M$13,7,FALSE)/100))*(VLOOKUP(17&amp;$B117,'comm trip limit - FL_Keys'!$A$5:$I$64,COLUMN(I115),FALSE))*$C118</f>
        <v>1146.978197861695</v>
      </c>
    </row>
    <row r="119" spans="1:39" x14ac:dyDescent="0.25">
      <c r="A119" s="7">
        <v>42486</v>
      </c>
      <c r="B119" s="22">
        <f t="shared" si="4"/>
        <v>4</v>
      </c>
      <c r="C119" s="21">
        <f t="shared" si="3"/>
        <v>27.268999999999998</v>
      </c>
      <c r="D119">
        <f t="shared" si="5"/>
        <v>3560.4729999999913</v>
      </c>
      <c r="E119">
        <v>117</v>
      </c>
      <c r="J119">
        <f>J118+(1-(HLOOKUP(daily!$B118,'commercial size limit'!$A$4:$M$13,2,FALSE)/100))*(VLOOKUP(12&amp;$B118,'comm trip limit - FL_Keys'!$A$5:$I$64,COLUMN(D116),FALSE))*$C119</f>
        <v>3560.4729999999913</v>
      </c>
      <c r="K119">
        <f>K118+(1-(HLOOKUP(daily!$B118,'commercial size limit'!$A$4:$M$13,2,FALSE)/100))*(VLOOKUP(12&amp;$B118,'comm trip limit - FL_Keys'!$A$5:$I$64,COLUMN(E116),FALSE))*$C119</f>
        <v>2222.7572831599973</v>
      </c>
      <c r="L119">
        <f>L118+(1-(HLOOKUP(daily!$B118,'commercial size limit'!$A$4:$M$13,2,FALSE)/100))*(VLOOKUP(12&amp;$B118,'comm trip limit - FL_Keys'!$A$5:$I$64,COLUMN(F116),FALSE))*$C119</f>
        <v>2943.0917001699977</v>
      </c>
      <c r="M119">
        <f>M118+(1-(HLOOKUP(daily!$B118,'commercial size limit'!$A$4:$M$13,2,FALSE)/100))*(VLOOKUP(12&amp;$B118,'comm trip limit - FL_Keys'!$A$5:$I$64,COLUMN(G116),FALSE))*$C119</f>
        <v>3362.8936017399965</v>
      </c>
      <c r="N119">
        <f>N118+(1-(HLOOKUP(daily!$B118,'commercial size limit'!$A$4:$M$13,2,FALSE)/100))*(VLOOKUP(12&amp;$B118,'comm trip limit - FL_Keys'!$A$5:$I$64,COLUMN(H116),FALSE))*$C119</f>
        <v>3507.1664266599892</v>
      </c>
      <c r="O119">
        <f>O118+(1-(HLOOKUP(daily!$B118,'commercial size limit'!$A$4:$M$13,2,FALSE)/100))*(VLOOKUP(12&amp;$B118,'comm trip limit - FL_Keys'!$A$5:$I$64,COLUMN(I116),FALSE))*$C119</f>
        <v>3540.0831461799903</v>
      </c>
      <c r="P119">
        <f>P118+(1-(HLOOKUP(daily!$B118,'commercial size limit'!$A$4:$M$13,4,FALSE)/100))*(VLOOKUP(14&amp;$B118,'comm trip limit - FL_Keys'!$A$5:$I$64,COLUMN(D116),FALSE))*$C119</f>
        <v>1671.351037562044</v>
      </c>
      <c r="Q119">
        <f>Q118+(1-(HLOOKUP(daily!$B118,'commercial size limit'!$A$4:$M$13,4,FALSE)/100))*(VLOOKUP(14&amp;$B118,'comm trip limit - FL_Keys'!$A$5:$I$64,COLUMN(E116),FALSE))*$C119</f>
        <v>1413.7166713150837</v>
      </c>
      <c r="R119">
        <f>R118+(1-(HLOOKUP(daily!$B118,'commercial size limit'!$A$4:$M$13,4,FALSE)/100))*(VLOOKUP(14&amp;$B118,'comm trip limit - FL_Keys'!$A$5:$I$64,COLUMN(F116),FALSE))*$C119</f>
        <v>1615.9469352227018</v>
      </c>
      <c r="S119">
        <f>S118+(1-(HLOOKUP(daily!$B118,'commercial size limit'!$A$4:$M$13,4,FALSE)/100))*(VLOOKUP(14&amp;$B118,'comm trip limit - FL_Keys'!$A$5:$I$64,COLUMN(G116),FALSE))*$C119</f>
        <v>1671.351037562044</v>
      </c>
      <c r="T119">
        <f>T118+(1-(HLOOKUP(daily!$B118,'commercial size limit'!$A$4:$M$13,4,FALSE)/100))*(VLOOKUP(14&amp;$B118,'comm trip limit - FL_Keys'!$A$5:$I$64,COLUMN(H116),FALSE))*$C119</f>
        <v>1671.351037562044</v>
      </c>
      <c r="U119">
        <f>U118+(1-(HLOOKUP(daily!$B118,'commercial size limit'!$A$4:$M$13,4,FALSE)/100))*(VLOOKUP(14&amp;$B118,'comm trip limit - FL_Keys'!$A$5:$I$64,COLUMN(I116),FALSE))*$C119</f>
        <v>1671.351037562044</v>
      </c>
      <c r="V119">
        <f>V118+(1-(HLOOKUP(daily!$B118,'commercial size limit'!$A$4:$M$13,5,FALSE)/100))*(VLOOKUP(15&amp;$B118,'comm trip limit - FL_Keys'!$A$5:$I$64,COLUMN(D116),FALSE))*$C119</f>
        <v>1383.2460607056262</v>
      </c>
      <c r="W119">
        <f>W118+(1-(HLOOKUP(daily!$B118,'commercial size limit'!$A$4:$M$13,5,FALSE)/100))*(VLOOKUP(15&amp;$B118,'comm trip limit - FL_Keys'!$A$5:$I$64,COLUMN(E116),FALSE))*$C119</f>
        <v>1215.8790289951712</v>
      </c>
      <c r="X119">
        <f>X118+(1-(HLOOKUP(daily!$B118,'commercial size limit'!$A$4:$M$13,5,FALSE)/100))*(VLOOKUP(15&amp;$B118,'comm trip limit - FL_Keys'!$A$5:$I$64,COLUMN(F116),FALSE))*$C119</f>
        <v>1353.6127081463253</v>
      </c>
      <c r="Y119">
        <f>Y118+(1-(HLOOKUP(daily!$B118,'commercial size limit'!$A$4:$M$13,5,FALSE)/100))*(VLOOKUP(15&amp;$B118,'comm trip limit - FL_Keys'!$A$5:$I$64,COLUMN(G116),FALSE))*$C119</f>
        <v>1383.2460607056262</v>
      </c>
      <c r="Z119">
        <f>Z118+(1-(HLOOKUP(daily!$B118,'commercial size limit'!$A$4:$M$13,5,FALSE)/100))*(VLOOKUP(15&amp;$B118,'comm trip limit - FL_Keys'!$A$5:$I$64,COLUMN(H116),FALSE))*$C119</f>
        <v>1383.2460607056262</v>
      </c>
      <c r="AA119">
        <f>AA118+(1-(HLOOKUP(daily!$B118,'commercial size limit'!$A$4:$M$13,5,FALSE)/100))*(VLOOKUP(15&amp;$B118,'comm trip limit - FL_Keys'!$A$5:$I$64,COLUMN(I116),FALSE))*$C119</f>
        <v>1383.2460607056262</v>
      </c>
      <c r="AB119">
        <f>AB118+(1-(HLOOKUP(daily!$B118,'commercial size limit'!$A$4:$M$13,6,FALSE)/100))*(VLOOKUP(16&amp;$B118,'comm trip limit - FL_Keys'!$A$5:$I$64,COLUMN(D116),FALSE))*$C119</f>
        <v>1229.4806747777186</v>
      </c>
      <c r="AC119">
        <f>AC118+(1-(HLOOKUP(daily!$B118,'commercial size limit'!$A$4:$M$13,6,FALSE)/100))*(VLOOKUP(16&amp;$B118,'comm trip limit - FL_Keys'!$A$5:$I$64,COLUMN(E116),FALSE))*$C119</f>
        <v>1099.1190800724773</v>
      </c>
      <c r="AD119">
        <f>AD118+(1-(HLOOKUP(daily!$B118,'commercial size limit'!$A$4:$M$13,6,FALSE)/100))*(VLOOKUP(16&amp;$B118,'comm trip limit - FL_Keys'!$A$5:$I$64,COLUMN(F116),FALSE))*$C119</f>
        <v>1206.2758932398224</v>
      </c>
      <c r="AE119">
        <f>AE118+(1-(HLOOKUP(daily!$B118,'commercial size limit'!$A$4:$M$13,6,FALSE)/100))*(VLOOKUP(16&amp;$B118,'comm trip limit - FL_Keys'!$A$5:$I$64,COLUMN(G116),FALSE))*$C119</f>
        <v>1229.4806747777186</v>
      </c>
      <c r="AF119">
        <f>AF118+(1-(HLOOKUP(daily!$B118,'commercial size limit'!$A$4:$M$13,6,FALSE)/100))*(VLOOKUP(16&amp;$B118,'comm trip limit - FL_Keys'!$A$5:$I$64,COLUMN(H116),FALSE))*$C119</f>
        <v>1229.4806747777186</v>
      </c>
      <c r="AG119">
        <f>AG118+(1-(HLOOKUP(daily!$B118,'commercial size limit'!$A$4:$M$13,6,FALSE)/100))*(VLOOKUP(16&amp;$B118,'comm trip limit - FL_Keys'!$A$5:$I$64,COLUMN(I116),FALSE))*$C119</f>
        <v>1229.4806747777186</v>
      </c>
      <c r="AH119">
        <f>AH118+(1-(HLOOKUP(daily!$B118,'commercial size limit'!$A$4:$M$13,7,FALSE)/100))*(VLOOKUP(17&amp;$B118,'comm trip limit - FL_Keys'!$A$5:$I$64,COLUMN(D116),FALSE))*$C119</f>
        <v>1168.4346348987319</v>
      </c>
      <c r="AI119">
        <f>AI118+(1-(HLOOKUP(daily!$B118,'commercial size limit'!$A$4:$M$13,7,FALSE)/100))*(VLOOKUP(17&amp;$B118,'comm trip limit - FL_Keys'!$A$5:$I$64,COLUMN(E116),FALSE))*$C119</f>
        <v>1055.3230909872327</v>
      </c>
      <c r="AJ119">
        <f>AJ118+(1-(HLOOKUP(daily!$B118,'commercial size limit'!$A$4:$M$13,7,FALSE)/100))*(VLOOKUP(17&amp;$B118,'comm trip limit - FL_Keys'!$A$5:$I$64,COLUMN(F116),FALSE))*$C119</f>
        <v>1146.7239797552793</v>
      </c>
      <c r="AK119">
        <f>AK118+(1-(HLOOKUP(daily!$B118,'commercial size limit'!$A$4:$M$13,7,FALSE)/100))*(VLOOKUP(17&amp;$B118,'comm trip limit - FL_Keys'!$A$5:$I$64,COLUMN(G116),FALSE))*$C119</f>
        <v>1168.4346348987319</v>
      </c>
      <c r="AL119">
        <f>AL118+(1-(HLOOKUP(daily!$B118,'commercial size limit'!$A$4:$M$13,7,FALSE)/100))*(VLOOKUP(17&amp;$B118,'comm trip limit - FL_Keys'!$A$5:$I$64,COLUMN(H116),FALSE))*$C119</f>
        <v>1168.4346348987319</v>
      </c>
      <c r="AM119">
        <f>AM118+(1-(HLOOKUP(daily!$B118,'commercial size limit'!$A$4:$M$13,7,FALSE)/100))*(VLOOKUP(17&amp;$B118,'comm trip limit - FL_Keys'!$A$5:$I$64,COLUMN(I116),FALSE))*$C119</f>
        <v>1168.4346348987319</v>
      </c>
    </row>
    <row r="120" spans="1:39" x14ac:dyDescent="0.25">
      <c r="A120" s="7">
        <v>42487</v>
      </c>
      <c r="B120" s="22">
        <f t="shared" si="4"/>
        <v>4</v>
      </c>
      <c r="C120" s="21">
        <f t="shared" si="3"/>
        <v>27.268999999999998</v>
      </c>
      <c r="D120">
        <f t="shared" si="5"/>
        <v>3587.7419999999911</v>
      </c>
      <c r="E120">
        <v>118</v>
      </c>
      <c r="J120">
        <f>J119+(1-(HLOOKUP(daily!$B119,'commercial size limit'!$A$4:$M$13,2,FALSE)/100))*(VLOOKUP(12&amp;$B119,'comm trip limit - FL_Keys'!$A$5:$I$64,COLUMN(D117),FALSE))*$C120</f>
        <v>3587.7419999999911</v>
      </c>
      <c r="K120">
        <f>K119+(1-(HLOOKUP(daily!$B119,'commercial size limit'!$A$4:$M$13,2,FALSE)/100))*(VLOOKUP(12&amp;$B119,'comm trip limit - FL_Keys'!$A$5:$I$64,COLUMN(E117),FALSE))*$C120</f>
        <v>2243.6006159999974</v>
      </c>
      <c r="L120">
        <f>L119+(1-(HLOOKUP(daily!$B119,'commercial size limit'!$A$4:$M$13,2,FALSE)/100))*(VLOOKUP(12&amp;$B119,'comm trip limit - FL_Keys'!$A$5:$I$64,COLUMN(F117),FALSE))*$C120</f>
        <v>2968.9541651499976</v>
      </c>
      <c r="M120">
        <f>M119+(1-(HLOOKUP(daily!$B119,'commercial size limit'!$A$4:$M$13,2,FALSE)/100))*(VLOOKUP(12&amp;$B119,'comm trip limit - FL_Keys'!$A$5:$I$64,COLUMN(G117),FALSE))*$C120</f>
        <v>3389.9610838299964</v>
      </c>
      <c r="N120">
        <f>N119+(1-(HLOOKUP(daily!$B119,'commercial size limit'!$A$4:$M$13,2,FALSE)/100))*(VLOOKUP(12&amp;$B119,'comm trip limit - FL_Keys'!$A$5:$I$64,COLUMN(H117),FALSE))*$C120</f>
        <v>3534.4354266599889</v>
      </c>
      <c r="O120">
        <f>O119+(1-(HLOOKUP(daily!$B119,'commercial size limit'!$A$4:$M$13,2,FALSE)/100))*(VLOOKUP(12&amp;$B119,'comm trip limit - FL_Keys'!$A$5:$I$64,COLUMN(I117),FALSE))*$C120</f>
        <v>3567.3521461799901</v>
      </c>
      <c r="P120">
        <f>P119+(1-(HLOOKUP(daily!$B119,'commercial size limit'!$A$4:$M$13,4,FALSE)/100))*(VLOOKUP(14&amp;$B119,'comm trip limit - FL_Keys'!$A$5:$I$64,COLUMN(D117),FALSE))*$C120</f>
        <v>1695.3037412657477</v>
      </c>
      <c r="Q120">
        <f>Q119+(1-(HLOOKUP(daily!$B119,'commercial size limit'!$A$4:$M$13,4,FALSE)/100))*(VLOOKUP(14&amp;$B119,'comm trip limit - FL_Keys'!$A$5:$I$64,COLUMN(E117),FALSE))*$C120</f>
        <v>1433.0661444210095</v>
      </c>
      <c r="R120">
        <f>R119+(1-(HLOOKUP(daily!$B119,'commercial size limit'!$A$4:$M$13,4,FALSE)/100))*(VLOOKUP(14&amp;$B119,'comm trip limit - FL_Keys'!$A$5:$I$64,COLUMN(F117),FALSE))*$C120</f>
        <v>1638.9599743601091</v>
      </c>
      <c r="S120">
        <f>S119+(1-(HLOOKUP(daily!$B119,'commercial size limit'!$A$4:$M$13,4,FALSE)/100))*(VLOOKUP(14&amp;$B119,'comm trip limit - FL_Keys'!$A$5:$I$64,COLUMN(G117),FALSE))*$C120</f>
        <v>1695.3037412657477</v>
      </c>
      <c r="T120">
        <f>T119+(1-(HLOOKUP(daily!$B119,'commercial size limit'!$A$4:$M$13,4,FALSE)/100))*(VLOOKUP(14&amp;$B119,'comm trip limit - FL_Keys'!$A$5:$I$64,COLUMN(H117),FALSE))*$C120</f>
        <v>1695.3037412657477</v>
      </c>
      <c r="U120">
        <f>U119+(1-(HLOOKUP(daily!$B119,'commercial size limit'!$A$4:$M$13,4,FALSE)/100))*(VLOOKUP(14&amp;$B119,'comm trip limit - FL_Keys'!$A$5:$I$64,COLUMN(I117),FALSE))*$C120</f>
        <v>1695.3037412657477</v>
      </c>
      <c r="V120">
        <f>V119+(1-(HLOOKUP(daily!$B119,'commercial size limit'!$A$4:$M$13,5,FALSE)/100))*(VLOOKUP(15&amp;$B119,'comm trip limit - FL_Keys'!$A$5:$I$64,COLUMN(D117),FALSE))*$C120</f>
        <v>1405.6792977426633</v>
      </c>
      <c r="W120">
        <f>W119+(1-(HLOOKUP(daily!$B119,'commercial size limit'!$A$4:$M$13,5,FALSE)/100))*(VLOOKUP(15&amp;$B119,'comm trip limit - FL_Keys'!$A$5:$I$64,COLUMN(E117),FALSE))*$C120</f>
        <v>1234.5069160336157</v>
      </c>
      <c r="X120">
        <f>X119+(1-(HLOOKUP(daily!$B119,'commercial size limit'!$A$4:$M$13,5,FALSE)/100))*(VLOOKUP(15&amp;$B119,'comm trip limit - FL_Keys'!$A$5:$I$64,COLUMN(F117),FALSE))*$C120</f>
        <v>1375.229824019955</v>
      </c>
      <c r="Y120">
        <f>Y119+(1-(HLOOKUP(daily!$B119,'commercial size limit'!$A$4:$M$13,5,FALSE)/100))*(VLOOKUP(15&amp;$B119,'comm trip limit - FL_Keys'!$A$5:$I$64,COLUMN(G117),FALSE))*$C120</f>
        <v>1405.6792977426633</v>
      </c>
      <c r="Z120">
        <f>Z119+(1-(HLOOKUP(daily!$B119,'commercial size limit'!$A$4:$M$13,5,FALSE)/100))*(VLOOKUP(15&amp;$B119,'comm trip limit - FL_Keys'!$A$5:$I$64,COLUMN(H117),FALSE))*$C120</f>
        <v>1405.6792977426633</v>
      </c>
      <c r="AA120">
        <f>AA119+(1-(HLOOKUP(daily!$B119,'commercial size limit'!$A$4:$M$13,5,FALSE)/100))*(VLOOKUP(15&amp;$B119,'comm trip limit - FL_Keys'!$A$5:$I$64,COLUMN(I117),FALSE))*$C120</f>
        <v>1405.6792977426633</v>
      </c>
      <c r="AB120">
        <f>AB119+(1-(HLOOKUP(daily!$B119,'commercial size limit'!$A$4:$M$13,6,FALSE)/100))*(VLOOKUP(16&amp;$B119,'comm trip limit - FL_Keys'!$A$5:$I$64,COLUMN(D117),FALSE))*$C120</f>
        <v>1251.6697118147556</v>
      </c>
      <c r="AC120">
        <f>AC119+(1-(HLOOKUP(daily!$B119,'commercial size limit'!$A$4:$M$13,6,FALSE)/100))*(VLOOKUP(16&amp;$B119,'comm trip limit - FL_Keys'!$A$5:$I$64,COLUMN(E117),FALSE))*$C120</f>
        <v>1117.631171782107</v>
      </c>
      <c r="AD120">
        <f>AD119+(1-(HLOOKUP(daily!$B119,'commercial size limit'!$A$4:$M$13,6,FALSE)/100))*(VLOOKUP(16&amp;$B119,'comm trip limit - FL_Keys'!$A$5:$I$64,COLUMN(F117),FALSE))*$C120</f>
        <v>1227.6685657376001</v>
      </c>
      <c r="AE120">
        <f>AE119+(1-(HLOOKUP(daily!$B119,'commercial size limit'!$A$4:$M$13,6,FALSE)/100))*(VLOOKUP(16&amp;$B119,'comm trip limit - FL_Keys'!$A$5:$I$64,COLUMN(G117),FALSE))*$C120</f>
        <v>1251.6697118147556</v>
      </c>
      <c r="AF120">
        <f>AF119+(1-(HLOOKUP(daily!$B119,'commercial size limit'!$A$4:$M$13,6,FALSE)/100))*(VLOOKUP(16&amp;$B119,'comm trip limit - FL_Keys'!$A$5:$I$64,COLUMN(H117),FALSE))*$C120</f>
        <v>1251.6697118147556</v>
      </c>
      <c r="AG120">
        <f>AG119+(1-(HLOOKUP(daily!$B119,'commercial size limit'!$A$4:$M$13,6,FALSE)/100))*(VLOOKUP(16&amp;$B119,'comm trip limit - FL_Keys'!$A$5:$I$64,COLUMN(I117),FALSE))*$C120</f>
        <v>1251.6697118147556</v>
      </c>
      <c r="AH120">
        <f>AH119+(1-(HLOOKUP(daily!$B119,'commercial size limit'!$A$4:$M$13,7,FALSE)/100))*(VLOOKUP(17&amp;$B119,'comm trip limit - FL_Keys'!$A$5:$I$64,COLUMN(D117),FALSE))*$C120</f>
        <v>1189.8910719357689</v>
      </c>
      <c r="AI120">
        <f>AI119+(1-(HLOOKUP(daily!$B119,'commercial size limit'!$A$4:$M$13,7,FALSE)/100))*(VLOOKUP(17&amp;$B119,'comm trip limit - FL_Keys'!$A$5:$I$64,COLUMN(E117),FALSE))*$C120</f>
        <v>1073.4872523253068</v>
      </c>
      <c r="AJ120">
        <f>AJ119+(1-(HLOOKUP(daily!$B119,'commercial size limit'!$A$4:$M$13,7,FALSE)/100))*(VLOOKUP(17&amp;$B119,'comm trip limit - FL_Keys'!$A$5:$I$64,COLUMN(F117),FALSE))*$C120</f>
        <v>1167.4438173088349</v>
      </c>
      <c r="AK120">
        <f>AK119+(1-(HLOOKUP(daily!$B119,'commercial size limit'!$A$4:$M$13,7,FALSE)/100))*(VLOOKUP(17&amp;$B119,'comm trip limit - FL_Keys'!$A$5:$I$64,COLUMN(G117),FALSE))*$C120</f>
        <v>1189.8910719357689</v>
      </c>
      <c r="AL120">
        <f>AL119+(1-(HLOOKUP(daily!$B119,'commercial size limit'!$A$4:$M$13,7,FALSE)/100))*(VLOOKUP(17&amp;$B119,'comm trip limit - FL_Keys'!$A$5:$I$64,COLUMN(H117),FALSE))*$C120</f>
        <v>1189.8910719357689</v>
      </c>
      <c r="AM120">
        <f>AM119+(1-(HLOOKUP(daily!$B119,'commercial size limit'!$A$4:$M$13,7,FALSE)/100))*(VLOOKUP(17&amp;$B119,'comm trip limit - FL_Keys'!$A$5:$I$64,COLUMN(I117),FALSE))*$C120</f>
        <v>1189.8910719357689</v>
      </c>
    </row>
    <row r="121" spans="1:39" x14ac:dyDescent="0.25">
      <c r="A121" s="7">
        <v>42488</v>
      </c>
      <c r="B121" s="22">
        <f t="shared" si="4"/>
        <v>4</v>
      </c>
      <c r="C121" s="21">
        <f t="shared" si="3"/>
        <v>27.268999999999998</v>
      </c>
      <c r="D121">
        <f t="shared" si="5"/>
        <v>3615.0109999999909</v>
      </c>
      <c r="E121">
        <v>119</v>
      </c>
      <c r="J121">
        <f>J120+(1-(HLOOKUP(daily!$B120,'commercial size limit'!$A$4:$M$13,2,FALSE)/100))*(VLOOKUP(12&amp;$B120,'comm trip limit - FL_Keys'!$A$5:$I$64,COLUMN(D118),FALSE))*$C121</f>
        <v>3615.0109999999909</v>
      </c>
      <c r="K121">
        <f>K120+(1-(HLOOKUP(daily!$B120,'commercial size limit'!$A$4:$M$13,2,FALSE)/100))*(VLOOKUP(12&amp;$B120,'comm trip limit - FL_Keys'!$A$5:$I$64,COLUMN(E118),FALSE))*$C121</f>
        <v>2264.4439488399976</v>
      </c>
      <c r="L121">
        <f>L120+(1-(HLOOKUP(daily!$B120,'commercial size limit'!$A$4:$M$13,2,FALSE)/100))*(VLOOKUP(12&amp;$B120,'comm trip limit - FL_Keys'!$A$5:$I$64,COLUMN(F118),FALSE))*$C121</f>
        <v>2994.8166301299975</v>
      </c>
      <c r="M121">
        <f>M120+(1-(HLOOKUP(daily!$B120,'commercial size limit'!$A$4:$M$13,2,FALSE)/100))*(VLOOKUP(12&amp;$B120,'comm trip limit - FL_Keys'!$A$5:$I$64,COLUMN(G118),FALSE))*$C121</f>
        <v>3417.0285659199963</v>
      </c>
      <c r="N121">
        <f>N120+(1-(HLOOKUP(daily!$B120,'commercial size limit'!$A$4:$M$13,2,FALSE)/100))*(VLOOKUP(12&amp;$B120,'comm trip limit - FL_Keys'!$A$5:$I$64,COLUMN(H118),FALSE))*$C121</f>
        <v>3561.7044266599887</v>
      </c>
      <c r="O121">
        <f>O120+(1-(HLOOKUP(daily!$B120,'commercial size limit'!$A$4:$M$13,2,FALSE)/100))*(VLOOKUP(12&amp;$B120,'comm trip limit - FL_Keys'!$A$5:$I$64,COLUMN(I118),FALSE))*$C121</f>
        <v>3594.6211461799899</v>
      </c>
      <c r="P121">
        <f>P120+(1-(HLOOKUP(daily!$B120,'commercial size limit'!$A$4:$M$13,4,FALSE)/100))*(VLOOKUP(14&amp;$B120,'comm trip limit - FL_Keys'!$A$5:$I$64,COLUMN(D118),FALSE))*$C121</f>
        <v>1719.2564449694514</v>
      </c>
      <c r="Q121">
        <f>Q120+(1-(HLOOKUP(daily!$B120,'commercial size limit'!$A$4:$M$13,4,FALSE)/100))*(VLOOKUP(14&amp;$B120,'comm trip limit - FL_Keys'!$A$5:$I$64,COLUMN(E118),FALSE))*$C121</f>
        <v>1452.4156175269354</v>
      </c>
      <c r="R121">
        <f>R120+(1-(HLOOKUP(daily!$B120,'commercial size limit'!$A$4:$M$13,4,FALSE)/100))*(VLOOKUP(14&amp;$B120,'comm trip limit - FL_Keys'!$A$5:$I$64,COLUMN(F118),FALSE))*$C121</f>
        <v>1661.9730134975164</v>
      </c>
      <c r="S121">
        <f>S120+(1-(HLOOKUP(daily!$B120,'commercial size limit'!$A$4:$M$13,4,FALSE)/100))*(VLOOKUP(14&amp;$B120,'comm trip limit - FL_Keys'!$A$5:$I$64,COLUMN(G118),FALSE))*$C121</f>
        <v>1719.2564449694514</v>
      </c>
      <c r="T121">
        <f>T120+(1-(HLOOKUP(daily!$B120,'commercial size limit'!$A$4:$M$13,4,FALSE)/100))*(VLOOKUP(14&amp;$B120,'comm trip limit - FL_Keys'!$A$5:$I$64,COLUMN(H118),FALSE))*$C121</f>
        <v>1719.2564449694514</v>
      </c>
      <c r="U121">
        <f>U120+(1-(HLOOKUP(daily!$B120,'commercial size limit'!$A$4:$M$13,4,FALSE)/100))*(VLOOKUP(14&amp;$B120,'comm trip limit - FL_Keys'!$A$5:$I$64,COLUMN(I118),FALSE))*$C121</f>
        <v>1719.2564449694514</v>
      </c>
      <c r="V121">
        <f>V120+(1-(HLOOKUP(daily!$B120,'commercial size limit'!$A$4:$M$13,5,FALSE)/100))*(VLOOKUP(15&amp;$B120,'comm trip limit - FL_Keys'!$A$5:$I$64,COLUMN(D118),FALSE))*$C121</f>
        <v>1428.1125347797004</v>
      </c>
      <c r="W121">
        <f>W120+(1-(HLOOKUP(daily!$B120,'commercial size limit'!$A$4:$M$13,5,FALSE)/100))*(VLOOKUP(15&amp;$B120,'comm trip limit - FL_Keys'!$A$5:$I$64,COLUMN(E118),FALSE))*$C121</f>
        <v>1253.1348030720601</v>
      </c>
      <c r="X121">
        <f>X120+(1-(HLOOKUP(daily!$B120,'commercial size limit'!$A$4:$M$13,5,FALSE)/100))*(VLOOKUP(15&amp;$B120,'comm trip limit - FL_Keys'!$A$5:$I$64,COLUMN(F118),FALSE))*$C121</f>
        <v>1396.8469398935847</v>
      </c>
      <c r="Y121">
        <f>Y120+(1-(HLOOKUP(daily!$B120,'commercial size limit'!$A$4:$M$13,5,FALSE)/100))*(VLOOKUP(15&amp;$B120,'comm trip limit - FL_Keys'!$A$5:$I$64,COLUMN(G118),FALSE))*$C121</f>
        <v>1428.1125347797004</v>
      </c>
      <c r="Z121">
        <f>Z120+(1-(HLOOKUP(daily!$B120,'commercial size limit'!$A$4:$M$13,5,FALSE)/100))*(VLOOKUP(15&amp;$B120,'comm trip limit - FL_Keys'!$A$5:$I$64,COLUMN(H118),FALSE))*$C121</f>
        <v>1428.1125347797004</v>
      </c>
      <c r="AA121">
        <f>AA120+(1-(HLOOKUP(daily!$B120,'commercial size limit'!$A$4:$M$13,5,FALSE)/100))*(VLOOKUP(15&amp;$B120,'comm trip limit - FL_Keys'!$A$5:$I$64,COLUMN(I118),FALSE))*$C121</f>
        <v>1428.1125347797004</v>
      </c>
      <c r="AB121">
        <f>AB120+(1-(HLOOKUP(daily!$B120,'commercial size limit'!$A$4:$M$13,6,FALSE)/100))*(VLOOKUP(16&amp;$B120,'comm trip limit - FL_Keys'!$A$5:$I$64,COLUMN(D118),FALSE))*$C121</f>
        <v>1273.8587488517926</v>
      </c>
      <c r="AC121">
        <f>AC120+(1-(HLOOKUP(daily!$B120,'commercial size limit'!$A$4:$M$13,6,FALSE)/100))*(VLOOKUP(16&amp;$B120,'comm trip limit - FL_Keys'!$A$5:$I$64,COLUMN(E118),FALSE))*$C121</f>
        <v>1136.1432634917367</v>
      </c>
      <c r="AD121">
        <f>AD120+(1-(HLOOKUP(daily!$B120,'commercial size limit'!$A$4:$M$13,6,FALSE)/100))*(VLOOKUP(16&amp;$B120,'comm trip limit - FL_Keys'!$A$5:$I$64,COLUMN(F118),FALSE))*$C121</f>
        <v>1249.0612382353779</v>
      </c>
      <c r="AE121">
        <f>AE120+(1-(HLOOKUP(daily!$B120,'commercial size limit'!$A$4:$M$13,6,FALSE)/100))*(VLOOKUP(16&amp;$B120,'comm trip limit - FL_Keys'!$A$5:$I$64,COLUMN(G118),FALSE))*$C121</f>
        <v>1273.8587488517926</v>
      </c>
      <c r="AF121">
        <f>AF120+(1-(HLOOKUP(daily!$B120,'commercial size limit'!$A$4:$M$13,6,FALSE)/100))*(VLOOKUP(16&amp;$B120,'comm trip limit - FL_Keys'!$A$5:$I$64,COLUMN(H118),FALSE))*$C121</f>
        <v>1273.8587488517926</v>
      </c>
      <c r="AG121">
        <f>AG120+(1-(HLOOKUP(daily!$B120,'commercial size limit'!$A$4:$M$13,6,FALSE)/100))*(VLOOKUP(16&amp;$B120,'comm trip limit - FL_Keys'!$A$5:$I$64,COLUMN(I118),FALSE))*$C121</f>
        <v>1273.8587488517926</v>
      </c>
      <c r="AH121">
        <f>AH120+(1-(HLOOKUP(daily!$B120,'commercial size limit'!$A$4:$M$13,7,FALSE)/100))*(VLOOKUP(17&amp;$B120,'comm trip limit - FL_Keys'!$A$5:$I$64,COLUMN(D118),FALSE))*$C121</f>
        <v>1211.3475089728058</v>
      </c>
      <c r="AI121">
        <f>AI120+(1-(HLOOKUP(daily!$B120,'commercial size limit'!$A$4:$M$13,7,FALSE)/100))*(VLOOKUP(17&amp;$B120,'comm trip limit - FL_Keys'!$A$5:$I$64,COLUMN(E118),FALSE))*$C121</f>
        <v>1091.6514136633809</v>
      </c>
      <c r="AJ121">
        <f>AJ120+(1-(HLOOKUP(daily!$B120,'commercial size limit'!$A$4:$M$13,7,FALSE)/100))*(VLOOKUP(17&amp;$B120,'comm trip limit - FL_Keys'!$A$5:$I$64,COLUMN(F118),FALSE))*$C121</f>
        <v>1188.1636548623906</v>
      </c>
      <c r="AK121">
        <f>AK120+(1-(HLOOKUP(daily!$B120,'commercial size limit'!$A$4:$M$13,7,FALSE)/100))*(VLOOKUP(17&amp;$B120,'comm trip limit - FL_Keys'!$A$5:$I$64,COLUMN(G118),FALSE))*$C121</f>
        <v>1211.3475089728058</v>
      </c>
      <c r="AL121">
        <f>AL120+(1-(HLOOKUP(daily!$B120,'commercial size limit'!$A$4:$M$13,7,FALSE)/100))*(VLOOKUP(17&amp;$B120,'comm trip limit - FL_Keys'!$A$5:$I$64,COLUMN(H118),FALSE))*$C121</f>
        <v>1211.3475089728058</v>
      </c>
      <c r="AM121">
        <f>AM120+(1-(HLOOKUP(daily!$B120,'commercial size limit'!$A$4:$M$13,7,FALSE)/100))*(VLOOKUP(17&amp;$B120,'comm trip limit - FL_Keys'!$A$5:$I$64,COLUMN(I118),FALSE))*$C121</f>
        <v>1211.3475089728058</v>
      </c>
    </row>
    <row r="122" spans="1:39" x14ac:dyDescent="0.25">
      <c r="A122" s="7">
        <v>42489</v>
      </c>
      <c r="B122" s="22">
        <f t="shared" si="4"/>
        <v>4</v>
      </c>
      <c r="C122" s="21">
        <f t="shared" si="3"/>
        <v>27.268999999999998</v>
      </c>
      <c r="D122">
        <f t="shared" si="5"/>
        <v>3642.2799999999907</v>
      </c>
      <c r="E122">
        <v>120</v>
      </c>
      <c r="J122">
        <f>J121+(1-(HLOOKUP(daily!$B121,'commercial size limit'!$A$4:$M$13,2,FALSE)/100))*(VLOOKUP(12&amp;$B121,'comm trip limit - FL_Keys'!$A$5:$I$64,COLUMN(D119),FALSE))*$C122</f>
        <v>3642.2799999999907</v>
      </c>
      <c r="K122">
        <f>K121+(1-(HLOOKUP(daily!$B121,'commercial size limit'!$A$4:$M$13,2,FALSE)/100))*(VLOOKUP(12&amp;$B121,'comm trip limit - FL_Keys'!$A$5:$I$64,COLUMN(E119),FALSE))*$C122</f>
        <v>2285.2872816799977</v>
      </c>
      <c r="L122">
        <f>L121+(1-(HLOOKUP(daily!$B121,'commercial size limit'!$A$4:$M$13,2,FALSE)/100))*(VLOOKUP(12&amp;$B121,'comm trip limit - FL_Keys'!$A$5:$I$64,COLUMN(F119),FALSE))*$C122</f>
        <v>3020.6790951099974</v>
      </c>
      <c r="M122">
        <f>M121+(1-(HLOOKUP(daily!$B121,'commercial size limit'!$A$4:$M$13,2,FALSE)/100))*(VLOOKUP(12&amp;$B121,'comm trip limit - FL_Keys'!$A$5:$I$64,COLUMN(G119),FALSE))*$C122</f>
        <v>3444.0960480099961</v>
      </c>
      <c r="N122">
        <f>N121+(1-(HLOOKUP(daily!$B121,'commercial size limit'!$A$4:$M$13,2,FALSE)/100))*(VLOOKUP(12&amp;$B121,'comm trip limit - FL_Keys'!$A$5:$I$64,COLUMN(H119),FALSE))*$C122</f>
        <v>3588.9734266599885</v>
      </c>
      <c r="O122">
        <f>O121+(1-(HLOOKUP(daily!$B121,'commercial size limit'!$A$4:$M$13,2,FALSE)/100))*(VLOOKUP(12&amp;$B121,'comm trip limit - FL_Keys'!$A$5:$I$64,COLUMN(I119),FALSE))*$C122</f>
        <v>3621.8901461799896</v>
      </c>
      <c r="P122">
        <f>P121+(1-(HLOOKUP(daily!$B121,'commercial size limit'!$A$4:$M$13,4,FALSE)/100))*(VLOOKUP(14&amp;$B121,'comm trip limit - FL_Keys'!$A$5:$I$64,COLUMN(D119),FALSE))*$C122</f>
        <v>1743.2091486731551</v>
      </c>
      <c r="Q122">
        <f>Q121+(1-(HLOOKUP(daily!$B121,'commercial size limit'!$A$4:$M$13,4,FALSE)/100))*(VLOOKUP(14&amp;$B121,'comm trip limit - FL_Keys'!$A$5:$I$64,COLUMN(E119),FALSE))*$C122</f>
        <v>1471.7650906328613</v>
      </c>
      <c r="R122">
        <f>R121+(1-(HLOOKUP(daily!$B121,'commercial size limit'!$A$4:$M$13,4,FALSE)/100))*(VLOOKUP(14&amp;$B121,'comm trip limit - FL_Keys'!$A$5:$I$64,COLUMN(F119),FALSE))*$C122</f>
        <v>1684.9860526349237</v>
      </c>
      <c r="S122">
        <f>S121+(1-(HLOOKUP(daily!$B121,'commercial size limit'!$A$4:$M$13,4,FALSE)/100))*(VLOOKUP(14&amp;$B121,'comm trip limit - FL_Keys'!$A$5:$I$64,COLUMN(G119),FALSE))*$C122</f>
        <v>1743.2091486731551</v>
      </c>
      <c r="T122">
        <f>T121+(1-(HLOOKUP(daily!$B121,'commercial size limit'!$A$4:$M$13,4,FALSE)/100))*(VLOOKUP(14&amp;$B121,'comm trip limit - FL_Keys'!$A$5:$I$64,COLUMN(H119),FALSE))*$C122</f>
        <v>1743.2091486731551</v>
      </c>
      <c r="U122">
        <f>U121+(1-(HLOOKUP(daily!$B121,'commercial size limit'!$A$4:$M$13,4,FALSE)/100))*(VLOOKUP(14&amp;$B121,'comm trip limit - FL_Keys'!$A$5:$I$64,COLUMN(I119),FALSE))*$C122</f>
        <v>1743.2091486731551</v>
      </c>
      <c r="V122">
        <f>V121+(1-(HLOOKUP(daily!$B121,'commercial size limit'!$A$4:$M$13,5,FALSE)/100))*(VLOOKUP(15&amp;$B121,'comm trip limit - FL_Keys'!$A$5:$I$64,COLUMN(D119),FALSE))*$C122</f>
        <v>1450.5457718167374</v>
      </c>
      <c r="W122">
        <f>W121+(1-(HLOOKUP(daily!$B121,'commercial size limit'!$A$4:$M$13,5,FALSE)/100))*(VLOOKUP(15&amp;$B121,'comm trip limit - FL_Keys'!$A$5:$I$64,COLUMN(E119),FALSE))*$C122</f>
        <v>1271.7626901105045</v>
      </c>
      <c r="X122">
        <f>X121+(1-(HLOOKUP(daily!$B121,'commercial size limit'!$A$4:$M$13,5,FALSE)/100))*(VLOOKUP(15&amp;$B121,'comm trip limit - FL_Keys'!$A$5:$I$64,COLUMN(F119),FALSE))*$C122</f>
        <v>1418.4640557672144</v>
      </c>
      <c r="Y122">
        <f>Y121+(1-(HLOOKUP(daily!$B121,'commercial size limit'!$A$4:$M$13,5,FALSE)/100))*(VLOOKUP(15&amp;$B121,'comm trip limit - FL_Keys'!$A$5:$I$64,COLUMN(G119),FALSE))*$C122</f>
        <v>1450.5457718167374</v>
      </c>
      <c r="Z122">
        <f>Z121+(1-(HLOOKUP(daily!$B121,'commercial size limit'!$A$4:$M$13,5,FALSE)/100))*(VLOOKUP(15&amp;$B121,'comm trip limit - FL_Keys'!$A$5:$I$64,COLUMN(H119),FALSE))*$C122</f>
        <v>1450.5457718167374</v>
      </c>
      <c r="AA122">
        <f>AA121+(1-(HLOOKUP(daily!$B121,'commercial size limit'!$A$4:$M$13,5,FALSE)/100))*(VLOOKUP(15&amp;$B121,'comm trip limit - FL_Keys'!$A$5:$I$64,COLUMN(I119),FALSE))*$C122</f>
        <v>1450.5457718167374</v>
      </c>
      <c r="AB122">
        <f>AB121+(1-(HLOOKUP(daily!$B121,'commercial size limit'!$A$4:$M$13,6,FALSE)/100))*(VLOOKUP(16&amp;$B121,'comm trip limit - FL_Keys'!$A$5:$I$64,COLUMN(D119),FALSE))*$C122</f>
        <v>1296.0477858888296</v>
      </c>
      <c r="AC122">
        <f>AC121+(1-(HLOOKUP(daily!$B121,'commercial size limit'!$A$4:$M$13,6,FALSE)/100))*(VLOOKUP(16&amp;$B121,'comm trip limit - FL_Keys'!$A$5:$I$64,COLUMN(E119),FALSE))*$C122</f>
        <v>1154.6553552013663</v>
      </c>
      <c r="AD122">
        <f>AD121+(1-(HLOOKUP(daily!$B121,'commercial size limit'!$A$4:$M$13,6,FALSE)/100))*(VLOOKUP(16&amp;$B121,'comm trip limit - FL_Keys'!$A$5:$I$64,COLUMN(F119),FALSE))*$C122</f>
        <v>1270.4539107331557</v>
      </c>
      <c r="AE122">
        <f>AE121+(1-(HLOOKUP(daily!$B121,'commercial size limit'!$A$4:$M$13,6,FALSE)/100))*(VLOOKUP(16&amp;$B121,'comm trip limit - FL_Keys'!$A$5:$I$64,COLUMN(G119),FALSE))*$C122</f>
        <v>1296.0477858888296</v>
      </c>
      <c r="AF122">
        <f>AF121+(1-(HLOOKUP(daily!$B121,'commercial size limit'!$A$4:$M$13,6,FALSE)/100))*(VLOOKUP(16&amp;$B121,'comm trip limit - FL_Keys'!$A$5:$I$64,COLUMN(H119),FALSE))*$C122</f>
        <v>1296.0477858888296</v>
      </c>
      <c r="AG122">
        <f>AG121+(1-(HLOOKUP(daily!$B121,'commercial size limit'!$A$4:$M$13,6,FALSE)/100))*(VLOOKUP(16&amp;$B121,'comm trip limit - FL_Keys'!$A$5:$I$64,COLUMN(I119),FALSE))*$C122</f>
        <v>1296.0477858888296</v>
      </c>
      <c r="AH122">
        <f>AH121+(1-(HLOOKUP(daily!$B121,'commercial size limit'!$A$4:$M$13,7,FALSE)/100))*(VLOOKUP(17&amp;$B121,'comm trip limit - FL_Keys'!$A$5:$I$64,COLUMN(D119),FALSE))*$C122</f>
        <v>1232.8039460098428</v>
      </c>
      <c r="AI122">
        <f>AI121+(1-(HLOOKUP(daily!$B121,'commercial size limit'!$A$4:$M$13,7,FALSE)/100))*(VLOOKUP(17&amp;$B121,'comm trip limit - FL_Keys'!$A$5:$I$64,COLUMN(E119),FALSE))*$C122</f>
        <v>1109.815575001455</v>
      </c>
      <c r="AJ122">
        <f>AJ121+(1-(HLOOKUP(daily!$B121,'commercial size limit'!$A$4:$M$13,7,FALSE)/100))*(VLOOKUP(17&amp;$B121,'comm trip limit - FL_Keys'!$A$5:$I$64,COLUMN(F119),FALSE))*$C122</f>
        <v>1208.8834924159462</v>
      </c>
      <c r="AK122">
        <f>AK121+(1-(HLOOKUP(daily!$B121,'commercial size limit'!$A$4:$M$13,7,FALSE)/100))*(VLOOKUP(17&amp;$B121,'comm trip limit - FL_Keys'!$A$5:$I$64,COLUMN(G119),FALSE))*$C122</f>
        <v>1232.8039460098428</v>
      </c>
      <c r="AL122">
        <f>AL121+(1-(HLOOKUP(daily!$B121,'commercial size limit'!$A$4:$M$13,7,FALSE)/100))*(VLOOKUP(17&amp;$B121,'comm trip limit - FL_Keys'!$A$5:$I$64,COLUMN(H119),FALSE))*$C122</f>
        <v>1232.8039460098428</v>
      </c>
      <c r="AM122">
        <f>AM121+(1-(HLOOKUP(daily!$B121,'commercial size limit'!$A$4:$M$13,7,FALSE)/100))*(VLOOKUP(17&amp;$B121,'comm trip limit - FL_Keys'!$A$5:$I$64,COLUMN(I119),FALSE))*$C122</f>
        <v>1232.8039460098428</v>
      </c>
    </row>
    <row r="123" spans="1:39" x14ac:dyDescent="0.25">
      <c r="A123" s="7">
        <v>42490</v>
      </c>
      <c r="B123" s="22">
        <f t="shared" si="4"/>
        <v>4</v>
      </c>
      <c r="C123" s="21">
        <f t="shared" si="3"/>
        <v>27.268999999999998</v>
      </c>
      <c r="D123">
        <f t="shared" si="5"/>
        <v>3669.5489999999904</v>
      </c>
      <c r="E123">
        <v>121</v>
      </c>
      <c r="J123">
        <f>J122+(1-(HLOOKUP(daily!$B122,'commercial size limit'!$A$4:$M$13,2,FALSE)/100))*(VLOOKUP(12&amp;$B122,'comm trip limit - FL_Keys'!$A$5:$I$64,COLUMN(D120),FALSE))*$C123</f>
        <v>3669.5489999999904</v>
      </c>
      <c r="K123">
        <f>K122+(1-(HLOOKUP(daily!$B122,'commercial size limit'!$A$4:$M$13,2,FALSE)/100))*(VLOOKUP(12&amp;$B122,'comm trip limit - FL_Keys'!$A$5:$I$64,COLUMN(E120),FALSE))*$C123</f>
        <v>2306.1306145199978</v>
      </c>
      <c r="L123">
        <f>L122+(1-(HLOOKUP(daily!$B122,'commercial size limit'!$A$4:$M$13,2,FALSE)/100))*(VLOOKUP(12&amp;$B122,'comm trip limit - FL_Keys'!$A$5:$I$64,COLUMN(F120),FALSE))*$C123</f>
        <v>3046.5415600899973</v>
      </c>
      <c r="M123">
        <f>M122+(1-(HLOOKUP(daily!$B122,'commercial size limit'!$A$4:$M$13,2,FALSE)/100))*(VLOOKUP(12&amp;$B122,'comm trip limit - FL_Keys'!$A$5:$I$64,COLUMN(G120),FALSE))*$C123</f>
        <v>3471.163530099996</v>
      </c>
      <c r="N123">
        <f>N122+(1-(HLOOKUP(daily!$B122,'commercial size limit'!$A$4:$M$13,2,FALSE)/100))*(VLOOKUP(12&amp;$B122,'comm trip limit - FL_Keys'!$A$5:$I$64,COLUMN(H120),FALSE))*$C123</f>
        <v>3616.2424266599883</v>
      </c>
      <c r="O123">
        <f>O122+(1-(HLOOKUP(daily!$B122,'commercial size limit'!$A$4:$M$13,2,FALSE)/100))*(VLOOKUP(12&amp;$B122,'comm trip limit - FL_Keys'!$A$5:$I$64,COLUMN(I120),FALSE))*$C123</f>
        <v>3649.1591461799894</v>
      </c>
      <c r="P123">
        <f>P122+(1-(HLOOKUP(daily!$B122,'commercial size limit'!$A$4:$M$13,4,FALSE)/100))*(VLOOKUP(14&amp;$B122,'comm trip limit - FL_Keys'!$A$5:$I$64,COLUMN(D120),FALSE))*$C123</f>
        <v>1767.1618523768589</v>
      </c>
      <c r="Q123">
        <f>Q122+(1-(HLOOKUP(daily!$B122,'commercial size limit'!$A$4:$M$13,4,FALSE)/100))*(VLOOKUP(14&amp;$B122,'comm trip limit - FL_Keys'!$A$5:$I$64,COLUMN(E120),FALSE))*$C123</f>
        <v>1491.1145637387872</v>
      </c>
      <c r="R123">
        <f>R122+(1-(HLOOKUP(daily!$B122,'commercial size limit'!$A$4:$M$13,4,FALSE)/100))*(VLOOKUP(14&amp;$B122,'comm trip limit - FL_Keys'!$A$5:$I$64,COLUMN(F120),FALSE))*$C123</f>
        <v>1707.999091772331</v>
      </c>
      <c r="S123">
        <f>S122+(1-(HLOOKUP(daily!$B122,'commercial size limit'!$A$4:$M$13,4,FALSE)/100))*(VLOOKUP(14&amp;$B122,'comm trip limit - FL_Keys'!$A$5:$I$64,COLUMN(G120),FALSE))*$C123</f>
        <v>1767.1618523768589</v>
      </c>
      <c r="T123">
        <f>T122+(1-(HLOOKUP(daily!$B122,'commercial size limit'!$A$4:$M$13,4,FALSE)/100))*(VLOOKUP(14&amp;$B122,'comm trip limit - FL_Keys'!$A$5:$I$64,COLUMN(H120),FALSE))*$C123</f>
        <v>1767.1618523768589</v>
      </c>
      <c r="U123">
        <f>U122+(1-(HLOOKUP(daily!$B122,'commercial size limit'!$A$4:$M$13,4,FALSE)/100))*(VLOOKUP(14&amp;$B122,'comm trip limit - FL_Keys'!$A$5:$I$64,COLUMN(I120),FALSE))*$C123</f>
        <v>1767.1618523768589</v>
      </c>
      <c r="V123">
        <f>V122+(1-(HLOOKUP(daily!$B122,'commercial size limit'!$A$4:$M$13,5,FALSE)/100))*(VLOOKUP(15&amp;$B122,'comm trip limit - FL_Keys'!$A$5:$I$64,COLUMN(D120),FALSE))*$C123</f>
        <v>1472.9790088537745</v>
      </c>
      <c r="W123">
        <f>W122+(1-(HLOOKUP(daily!$B122,'commercial size limit'!$A$4:$M$13,5,FALSE)/100))*(VLOOKUP(15&amp;$B122,'comm trip limit - FL_Keys'!$A$5:$I$64,COLUMN(E120),FALSE))*$C123</f>
        <v>1290.390577148949</v>
      </c>
      <c r="X123">
        <f>X122+(1-(HLOOKUP(daily!$B122,'commercial size limit'!$A$4:$M$13,5,FALSE)/100))*(VLOOKUP(15&amp;$B122,'comm trip limit - FL_Keys'!$A$5:$I$64,COLUMN(F120),FALSE))*$C123</f>
        <v>1440.0811716408441</v>
      </c>
      <c r="Y123">
        <f>Y122+(1-(HLOOKUP(daily!$B122,'commercial size limit'!$A$4:$M$13,5,FALSE)/100))*(VLOOKUP(15&amp;$B122,'comm trip limit - FL_Keys'!$A$5:$I$64,COLUMN(G120),FALSE))*$C123</f>
        <v>1472.9790088537745</v>
      </c>
      <c r="Z123">
        <f>Z122+(1-(HLOOKUP(daily!$B122,'commercial size limit'!$A$4:$M$13,5,FALSE)/100))*(VLOOKUP(15&amp;$B122,'comm trip limit - FL_Keys'!$A$5:$I$64,COLUMN(H120),FALSE))*$C123</f>
        <v>1472.9790088537745</v>
      </c>
      <c r="AA123">
        <f>AA122+(1-(HLOOKUP(daily!$B122,'commercial size limit'!$A$4:$M$13,5,FALSE)/100))*(VLOOKUP(15&amp;$B122,'comm trip limit - FL_Keys'!$A$5:$I$64,COLUMN(I120),FALSE))*$C123</f>
        <v>1472.9790088537745</v>
      </c>
      <c r="AB123">
        <f>AB122+(1-(HLOOKUP(daily!$B122,'commercial size limit'!$A$4:$M$13,6,FALSE)/100))*(VLOOKUP(16&amp;$B122,'comm trip limit - FL_Keys'!$A$5:$I$64,COLUMN(D120),FALSE))*$C123</f>
        <v>1318.2368229258666</v>
      </c>
      <c r="AC123">
        <f>AC122+(1-(HLOOKUP(daily!$B122,'commercial size limit'!$A$4:$M$13,6,FALSE)/100))*(VLOOKUP(16&amp;$B122,'comm trip limit - FL_Keys'!$A$5:$I$64,COLUMN(E120),FALSE))*$C123</f>
        <v>1173.167446910996</v>
      </c>
      <c r="AD123">
        <f>AD122+(1-(HLOOKUP(daily!$B122,'commercial size limit'!$A$4:$M$13,6,FALSE)/100))*(VLOOKUP(16&amp;$B122,'comm trip limit - FL_Keys'!$A$5:$I$64,COLUMN(F120),FALSE))*$C123</f>
        <v>1291.8465832309334</v>
      </c>
      <c r="AE123">
        <f>AE122+(1-(HLOOKUP(daily!$B122,'commercial size limit'!$A$4:$M$13,6,FALSE)/100))*(VLOOKUP(16&amp;$B122,'comm trip limit - FL_Keys'!$A$5:$I$64,COLUMN(G120),FALSE))*$C123</f>
        <v>1318.2368229258666</v>
      </c>
      <c r="AF123">
        <f>AF122+(1-(HLOOKUP(daily!$B122,'commercial size limit'!$A$4:$M$13,6,FALSE)/100))*(VLOOKUP(16&amp;$B122,'comm trip limit - FL_Keys'!$A$5:$I$64,COLUMN(H120),FALSE))*$C123</f>
        <v>1318.2368229258666</v>
      </c>
      <c r="AG123">
        <f>AG122+(1-(HLOOKUP(daily!$B122,'commercial size limit'!$A$4:$M$13,6,FALSE)/100))*(VLOOKUP(16&amp;$B122,'comm trip limit - FL_Keys'!$A$5:$I$64,COLUMN(I120),FALSE))*$C123</f>
        <v>1318.2368229258666</v>
      </c>
      <c r="AH123">
        <f>AH122+(1-(HLOOKUP(daily!$B122,'commercial size limit'!$A$4:$M$13,7,FALSE)/100))*(VLOOKUP(17&amp;$B122,'comm trip limit - FL_Keys'!$A$5:$I$64,COLUMN(D120),FALSE))*$C123</f>
        <v>1254.2603830468797</v>
      </c>
      <c r="AI123">
        <f>AI122+(1-(HLOOKUP(daily!$B122,'commercial size limit'!$A$4:$M$13,7,FALSE)/100))*(VLOOKUP(17&amp;$B122,'comm trip limit - FL_Keys'!$A$5:$I$64,COLUMN(E120),FALSE))*$C123</f>
        <v>1127.9797363395292</v>
      </c>
      <c r="AJ123">
        <f>AJ122+(1-(HLOOKUP(daily!$B122,'commercial size limit'!$A$4:$M$13,7,FALSE)/100))*(VLOOKUP(17&amp;$B122,'comm trip limit - FL_Keys'!$A$5:$I$64,COLUMN(F120),FALSE))*$C123</f>
        <v>1229.6033299695018</v>
      </c>
      <c r="AK123">
        <f>AK122+(1-(HLOOKUP(daily!$B122,'commercial size limit'!$A$4:$M$13,7,FALSE)/100))*(VLOOKUP(17&amp;$B122,'comm trip limit - FL_Keys'!$A$5:$I$64,COLUMN(G120),FALSE))*$C123</f>
        <v>1254.2603830468797</v>
      </c>
      <c r="AL123">
        <f>AL122+(1-(HLOOKUP(daily!$B122,'commercial size limit'!$A$4:$M$13,7,FALSE)/100))*(VLOOKUP(17&amp;$B122,'comm trip limit - FL_Keys'!$A$5:$I$64,COLUMN(H120),FALSE))*$C123</f>
        <v>1254.2603830468797</v>
      </c>
      <c r="AM123">
        <f>AM122+(1-(HLOOKUP(daily!$B122,'commercial size limit'!$A$4:$M$13,7,FALSE)/100))*(VLOOKUP(17&amp;$B122,'comm trip limit - FL_Keys'!$A$5:$I$64,COLUMN(I120),FALSE))*$C123</f>
        <v>1254.2603830468797</v>
      </c>
    </row>
    <row r="124" spans="1:39" x14ac:dyDescent="0.25">
      <c r="A124" s="7">
        <v>42491</v>
      </c>
      <c r="B124" s="22">
        <f t="shared" si="4"/>
        <v>5</v>
      </c>
      <c r="C124" s="21">
        <f t="shared" si="3"/>
        <v>81.271000000000001</v>
      </c>
      <c r="D124">
        <f t="shared" si="5"/>
        <v>3750.8199999999906</v>
      </c>
      <c r="E124">
        <v>122</v>
      </c>
      <c r="J124">
        <f>J123+(1-(HLOOKUP(daily!$B123,'commercial size limit'!$A$4:$M$13,2,FALSE)/100))*(VLOOKUP(12&amp;$B123,'comm trip limit - FL_Keys'!$A$5:$I$64,COLUMN(D121),FALSE))*$C124</f>
        <v>3750.8199999999906</v>
      </c>
      <c r="K124">
        <f>K123+(1-(HLOOKUP(daily!$B123,'commercial size limit'!$A$4:$M$13,2,FALSE)/100))*(VLOOKUP(12&amp;$B123,'comm trip limit - FL_Keys'!$A$5:$I$64,COLUMN(E121),FALSE))*$C124</f>
        <v>2368.2509160799978</v>
      </c>
      <c r="L124">
        <f>L123+(1-(HLOOKUP(daily!$B123,'commercial size limit'!$A$4:$M$13,2,FALSE)/100))*(VLOOKUP(12&amp;$B123,'comm trip limit - FL_Keys'!$A$5:$I$64,COLUMN(F121),FALSE))*$C124</f>
        <v>3123.6206019099973</v>
      </c>
      <c r="M124">
        <f>M123+(1-(HLOOKUP(daily!$B123,'commercial size limit'!$A$4:$M$13,2,FALSE)/100))*(VLOOKUP(12&amp;$B123,'comm trip limit - FL_Keys'!$A$5:$I$64,COLUMN(G121),FALSE))*$C124</f>
        <v>3551.833937409996</v>
      </c>
      <c r="N124">
        <f>N123+(1-(HLOOKUP(daily!$B123,'commercial size limit'!$A$4:$M$13,2,FALSE)/100))*(VLOOKUP(12&amp;$B123,'comm trip limit - FL_Keys'!$A$5:$I$64,COLUMN(H121),FALSE))*$C124</f>
        <v>3697.5134266599885</v>
      </c>
      <c r="O124">
        <f>O123+(1-(HLOOKUP(daily!$B123,'commercial size limit'!$A$4:$M$13,2,FALSE)/100))*(VLOOKUP(12&amp;$B123,'comm trip limit - FL_Keys'!$A$5:$I$64,COLUMN(I121),FALSE))*$C124</f>
        <v>3730.4301461799896</v>
      </c>
      <c r="P124">
        <f>P123+(1-(HLOOKUP(daily!$B123,'commercial size limit'!$A$4:$M$13,4,FALSE)/100))*(VLOOKUP(14&amp;$B123,'comm trip limit - FL_Keys'!$A$5:$I$64,COLUMN(D121),FALSE))*$C124</f>
        <v>1838.5491486731551</v>
      </c>
      <c r="Q124">
        <f>Q123+(1-(HLOOKUP(daily!$B123,'commercial size limit'!$A$4:$M$13,4,FALSE)/100))*(VLOOKUP(14&amp;$B123,'comm trip limit - FL_Keys'!$A$5:$I$64,COLUMN(E121),FALSE))*$C124</f>
        <v>1548.7826494328613</v>
      </c>
      <c r="R124">
        <f>R123+(1-(HLOOKUP(daily!$B123,'commercial size limit'!$A$4:$M$13,4,FALSE)/100))*(VLOOKUP(14&amp;$B123,'comm trip limit - FL_Keys'!$A$5:$I$64,COLUMN(F121),FALSE))*$C124</f>
        <v>1776.5858644349237</v>
      </c>
      <c r="S124">
        <f>S123+(1-(HLOOKUP(daily!$B123,'commercial size limit'!$A$4:$M$13,4,FALSE)/100))*(VLOOKUP(14&amp;$B123,'comm trip limit - FL_Keys'!$A$5:$I$64,COLUMN(G121),FALSE))*$C124</f>
        <v>1838.5491486731551</v>
      </c>
      <c r="T124">
        <f>T123+(1-(HLOOKUP(daily!$B123,'commercial size limit'!$A$4:$M$13,4,FALSE)/100))*(VLOOKUP(14&amp;$B123,'comm trip limit - FL_Keys'!$A$5:$I$64,COLUMN(H121),FALSE))*$C124</f>
        <v>1838.5491486731551</v>
      </c>
      <c r="U124">
        <f>U123+(1-(HLOOKUP(daily!$B123,'commercial size limit'!$A$4:$M$13,4,FALSE)/100))*(VLOOKUP(14&amp;$B123,'comm trip limit - FL_Keys'!$A$5:$I$64,COLUMN(I121),FALSE))*$C124</f>
        <v>1838.5491486731551</v>
      </c>
      <c r="V124">
        <f>V123+(1-(HLOOKUP(daily!$B123,'commercial size limit'!$A$4:$M$13,5,FALSE)/100))*(VLOOKUP(15&amp;$B123,'comm trip limit - FL_Keys'!$A$5:$I$64,COLUMN(D121),FALSE))*$C124</f>
        <v>1539.8377718167376</v>
      </c>
      <c r="W124">
        <f>W123+(1-(HLOOKUP(daily!$B123,'commercial size limit'!$A$4:$M$13,5,FALSE)/100))*(VLOOKUP(15&amp;$B123,'comm trip limit - FL_Keys'!$A$5:$I$64,COLUMN(E121),FALSE))*$C124</f>
        <v>1345.9080881505045</v>
      </c>
      <c r="X124">
        <f>X123+(1-(HLOOKUP(daily!$B123,'commercial size limit'!$A$4:$M$13,5,FALSE)/100))*(VLOOKUP(15&amp;$B123,'comm trip limit - FL_Keys'!$A$5:$I$64,COLUMN(F121),FALSE))*$C124</f>
        <v>1504.5076128072144</v>
      </c>
      <c r="Y124">
        <f>Y123+(1-(HLOOKUP(daily!$B123,'commercial size limit'!$A$4:$M$13,5,FALSE)/100))*(VLOOKUP(15&amp;$B123,'comm trip limit - FL_Keys'!$A$5:$I$64,COLUMN(G121),FALSE))*$C124</f>
        <v>1539.8377718167376</v>
      </c>
      <c r="Z124">
        <f>Z123+(1-(HLOOKUP(daily!$B123,'commercial size limit'!$A$4:$M$13,5,FALSE)/100))*(VLOOKUP(15&amp;$B123,'comm trip limit - FL_Keys'!$A$5:$I$64,COLUMN(H121),FALSE))*$C124</f>
        <v>1539.8377718167376</v>
      </c>
      <c r="AA124">
        <f>AA123+(1-(HLOOKUP(daily!$B123,'commercial size limit'!$A$4:$M$13,5,FALSE)/100))*(VLOOKUP(15&amp;$B123,'comm trip limit - FL_Keys'!$A$5:$I$64,COLUMN(I121),FALSE))*$C124</f>
        <v>1539.8377718167376</v>
      </c>
      <c r="AB124">
        <f>AB123+(1-(HLOOKUP(daily!$B123,'commercial size limit'!$A$4:$M$13,6,FALSE)/100))*(VLOOKUP(16&amp;$B123,'comm trip limit - FL_Keys'!$A$5:$I$64,COLUMN(D121),FALSE))*$C124</f>
        <v>1384.3677858888295</v>
      </c>
      <c r="AC124">
        <f>AC123+(1-(HLOOKUP(daily!$B123,'commercial size limit'!$A$4:$M$13,6,FALSE)/100))*(VLOOKUP(16&amp;$B123,'comm trip limit - FL_Keys'!$A$5:$I$64,COLUMN(E121),FALSE))*$C124</f>
        <v>1228.3398480013664</v>
      </c>
      <c r="AD124">
        <f>AD123+(1-(HLOOKUP(daily!$B123,'commercial size limit'!$A$4:$M$13,6,FALSE)/100))*(VLOOKUP(16&amp;$B123,'comm trip limit - FL_Keys'!$A$5:$I$64,COLUMN(F121),FALSE))*$C124</f>
        <v>1355.6041059331556</v>
      </c>
      <c r="AE124">
        <f>AE123+(1-(HLOOKUP(daily!$B123,'commercial size limit'!$A$4:$M$13,6,FALSE)/100))*(VLOOKUP(16&amp;$B123,'comm trip limit - FL_Keys'!$A$5:$I$64,COLUMN(G121),FALSE))*$C124</f>
        <v>1384.3677858888295</v>
      </c>
      <c r="AF124">
        <f>AF123+(1-(HLOOKUP(daily!$B123,'commercial size limit'!$A$4:$M$13,6,FALSE)/100))*(VLOOKUP(16&amp;$B123,'comm trip limit - FL_Keys'!$A$5:$I$64,COLUMN(H121),FALSE))*$C124</f>
        <v>1384.3677858888295</v>
      </c>
      <c r="AG124">
        <f>AG123+(1-(HLOOKUP(daily!$B123,'commercial size limit'!$A$4:$M$13,6,FALSE)/100))*(VLOOKUP(16&amp;$B123,'comm trip limit - FL_Keys'!$A$5:$I$64,COLUMN(I121),FALSE))*$C124</f>
        <v>1384.3677858888295</v>
      </c>
      <c r="AH124">
        <f>AH123+(1-(HLOOKUP(daily!$B123,'commercial size limit'!$A$4:$M$13,7,FALSE)/100))*(VLOOKUP(17&amp;$B123,'comm trip limit - FL_Keys'!$A$5:$I$64,COLUMN(D121),FALSE))*$C124</f>
        <v>1318.2079460098428</v>
      </c>
      <c r="AI124">
        <f>AI123+(1-(HLOOKUP(daily!$B123,'commercial size limit'!$A$4:$M$13,7,FALSE)/100))*(VLOOKUP(17&amp;$B123,'comm trip limit - FL_Keys'!$A$5:$I$64,COLUMN(E121),FALSE))*$C124</f>
        <v>1182.115185241455</v>
      </c>
      <c r="AJ124">
        <f>AJ123+(1-(HLOOKUP(daily!$B123,'commercial size limit'!$A$4:$M$13,7,FALSE)/100))*(VLOOKUP(17&amp;$B123,'comm trip limit - FL_Keys'!$A$5:$I$64,COLUMN(F121),FALSE))*$C124</f>
        <v>1291.3555730959463</v>
      </c>
      <c r="AK124">
        <f>AK123+(1-(HLOOKUP(daily!$B123,'commercial size limit'!$A$4:$M$13,7,FALSE)/100))*(VLOOKUP(17&amp;$B123,'comm trip limit - FL_Keys'!$A$5:$I$64,COLUMN(G121),FALSE))*$C124</f>
        <v>1318.2079460098428</v>
      </c>
      <c r="AL124">
        <f>AL123+(1-(HLOOKUP(daily!$B123,'commercial size limit'!$A$4:$M$13,7,FALSE)/100))*(VLOOKUP(17&amp;$B123,'comm trip limit - FL_Keys'!$A$5:$I$64,COLUMN(H121),FALSE))*$C124</f>
        <v>1318.2079460098428</v>
      </c>
      <c r="AM124">
        <f>AM123+(1-(HLOOKUP(daily!$B123,'commercial size limit'!$A$4:$M$13,7,FALSE)/100))*(VLOOKUP(17&amp;$B123,'comm trip limit - FL_Keys'!$A$5:$I$64,COLUMN(I121),FALSE))*$C124</f>
        <v>1318.2079460098428</v>
      </c>
    </row>
    <row r="125" spans="1:39" x14ac:dyDescent="0.25">
      <c r="A125" s="7">
        <v>42492</v>
      </c>
      <c r="B125" s="22">
        <f t="shared" si="4"/>
        <v>5</v>
      </c>
      <c r="C125" s="21">
        <f t="shared" si="3"/>
        <v>81.271000000000001</v>
      </c>
      <c r="D125">
        <f t="shared" si="5"/>
        <v>3832.0909999999908</v>
      </c>
      <c r="E125">
        <v>123</v>
      </c>
      <c r="J125">
        <f>J124+(1-(HLOOKUP(daily!$B124,'commercial size limit'!$A$4:$M$13,2,FALSE)/100))*(VLOOKUP(12&amp;$B124,'comm trip limit - FL_Keys'!$A$5:$I$64,COLUMN(D122),FALSE))*$C125</f>
        <v>3832.0909999999908</v>
      </c>
      <c r="K125">
        <f>K124+(1-(HLOOKUP(daily!$B124,'commercial size limit'!$A$4:$M$13,2,FALSE)/100))*(VLOOKUP(12&amp;$B124,'comm trip limit - FL_Keys'!$A$5:$I$64,COLUMN(E122),FALSE))*$C125</f>
        <v>2410.631304449998</v>
      </c>
      <c r="L125">
        <f>L124+(1-(HLOOKUP(daily!$B124,'commercial size limit'!$A$4:$M$13,2,FALSE)/100))*(VLOOKUP(12&amp;$B124,'comm trip limit - FL_Keys'!$A$5:$I$64,COLUMN(F122),FALSE))*$C125</f>
        <v>3183.1800542599972</v>
      </c>
      <c r="M125">
        <f>M124+(1-(HLOOKUP(daily!$B124,'commercial size limit'!$A$4:$M$13,2,FALSE)/100))*(VLOOKUP(12&amp;$B124,'comm trip limit - FL_Keys'!$A$5:$I$64,COLUMN(G122),FALSE))*$C125</f>
        <v>3626.673963179996</v>
      </c>
      <c r="N125">
        <f>N124+(1-(HLOOKUP(daily!$B124,'commercial size limit'!$A$4:$M$13,2,FALSE)/100))*(VLOOKUP(12&amp;$B124,'comm trip limit - FL_Keys'!$A$5:$I$64,COLUMN(H122),FALSE))*$C125</f>
        <v>3777.9172650899886</v>
      </c>
      <c r="O125">
        <f>O124+(1-(HLOOKUP(daily!$B124,'commercial size limit'!$A$4:$M$13,2,FALSE)/100))*(VLOOKUP(12&amp;$B124,'comm trip limit - FL_Keys'!$A$5:$I$64,COLUMN(I122),FALSE))*$C125</f>
        <v>3811.7011461799898</v>
      </c>
      <c r="P125">
        <f>P124+(1-(HLOOKUP(daily!$B124,'commercial size limit'!$A$4:$M$13,4,FALSE)/100))*(VLOOKUP(14&amp;$B124,'comm trip limit - FL_Keys'!$A$5:$I$64,COLUMN(D122),FALSE))*$C125</f>
        <v>1917.1652960064885</v>
      </c>
      <c r="Q125">
        <f>Q124+(1-(HLOOKUP(daily!$B124,'commercial size limit'!$A$4:$M$13,4,FALSE)/100))*(VLOOKUP(14&amp;$B124,'comm trip limit - FL_Keys'!$A$5:$I$64,COLUMN(E122),FALSE))*$C125</f>
        <v>1590.4790816555146</v>
      </c>
      <c r="R125">
        <f>R124+(1-(HLOOKUP(daily!$B124,'commercial size limit'!$A$4:$M$13,4,FALSE)/100))*(VLOOKUP(14&amp;$B124,'comm trip limit - FL_Keys'!$A$5:$I$64,COLUMN(F122),FALSE))*$C125</f>
        <v>1835.0770642123971</v>
      </c>
      <c r="S125">
        <f>S124+(1-(HLOOKUP(daily!$B124,'commercial size limit'!$A$4:$M$13,4,FALSE)/100))*(VLOOKUP(14&amp;$B124,'comm trip limit - FL_Keys'!$A$5:$I$64,COLUMN(G122),FALSE))*$C125</f>
        <v>1911.605562067075</v>
      </c>
      <c r="T125">
        <f>T124+(1-(HLOOKUP(daily!$B124,'commercial size limit'!$A$4:$M$13,4,FALSE)/100))*(VLOOKUP(14&amp;$B124,'comm trip limit - FL_Keys'!$A$5:$I$64,COLUMN(H122),FALSE))*$C125</f>
        <v>1916.482907847635</v>
      </c>
      <c r="U125">
        <f>U124+(1-(HLOOKUP(daily!$B124,'commercial size limit'!$A$4:$M$13,4,FALSE)/100))*(VLOOKUP(14&amp;$B124,'comm trip limit - FL_Keys'!$A$5:$I$64,COLUMN(I122),FALSE))*$C125</f>
        <v>1917.1652960064885</v>
      </c>
      <c r="V125">
        <f>V124+(1-(HLOOKUP(daily!$B124,'commercial size limit'!$A$4:$M$13,5,FALSE)/100))*(VLOOKUP(15&amp;$B124,'comm trip limit - FL_Keys'!$A$5:$I$64,COLUMN(D122),FALSE))*$C125</f>
        <v>1613.7672914834043</v>
      </c>
      <c r="W125">
        <f>W124+(1-(HLOOKUP(daily!$B124,'commercial size limit'!$A$4:$M$13,5,FALSE)/100))*(VLOOKUP(15&amp;$B124,'comm trip limit - FL_Keys'!$A$5:$I$64,COLUMN(E122),FALSE))*$C125</f>
        <v>1386.3564069505312</v>
      </c>
      <c r="X125">
        <f>X124+(1-(HLOOKUP(daily!$B124,'commercial size limit'!$A$4:$M$13,5,FALSE)/100))*(VLOOKUP(15&amp;$B124,'comm trip limit - FL_Keys'!$A$5:$I$64,COLUMN(F122),FALSE))*$C125</f>
        <v>1561.0481701530844</v>
      </c>
      <c r="Y125">
        <f>Y124+(1-(HLOOKUP(daily!$B124,'commercial size limit'!$A$4:$M$13,5,FALSE)/100))*(VLOOKUP(15&amp;$B124,'comm trip limit - FL_Keys'!$A$5:$I$64,COLUMN(G122),FALSE))*$C125</f>
        <v>1609.613931068531</v>
      </c>
      <c r="Z125">
        <f>Z124+(1-(HLOOKUP(daily!$B124,'commercial size limit'!$A$4:$M$13,5,FALSE)/100))*(VLOOKUP(15&amp;$B124,'comm trip limit - FL_Keys'!$A$5:$I$64,COLUMN(H122),FALSE))*$C125</f>
        <v>1613.4116904938076</v>
      </c>
      <c r="AA125">
        <f>AA124+(1-(HLOOKUP(daily!$B124,'commercial size limit'!$A$4:$M$13,5,FALSE)/100))*(VLOOKUP(15&amp;$B124,'comm trip limit - FL_Keys'!$A$5:$I$64,COLUMN(I122),FALSE))*$C125</f>
        <v>1613.7672914834043</v>
      </c>
      <c r="AB125">
        <f>AB124+(1-(HLOOKUP(daily!$B124,'commercial size limit'!$A$4:$M$13,6,FALSE)/100))*(VLOOKUP(16&amp;$B124,'comm trip limit - FL_Keys'!$A$5:$I$64,COLUMN(D122),FALSE))*$C125</f>
        <v>1458.2973055554962</v>
      </c>
      <c r="AC125">
        <f>AC124+(1-(HLOOKUP(daily!$B124,'commercial size limit'!$A$4:$M$13,6,FALSE)/100))*(VLOOKUP(16&amp;$B124,'comm trip limit - FL_Keys'!$A$5:$I$64,COLUMN(E122),FALSE))*$C125</f>
        <v>1268.7881668013931</v>
      </c>
      <c r="AD125">
        <f>AD124+(1-(HLOOKUP(daily!$B124,'commercial size limit'!$A$4:$M$13,6,FALSE)/100))*(VLOOKUP(16&amp;$B124,'comm trip limit - FL_Keys'!$A$5:$I$64,COLUMN(F122),FALSE))*$C125</f>
        <v>1412.1446632790255</v>
      </c>
      <c r="AE125">
        <f>AE124+(1-(HLOOKUP(daily!$B124,'commercial size limit'!$A$4:$M$13,6,FALSE)/100))*(VLOOKUP(16&amp;$B124,'comm trip limit - FL_Keys'!$A$5:$I$64,COLUMN(G122),FALSE))*$C125</f>
        <v>1454.1439451406229</v>
      </c>
      <c r="AF125">
        <f>AF124+(1-(HLOOKUP(daily!$B124,'commercial size limit'!$A$4:$M$13,6,FALSE)/100))*(VLOOKUP(16&amp;$B124,'comm trip limit - FL_Keys'!$A$5:$I$64,COLUMN(H122),FALSE))*$C125</f>
        <v>1457.9417045658995</v>
      </c>
      <c r="AG125">
        <f>AG124+(1-(HLOOKUP(daily!$B124,'commercial size limit'!$A$4:$M$13,6,FALSE)/100))*(VLOOKUP(16&amp;$B124,'comm trip limit - FL_Keys'!$A$5:$I$64,COLUMN(I122),FALSE))*$C125</f>
        <v>1458.2973055554962</v>
      </c>
      <c r="AH125">
        <f>AH124+(1-(HLOOKUP(daily!$B124,'commercial size limit'!$A$4:$M$13,7,FALSE)/100))*(VLOOKUP(17&amp;$B124,'comm trip limit - FL_Keys'!$A$5:$I$64,COLUMN(D122),FALSE))*$C125</f>
        <v>1389.0762580098428</v>
      </c>
      <c r="AI125">
        <f>AI124+(1-(HLOOKUP(daily!$B124,'commercial size limit'!$A$4:$M$13,7,FALSE)/100))*(VLOOKUP(17&amp;$B124,'comm trip limit - FL_Keys'!$A$5:$I$64,COLUMN(E122),FALSE))*$C125</f>
        <v>1221.721358768895</v>
      </c>
      <c r="AJ125">
        <f>AJ124+(1-(HLOOKUP(daily!$B124,'commercial size limit'!$A$4:$M$13,7,FALSE)/100))*(VLOOKUP(17&amp;$B124,'comm trip limit - FL_Keys'!$A$5:$I$64,COLUMN(F122),FALSE))*$C125</f>
        <v>1346.5421450165863</v>
      </c>
      <c r="AK125">
        <f>AK124+(1-(HLOOKUP(daily!$B124,'commercial size limit'!$A$4:$M$13,7,FALSE)/100))*(VLOOKUP(17&amp;$B124,'comm trip limit - FL_Keys'!$A$5:$I$64,COLUMN(G122),FALSE))*$C125</f>
        <v>1385.7766294031228</v>
      </c>
      <c r="AL125">
        <f>AL124+(1-(HLOOKUP(daily!$B124,'commercial size limit'!$A$4:$M$13,7,FALSE)/100))*(VLOOKUP(17&amp;$B124,'comm trip limit - FL_Keys'!$A$5:$I$64,COLUMN(H122),FALSE))*$C125</f>
        <v>1388.9345213858428</v>
      </c>
      <c r="AM125">
        <f>AM124+(1-(HLOOKUP(daily!$B124,'commercial size limit'!$A$4:$M$13,7,FALSE)/100))*(VLOOKUP(17&amp;$B124,'comm trip limit - FL_Keys'!$A$5:$I$64,COLUMN(I122),FALSE))*$C125</f>
        <v>1389.0762580098428</v>
      </c>
    </row>
    <row r="126" spans="1:39" x14ac:dyDescent="0.25">
      <c r="A126" s="7">
        <v>42493</v>
      </c>
      <c r="B126" s="22">
        <f t="shared" si="4"/>
        <v>5</v>
      </c>
      <c r="C126" s="21">
        <f t="shared" si="3"/>
        <v>81.271000000000001</v>
      </c>
      <c r="D126">
        <f t="shared" si="5"/>
        <v>3913.361999999991</v>
      </c>
      <c r="E126">
        <v>124</v>
      </c>
      <c r="J126">
        <f>J125+(1-(HLOOKUP(daily!$B125,'commercial size limit'!$A$4:$M$13,2,FALSE)/100))*(VLOOKUP(12&amp;$B125,'comm trip limit - FL_Keys'!$A$5:$I$64,COLUMN(D123),FALSE))*$C126</f>
        <v>3913.361999999991</v>
      </c>
      <c r="K126">
        <f>K125+(1-(HLOOKUP(daily!$B125,'commercial size limit'!$A$4:$M$13,2,FALSE)/100))*(VLOOKUP(12&amp;$B125,'comm trip limit - FL_Keys'!$A$5:$I$64,COLUMN(E123),FALSE))*$C126</f>
        <v>2453.0116928199982</v>
      </c>
      <c r="L126">
        <f>L125+(1-(HLOOKUP(daily!$B125,'commercial size limit'!$A$4:$M$13,2,FALSE)/100))*(VLOOKUP(12&amp;$B125,'comm trip limit - FL_Keys'!$A$5:$I$64,COLUMN(F123),FALSE))*$C126</f>
        <v>3242.7395066099971</v>
      </c>
      <c r="M126">
        <f>M125+(1-(HLOOKUP(daily!$B125,'commercial size limit'!$A$4:$M$13,2,FALSE)/100))*(VLOOKUP(12&amp;$B125,'comm trip limit - FL_Keys'!$A$5:$I$64,COLUMN(G123),FALSE))*$C126</f>
        <v>3701.513988949996</v>
      </c>
      <c r="N126">
        <f>N125+(1-(HLOOKUP(daily!$B125,'commercial size limit'!$A$4:$M$13,2,FALSE)/100))*(VLOOKUP(12&amp;$B125,'comm trip limit - FL_Keys'!$A$5:$I$64,COLUMN(H123),FALSE))*$C126</f>
        <v>3858.3211035199888</v>
      </c>
      <c r="O126">
        <f>O125+(1-(HLOOKUP(daily!$B125,'commercial size limit'!$A$4:$M$13,2,FALSE)/100))*(VLOOKUP(12&amp;$B125,'comm trip limit - FL_Keys'!$A$5:$I$64,COLUMN(I123),FALSE))*$C126</f>
        <v>3892.97214617999</v>
      </c>
      <c r="P126">
        <f>P125+(1-(HLOOKUP(daily!$B125,'commercial size limit'!$A$4:$M$13,4,FALSE)/100))*(VLOOKUP(14&amp;$B125,'comm trip limit - FL_Keys'!$A$5:$I$64,COLUMN(D123),FALSE))*$C126</f>
        <v>1995.7814433398219</v>
      </c>
      <c r="Q126">
        <f>Q125+(1-(HLOOKUP(daily!$B125,'commercial size limit'!$A$4:$M$13,4,FALSE)/100))*(VLOOKUP(14&amp;$B125,'comm trip limit - FL_Keys'!$A$5:$I$64,COLUMN(E123),FALSE))*$C126</f>
        <v>1632.175513878168</v>
      </c>
      <c r="R126">
        <f>R125+(1-(HLOOKUP(daily!$B125,'commercial size limit'!$A$4:$M$13,4,FALSE)/100))*(VLOOKUP(14&amp;$B125,'comm trip limit - FL_Keys'!$A$5:$I$64,COLUMN(F123),FALSE))*$C126</f>
        <v>1893.5682639898705</v>
      </c>
      <c r="S126">
        <f>S125+(1-(HLOOKUP(daily!$B125,'commercial size limit'!$A$4:$M$13,4,FALSE)/100))*(VLOOKUP(14&amp;$B125,'comm trip limit - FL_Keys'!$A$5:$I$64,COLUMN(G123),FALSE))*$C126</f>
        <v>1984.6619754609949</v>
      </c>
      <c r="T126">
        <f>T125+(1-(HLOOKUP(daily!$B125,'commercial size limit'!$A$4:$M$13,4,FALSE)/100))*(VLOOKUP(14&amp;$B125,'comm trip limit - FL_Keys'!$A$5:$I$64,COLUMN(H123),FALSE))*$C126</f>
        <v>1994.416667022115</v>
      </c>
      <c r="U126">
        <f>U125+(1-(HLOOKUP(daily!$B125,'commercial size limit'!$A$4:$M$13,4,FALSE)/100))*(VLOOKUP(14&amp;$B125,'comm trip limit - FL_Keys'!$A$5:$I$64,COLUMN(I123),FALSE))*$C126</f>
        <v>1995.7814433398219</v>
      </c>
      <c r="V126">
        <f>V125+(1-(HLOOKUP(daily!$B125,'commercial size limit'!$A$4:$M$13,5,FALSE)/100))*(VLOOKUP(15&amp;$B125,'comm trip limit - FL_Keys'!$A$5:$I$64,COLUMN(D123),FALSE))*$C126</f>
        <v>1687.696811150071</v>
      </c>
      <c r="W126">
        <f>W125+(1-(HLOOKUP(daily!$B125,'commercial size limit'!$A$4:$M$13,5,FALSE)/100))*(VLOOKUP(15&amp;$B125,'comm trip limit - FL_Keys'!$A$5:$I$64,COLUMN(E123),FALSE))*$C126</f>
        <v>1426.804725750558</v>
      </c>
      <c r="X126">
        <f>X125+(1-(HLOOKUP(daily!$B125,'commercial size limit'!$A$4:$M$13,5,FALSE)/100))*(VLOOKUP(15&amp;$B125,'comm trip limit - FL_Keys'!$A$5:$I$64,COLUMN(F123),FALSE))*$C126</f>
        <v>1617.5887274989543</v>
      </c>
      <c r="Y126">
        <f>Y125+(1-(HLOOKUP(daily!$B125,'commercial size limit'!$A$4:$M$13,5,FALSE)/100))*(VLOOKUP(15&amp;$B125,'comm trip limit - FL_Keys'!$A$5:$I$64,COLUMN(G123),FALSE))*$C126</f>
        <v>1679.3900903203244</v>
      </c>
      <c r="Z126">
        <f>Z125+(1-(HLOOKUP(daily!$B125,'commercial size limit'!$A$4:$M$13,5,FALSE)/100))*(VLOOKUP(15&amp;$B125,'comm trip limit - FL_Keys'!$A$5:$I$64,COLUMN(H123),FALSE))*$C126</f>
        <v>1686.9856091708775</v>
      </c>
      <c r="AA126">
        <f>AA125+(1-(HLOOKUP(daily!$B125,'commercial size limit'!$A$4:$M$13,5,FALSE)/100))*(VLOOKUP(15&amp;$B125,'comm trip limit - FL_Keys'!$A$5:$I$64,COLUMN(I123),FALSE))*$C126</f>
        <v>1687.696811150071</v>
      </c>
      <c r="AB126">
        <f>AB125+(1-(HLOOKUP(daily!$B125,'commercial size limit'!$A$4:$M$13,6,FALSE)/100))*(VLOOKUP(16&amp;$B125,'comm trip limit - FL_Keys'!$A$5:$I$64,COLUMN(D123),FALSE))*$C126</f>
        <v>1532.2268252221629</v>
      </c>
      <c r="AC126">
        <f>AC125+(1-(HLOOKUP(daily!$B125,'commercial size limit'!$A$4:$M$13,6,FALSE)/100))*(VLOOKUP(16&amp;$B125,'comm trip limit - FL_Keys'!$A$5:$I$64,COLUMN(E123),FALSE))*$C126</f>
        <v>1309.2364856014199</v>
      </c>
      <c r="AD126">
        <f>AD125+(1-(HLOOKUP(daily!$B125,'commercial size limit'!$A$4:$M$13,6,FALSE)/100))*(VLOOKUP(16&amp;$B125,'comm trip limit - FL_Keys'!$A$5:$I$64,COLUMN(F123),FALSE))*$C126</f>
        <v>1468.6852206248955</v>
      </c>
      <c r="AE126">
        <f>AE125+(1-(HLOOKUP(daily!$B125,'commercial size limit'!$A$4:$M$13,6,FALSE)/100))*(VLOOKUP(16&amp;$B125,'comm trip limit - FL_Keys'!$A$5:$I$64,COLUMN(G123),FALSE))*$C126</f>
        <v>1523.9201043924163</v>
      </c>
      <c r="AF126">
        <f>AF125+(1-(HLOOKUP(daily!$B125,'commercial size limit'!$A$4:$M$13,6,FALSE)/100))*(VLOOKUP(16&amp;$B125,'comm trip limit - FL_Keys'!$A$5:$I$64,COLUMN(H123),FALSE))*$C126</f>
        <v>1531.5156232429695</v>
      </c>
      <c r="AG126">
        <f>AG125+(1-(HLOOKUP(daily!$B125,'commercial size limit'!$A$4:$M$13,6,FALSE)/100))*(VLOOKUP(16&amp;$B125,'comm trip limit - FL_Keys'!$A$5:$I$64,COLUMN(I123),FALSE))*$C126</f>
        <v>1532.2268252221629</v>
      </c>
      <c r="AH126">
        <f>AH125+(1-(HLOOKUP(daily!$B125,'commercial size limit'!$A$4:$M$13,7,FALSE)/100))*(VLOOKUP(17&amp;$B125,'comm trip limit - FL_Keys'!$A$5:$I$64,COLUMN(D123),FALSE))*$C126</f>
        <v>1459.9445700098429</v>
      </c>
      <c r="AI126">
        <f>AI125+(1-(HLOOKUP(daily!$B125,'commercial size limit'!$A$4:$M$13,7,FALSE)/100))*(VLOOKUP(17&amp;$B125,'comm trip limit - FL_Keys'!$A$5:$I$64,COLUMN(E123),FALSE))*$C126</f>
        <v>1261.327532296335</v>
      </c>
      <c r="AJ126">
        <f>AJ125+(1-(HLOOKUP(daily!$B125,'commercial size limit'!$A$4:$M$13,7,FALSE)/100))*(VLOOKUP(17&amp;$B125,'comm trip limit - FL_Keys'!$A$5:$I$64,COLUMN(F123),FALSE))*$C126</f>
        <v>1401.7287169372264</v>
      </c>
      <c r="AK126">
        <f>AK125+(1-(HLOOKUP(daily!$B125,'commercial size limit'!$A$4:$M$13,7,FALSE)/100))*(VLOOKUP(17&amp;$B125,'comm trip limit - FL_Keys'!$A$5:$I$64,COLUMN(G123),FALSE))*$C126</f>
        <v>1453.3453127964028</v>
      </c>
      <c r="AL126">
        <f>AL125+(1-(HLOOKUP(daily!$B125,'commercial size limit'!$A$4:$M$13,7,FALSE)/100))*(VLOOKUP(17&amp;$B125,'comm trip limit - FL_Keys'!$A$5:$I$64,COLUMN(H123),FALSE))*$C126</f>
        <v>1459.6610967618428</v>
      </c>
      <c r="AM126">
        <f>AM125+(1-(HLOOKUP(daily!$B125,'commercial size limit'!$A$4:$M$13,7,FALSE)/100))*(VLOOKUP(17&amp;$B125,'comm trip limit - FL_Keys'!$A$5:$I$64,COLUMN(I123),FALSE))*$C126</f>
        <v>1459.9445700098429</v>
      </c>
    </row>
    <row r="127" spans="1:39" x14ac:dyDescent="0.25">
      <c r="A127" s="7">
        <v>42494</v>
      </c>
      <c r="B127" s="22">
        <f t="shared" si="4"/>
        <v>5</v>
      </c>
      <c r="C127" s="21">
        <f t="shared" si="3"/>
        <v>81.271000000000001</v>
      </c>
      <c r="D127">
        <f t="shared" si="5"/>
        <v>3994.6329999999912</v>
      </c>
      <c r="E127">
        <v>125</v>
      </c>
      <c r="J127">
        <f>J126+(1-(HLOOKUP(daily!$B126,'commercial size limit'!$A$4:$M$13,2,FALSE)/100))*(VLOOKUP(12&amp;$B126,'comm trip limit - FL_Keys'!$A$5:$I$64,COLUMN(D124),FALSE))*$C127</f>
        <v>3994.6329999999912</v>
      </c>
      <c r="K127">
        <f>K126+(1-(HLOOKUP(daily!$B126,'commercial size limit'!$A$4:$M$13,2,FALSE)/100))*(VLOOKUP(12&amp;$B126,'comm trip limit - FL_Keys'!$A$5:$I$64,COLUMN(E124),FALSE))*$C127</f>
        <v>2495.3920811899984</v>
      </c>
      <c r="L127">
        <f>L126+(1-(HLOOKUP(daily!$B126,'commercial size limit'!$A$4:$M$13,2,FALSE)/100))*(VLOOKUP(12&amp;$B126,'comm trip limit - FL_Keys'!$A$5:$I$64,COLUMN(F124),FALSE))*$C127</f>
        <v>3302.298958959997</v>
      </c>
      <c r="M127">
        <f>M126+(1-(HLOOKUP(daily!$B126,'commercial size limit'!$A$4:$M$13,2,FALSE)/100))*(VLOOKUP(12&amp;$B126,'comm trip limit - FL_Keys'!$A$5:$I$64,COLUMN(G124),FALSE))*$C127</f>
        <v>3776.354014719996</v>
      </c>
      <c r="N127">
        <f>N126+(1-(HLOOKUP(daily!$B126,'commercial size limit'!$A$4:$M$13,2,FALSE)/100))*(VLOOKUP(12&amp;$B126,'comm trip limit - FL_Keys'!$A$5:$I$64,COLUMN(H124),FALSE))*$C127</f>
        <v>3938.724941949989</v>
      </c>
      <c r="O127">
        <f>O126+(1-(HLOOKUP(daily!$B126,'commercial size limit'!$A$4:$M$13,2,FALSE)/100))*(VLOOKUP(12&amp;$B126,'comm trip limit - FL_Keys'!$A$5:$I$64,COLUMN(I124),FALSE))*$C127</f>
        <v>3974.2431461799902</v>
      </c>
      <c r="P127">
        <f>P126+(1-(HLOOKUP(daily!$B126,'commercial size limit'!$A$4:$M$13,4,FALSE)/100))*(VLOOKUP(14&amp;$B126,'comm trip limit - FL_Keys'!$A$5:$I$64,COLUMN(D124),FALSE))*$C127</f>
        <v>2074.3975906731553</v>
      </c>
      <c r="Q127">
        <f>Q126+(1-(HLOOKUP(daily!$B126,'commercial size limit'!$A$4:$M$13,4,FALSE)/100))*(VLOOKUP(14&amp;$B126,'comm trip limit - FL_Keys'!$A$5:$I$64,COLUMN(E124),FALSE))*$C127</f>
        <v>1673.8719461008213</v>
      </c>
      <c r="R127">
        <f>R126+(1-(HLOOKUP(daily!$B126,'commercial size limit'!$A$4:$M$13,4,FALSE)/100))*(VLOOKUP(14&amp;$B126,'comm trip limit - FL_Keys'!$A$5:$I$64,COLUMN(F124),FALSE))*$C127</f>
        <v>1952.0594637673439</v>
      </c>
      <c r="S127">
        <f>S126+(1-(HLOOKUP(daily!$B126,'commercial size limit'!$A$4:$M$13,4,FALSE)/100))*(VLOOKUP(14&amp;$B126,'comm trip limit - FL_Keys'!$A$5:$I$64,COLUMN(G124),FALSE))*$C127</f>
        <v>2057.7183888549148</v>
      </c>
      <c r="T127">
        <f>T126+(1-(HLOOKUP(daily!$B126,'commercial size limit'!$A$4:$M$13,4,FALSE)/100))*(VLOOKUP(14&amp;$B126,'comm trip limit - FL_Keys'!$A$5:$I$64,COLUMN(H124),FALSE))*$C127</f>
        <v>2072.350426196595</v>
      </c>
      <c r="U127">
        <f>U126+(1-(HLOOKUP(daily!$B126,'commercial size limit'!$A$4:$M$13,4,FALSE)/100))*(VLOOKUP(14&amp;$B126,'comm trip limit - FL_Keys'!$A$5:$I$64,COLUMN(I124),FALSE))*$C127</f>
        <v>2074.3975906731553</v>
      </c>
      <c r="V127">
        <f>V126+(1-(HLOOKUP(daily!$B126,'commercial size limit'!$A$4:$M$13,5,FALSE)/100))*(VLOOKUP(15&amp;$B126,'comm trip limit - FL_Keys'!$A$5:$I$64,COLUMN(D124),FALSE))*$C127</f>
        <v>1761.6263308167377</v>
      </c>
      <c r="W127">
        <f>W126+(1-(HLOOKUP(daily!$B126,'commercial size limit'!$A$4:$M$13,5,FALSE)/100))*(VLOOKUP(15&amp;$B126,'comm trip limit - FL_Keys'!$A$5:$I$64,COLUMN(E124),FALSE))*$C127</f>
        <v>1467.2530445505847</v>
      </c>
      <c r="X127">
        <f>X126+(1-(HLOOKUP(daily!$B126,'commercial size limit'!$A$4:$M$13,5,FALSE)/100))*(VLOOKUP(15&amp;$B126,'comm trip limit - FL_Keys'!$A$5:$I$64,COLUMN(F124),FALSE))*$C127</f>
        <v>1674.1292848448243</v>
      </c>
      <c r="Y127">
        <f>Y126+(1-(HLOOKUP(daily!$B126,'commercial size limit'!$A$4:$M$13,5,FALSE)/100))*(VLOOKUP(15&amp;$B126,'comm trip limit - FL_Keys'!$A$5:$I$64,COLUMN(G124),FALSE))*$C127</f>
        <v>1749.1662495721177</v>
      </c>
      <c r="Z127">
        <f>Z126+(1-(HLOOKUP(daily!$B126,'commercial size limit'!$A$4:$M$13,5,FALSE)/100))*(VLOOKUP(15&amp;$B126,'comm trip limit - FL_Keys'!$A$5:$I$64,COLUMN(H124),FALSE))*$C127</f>
        <v>1760.5595278479475</v>
      </c>
      <c r="AA127">
        <f>AA126+(1-(HLOOKUP(daily!$B126,'commercial size limit'!$A$4:$M$13,5,FALSE)/100))*(VLOOKUP(15&amp;$B126,'comm trip limit - FL_Keys'!$A$5:$I$64,COLUMN(I124),FALSE))*$C127</f>
        <v>1761.6263308167377</v>
      </c>
      <c r="AB127">
        <f>AB126+(1-(HLOOKUP(daily!$B126,'commercial size limit'!$A$4:$M$13,6,FALSE)/100))*(VLOOKUP(16&amp;$B126,'comm trip limit - FL_Keys'!$A$5:$I$64,COLUMN(D124),FALSE))*$C127</f>
        <v>1606.1563448888296</v>
      </c>
      <c r="AC127">
        <f>AC126+(1-(HLOOKUP(daily!$B126,'commercial size limit'!$A$4:$M$13,6,FALSE)/100))*(VLOOKUP(16&amp;$B126,'comm trip limit - FL_Keys'!$A$5:$I$64,COLUMN(E124),FALSE))*$C127</f>
        <v>1349.6848044014466</v>
      </c>
      <c r="AD127">
        <f>AD126+(1-(HLOOKUP(daily!$B126,'commercial size limit'!$A$4:$M$13,6,FALSE)/100))*(VLOOKUP(16&amp;$B126,'comm trip limit - FL_Keys'!$A$5:$I$64,COLUMN(F124),FALSE))*$C127</f>
        <v>1525.2257779707654</v>
      </c>
      <c r="AE127">
        <f>AE126+(1-(HLOOKUP(daily!$B126,'commercial size limit'!$A$4:$M$13,6,FALSE)/100))*(VLOOKUP(16&amp;$B126,'comm trip limit - FL_Keys'!$A$5:$I$64,COLUMN(G124),FALSE))*$C127</f>
        <v>1593.6962636442097</v>
      </c>
      <c r="AF127">
        <f>AF126+(1-(HLOOKUP(daily!$B126,'commercial size limit'!$A$4:$M$13,6,FALSE)/100))*(VLOOKUP(16&amp;$B126,'comm trip limit - FL_Keys'!$A$5:$I$64,COLUMN(H124),FALSE))*$C127</f>
        <v>1605.0895419200394</v>
      </c>
      <c r="AG127">
        <f>AG126+(1-(HLOOKUP(daily!$B126,'commercial size limit'!$A$4:$M$13,6,FALSE)/100))*(VLOOKUP(16&amp;$B126,'comm trip limit - FL_Keys'!$A$5:$I$64,COLUMN(I124),FALSE))*$C127</f>
        <v>1606.1563448888296</v>
      </c>
      <c r="AH127">
        <f>AH126+(1-(HLOOKUP(daily!$B126,'commercial size limit'!$A$4:$M$13,7,FALSE)/100))*(VLOOKUP(17&amp;$B126,'comm trip limit - FL_Keys'!$A$5:$I$64,COLUMN(D124),FALSE))*$C127</f>
        <v>1530.812882009843</v>
      </c>
      <c r="AI127">
        <f>AI126+(1-(HLOOKUP(daily!$B126,'commercial size limit'!$A$4:$M$13,7,FALSE)/100))*(VLOOKUP(17&amp;$B126,'comm trip limit - FL_Keys'!$A$5:$I$64,COLUMN(E124),FALSE))*$C127</f>
        <v>1300.933705823775</v>
      </c>
      <c r="AJ127">
        <f>AJ126+(1-(HLOOKUP(daily!$B126,'commercial size limit'!$A$4:$M$13,7,FALSE)/100))*(VLOOKUP(17&amp;$B126,'comm trip limit - FL_Keys'!$A$5:$I$64,COLUMN(F124),FALSE))*$C127</f>
        <v>1456.9152888578665</v>
      </c>
      <c r="AK127">
        <f>AK126+(1-(HLOOKUP(daily!$B126,'commercial size limit'!$A$4:$M$13,7,FALSE)/100))*(VLOOKUP(17&amp;$B126,'comm trip limit - FL_Keys'!$A$5:$I$64,COLUMN(G124),FALSE))*$C127</f>
        <v>1520.9139961896828</v>
      </c>
      <c r="AL127">
        <f>AL126+(1-(HLOOKUP(daily!$B126,'commercial size limit'!$A$4:$M$13,7,FALSE)/100))*(VLOOKUP(17&amp;$B126,'comm trip limit - FL_Keys'!$A$5:$I$64,COLUMN(H124),FALSE))*$C127</f>
        <v>1530.3876721378429</v>
      </c>
      <c r="AM127">
        <f>AM126+(1-(HLOOKUP(daily!$B126,'commercial size limit'!$A$4:$M$13,7,FALSE)/100))*(VLOOKUP(17&amp;$B126,'comm trip limit - FL_Keys'!$A$5:$I$64,COLUMN(I124),FALSE))*$C127</f>
        <v>1530.812882009843</v>
      </c>
    </row>
    <row r="128" spans="1:39" x14ac:dyDescent="0.25">
      <c r="A128" s="7">
        <v>42495</v>
      </c>
      <c r="B128" s="22">
        <f t="shared" si="4"/>
        <v>5</v>
      </c>
      <c r="C128" s="21">
        <f t="shared" si="3"/>
        <v>81.271000000000001</v>
      </c>
      <c r="D128">
        <f t="shared" si="5"/>
        <v>4075.9039999999914</v>
      </c>
      <c r="E128">
        <v>126</v>
      </c>
      <c r="J128">
        <f>J127+(1-(HLOOKUP(daily!$B127,'commercial size limit'!$A$4:$M$13,2,FALSE)/100))*(VLOOKUP(12&amp;$B127,'comm trip limit - FL_Keys'!$A$5:$I$64,COLUMN(D125),FALSE))*$C128</f>
        <v>4075.9039999999914</v>
      </c>
      <c r="K128">
        <f>K127+(1-(HLOOKUP(daily!$B127,'commercial size limit'!$A$4:$M$13,2,FALSE)/100))*(VLOOKUP(12&amp;$B127,'comm trip limit - FL_Keys'!$A$5:$I$64,COLUMN(E125),FALSE))*$C128</f>
        <v>2537.7724695599986</v>
      </c>
      <c r="L128">
        <f>L127+(1-(HLOOKUP(daily!$B127,'commercial size limit'!$A$4:$M$13,2,FALSE)/100))*(VLOOKUP(12&amp;$B127,'comm trip limit - FL_Keys'!$A$5:$I$64,COLUMN(F125),FALSE))*$C128</f>
        <v>3361.8584113099969</v>
      </c>
      <c r="M128">
        <f>M127+(1-(HLOOKUP(daily!$B127,'commercial size limit'!$A$4:$M$13,2,FALSE)/100))*(VLOOKUP(12&amp;$B127,'comm trip limit - FL_Keys'!$A$5:$I$64,COLUMN(G125),FALSE))*$C128</f>
        <v>3851.194040489996</v>
      </c>
      <c r="N128">
        <f>N127+(1-(HLOOKUP(daily!$B127,'commercial size limit'!$A$4:$M$13,2,FALSE)/100))*(VLOOKUP(12&amp;$B127,'comm trip limit - FL_Keys'!$A$5:$I$64,COLUMN(H125),FALSE))*$C128</f>
        <v>4019.1287803799892</v>
      </c>
      <c r="O128">
        <f>O127+(1-(HLOOKUP(daily!$B127,'commercial size limit'!$A$4:$M$13,2,FALSE)/100))*(VLOOKUP(12&amp;$B127,'comm trip limit - FL_Keys'!$A$5:$I$64,COLUMN(I125),FALSE))*$C128</f>
        <v>4055.5141461799903</v>
      </c>
      <c r="P128">
        <f>P127+(1-(HLOOKUP(daily!$B127,'commercial size limit'!$A$4:$M$13,4,FALSE)/100))*(VLOOKUP(14&amp;$B127,'comm trip limit - FL_Keys'!$A$5:$I$64,COLUMN(D125),FALSE))*$C128</f>
        <v>2153.0137380064884</v>
      </c>
      <c r="Q128">
        <f>Q127+(1-(HLOOKUP(daily!$B127,'commercial size limit'!$A$4:$M$13,4,FALSE)/100))*(VLOOKUP(14&amp;$B127,'comm trip limit - FL_Keys'!$A$5:$I$64,COLUMN(E125),FALSE))*$C128</f>
        <v>1715.5683783234747</v>
      </c>
      <c r="R128">
        <f>R127+(1-(HLOOKUP(daily!$B127,'commercial size limit'!$A$4:$M$13,4,FALSE)/100))*(VLOOKUP(14&amp;$B127,'comm trip limit - FL_Keys'!$A$5:$I$64,COLUMN(F125),FALSE))*$C128</f>
        <v>2010.5506635448173</v>
      </c>
      <c r="S128">
        <f>S127+(1-(HLOOKUP(daily!$B127,'commercial size limit'!$A$4:$M$13,4,FALSE)/100))*(VLOOKUP(14&amp;$B127,'comm trip limit - FL_Keys'!$A$5:$I$64,COLUMN(G125),FALSE))*$C128</f>
        <v>2130.7748022488349</v>
      </c>
      <c r="T128">
        <f>T127+(1-(HLOOKUP(daily!$B127,'commercial size limit'!$A$4:$M$13,4,FALSE)/100))*(VLOOKUP(14&amp;$B127,'comm trip limit - FL_Keys'!$A$5:$I$64,COLUMN(H125),FALSE))*$C128</f>
        <v>2150.2841853710752</v>
      </c>
      <c r="U128">
        <f>U127+(1-(HLOOKUP(daily!$B127,'commercial size limit'!$A$4:$M$13,4,FALSE)/100))*(VLOOKUP(14&amp;$B127,'comm trip limit - FL_Keys'!$A$5:$I$64,COLUMN(I125),FALSE))*$C128</f>
        <v>2153.0137380064884</v>
      </c>
      <c r="V128">
        <f>V127+(1-(HLOOKUP(daily!$B127,'commercial size limit'!$A$4:$M$13,5,FALSE)/100))*(VLOOKUP(15&amp;$B127,'comm trip limit - FL_Keys'!$A$5:$I$64,COLUMN(D125),FALSE))*$C128</f>
        <v>1835.5558504834044</v>
      </c>
      <c r="W128">
        <f>W127+(1-(HLOOKUP(daily!$B127,'commercial size limit'!$A$4:$M$13,5,FALSE)/100))*(VLOOKUP(15&amp;$B127,'comm trip limit - FL_Keys'!$A$5:$I$64,COLUMN(E125),FALSE))*$C128</f>
        <v>1507.7013633506115</v>
      </c>
      <c r="X128">
        <f>X127+(1-(HLOOKUP(daily!$B127,'commercial size limit'!$A$4:$M$13,5,FALSE)/100))*(VLOOKUP(15&amp;$B127,'comm trip limit - FL_Keys'!$A$5:$I$64,COLUMN(F125),FALSE))*$C128</f>
        <v>1730.6698421906942</v>
      </c>
      <c r="Y128">
        <f>Y127+(1-(HLOOKUP(daily!$B127,'commercial size limit'!$A$4:$M$13,5,FALSE)/100))*(VLOOKUP(15&amp;$B127,'comm trip limit - FL_Keys'!$A$5:$I$64,COLUMN(G125),FALSE))*$C128</f>
        <v>1818.9424088239111</v>
      </c>
      <c r="Z128">
        <f>Z127+(1-(HLOOKUP(daily!$B127,'commercial size limit'!$A$4:$M$13,5,FALSE)/100))*(VLOOKUP(15&amp;$B127,'comm trip limit - FL_Keys'!$A$5:$I$64,COLUMN(H125),FALSE))*$C128</f>
        <v>1834.1334465250175</v>
      </c>
      <c r="AA128">
        <f>AA127+(1-(HLOOKUP(daily!$B127,'commercial size limit'!$A$4:$M$13,5,FALSE)/100))*(VLOOKUP(15&amp;$B127,'comm trip limit - FL_Keys'!$A$5:$I$64,COLUMN(I125),FALSE))*$C128</f>
        <v>1835.5558504834044</v>
      </c>
      <c r="AB128">
        <f>AB127+(1-(HLOOKUP(daily!$B127,'commercial size limit'!$A$4:$M$13,6,FALSE)/100))*(VLOOKUP(16&amp;$B127,'comm trip limit - FL_Keys'!$A$5:$I$64,COLUMN(D125),FALSE))*$C128</f>
        <v>1680.0858645554963</v>
      </c>
      <c r="AC128">
        <f>AC127+(1-(HLOOKUP(daily!$B127,'commercial size limit'!$A$4:$M$13,6,FALSE)/100))*(VLOOKUP(16&amp;$B127,'comm trip limit - FL_Keys'!$A$5:$I$64,COLUMN(E125),FALSE))*$C128</f>
        <v>1390.1331232014734</v>
      </c>
      <c r="AD128">
        <f>AD127+(1-(HLOOKUP(daily!$B127,'commercial size limit'!$A$4:$M$13,6,FALSE)/100))*(VLOOKUP(16&amp;$B127,'comm trip limit - FL_Keys'!$A$5:$I$64,COLUMN(F125),FALSE))*$C128</f>
        <v>1581.7663353166354</v>
      </c>
      <c r="AE128">
        <f>AE127+(1-(HLOOKUP(daily!$B127,'commercial size limit'!$A$4:$M$13,6,FALSE)/100))*(VLOOKUP(16&amp;$B127,'comm trip limit - FL_Keys'!$A$5:$I$64,COLUMN(G125),FALSE))*$C128</f>
        <v>1663.4724228960031</v>
      </c>
      <c r="AF128">
        <f>AF127+(1-(HLOOKUP(daily!$B127,'commercial size limit'!$A$4:$M$13,6,FALSE)/100))*(VLOOKUP(16&amp;$B127,'comm trip limit - FL_Keys'!$A$5:$I$64,COLUMN(H125),FALSE))*$C128</f>
        <v>1678.6634605971094</v>
      </c>
      <c r="AG128">
        <f>AG127+(1-(HLOOKUP(daily!$B127,'commercial size limit'!$A$4:$M$13,6,FALSE)/100))*(VLOOKUP(16&amp;$B127,'comm trip limit - FL_Keys'!$A$5:$I$64,COLUMN(I125),FALSE))*$C128</f>
        <v>1680.0858645554963</v>
      </c>
      <c r="AH128">
        <f>AH127+(1-(HLOOKUP(daily!$B127,'commercial size limit'!$A$4:$M$13,7,FALSE)/100))*(VLOOKUP(17&amp;$B127,'comm trip limit - FL_Keys'!$A$5:$I$64,COLUMN(D125),FALSE))*$C128</f>
        <v>1601.681194009843</v>
      </c>
      <c r="AI128">
        <f>AI127+(1-(HLOOKUP(daily!$B127,'commercial size limit'!$A$4:$M$13,7,FALSE)/100))*(VLOOKUP(17&amp;$B127,'comm trip limit - FL_Keys'!$A$5:$I$64,COLUMN(E125),FALSE))*$C128</f>
        <v>1340.5398793512149</v>
      </c>
      <c r="AJ128">
        <f>AJ127+(1-(HLOOKUP(daily!$B127,'commercial size limit'!$A$4:$M$13,7,FALSE)/100))*(VLOOKUP(17&amp;$B127,'comm trip limit - FL_Keys'!$A$5:$I$64,COLUMN(F125),FALSE))*$C128</f>
        <v>1512.1018607785065</v>
      </c>
      <c r="AK128">
        <f>AK127+(1-(HLOOKUP(daily!$B127,'commercial size limit'!$A$4:$M$13,7,FALSE)/100))*(VLOOKUP(17&amp;$B127,'comm trip limit - FL_Keys'!$A$5:$I$64,COLUMN(G125),FALSE))*$C128</f>
        <v>1588.4826795829629</v>
      </c>
      <c r="AL128">
        <f>AL127+(1-(HLOOKUP(daily!$B127,'commercial size limit'!$A$4:$M$13,7,FALSE)/100))*(VLOOKUP(17&amp;$B127,'comm trip limit - FL_Keys'!$A$5:$I$64,COLUMN(H125),FALSE))*$C128</f>
        <v>1601.1142475138429</v>
      </c>
      <c r="AM128">
        <f>AM127+(1-(HLOOKUP(daily!$B127,'commercial size limit'!$A$4:$M$13,7,FALSE)/100))*(VLOOKUP(17&amp;$B127,'comm trip limit - FL_Keys'!$A$5:$I$64,COLUMN(I125),FALSE))*$C128</f>
        <v>1601.681194009843</v>
      </c>
    </row>
    <row r="129" spans="1:39" x14ac:dyDescent="0.25">
      <c r="A129" s="7">
        <v>42496</v>
      </c>
      <c r="B129" s="22">
        <f t="shared" si="4"/>
        <v>5</v>
      </c>
      <c r="C129" s="21">
        <f t="shared" si="3"/>
        <v>81.271000000000001</v>
      </c>
      <c r="D129">
        <f t="shared" si="5"/>
        <v>4157.1749999999911</v>
      </c>
      <c r="E129">
        <v>127</v>
      </c>
      <c r="J129">
        <f>J128+(1-(HLOOKUP(daily!$B128,'commercial size limit'!$A$4:$M$13,2,FALSE)/100))*(VLOOKUP(12&amp;$B128,'comm trip limit - FL_Keys'!$A$5:$I$64,COLUMN(D126),FALSE))*$C129</f>
        <v>4157.1749999999911</v>
      </c>
      <c r="K129">
        <f>K128+(1-(HLOOKUP(daily!$B128,'commercial size limit'!$A$4:$M$13,2,FALSE)/100))*(VLOOKUP(12&amp;$B128,'comm trip limit - FL_Keys'!$A$5:$I$64,COLUMN(E126),FALSE))*$C129</f>
        <v>2580.1528579299988</v>
      </c>
      <c r="L129">
        <f>L128+(1-(HLOOKUP(daily!$B128,'commercial size limit'!$A$4:$M$13,2,FALSE)/100))*(VLOOKUP(12&amp;$B128,'comm trip limit - FL_Keys'!$A$5:$I$64,COLUMN(F126),FALSE))*$C129</f>
        <v>3421.4178636599968</v>
      </c>
      <c r="M129">
        <f>M128+(1-(HLOOKUP(daily!$B128,'commercial size limit'!$A$4:$M$13,2,FALSE)/100))*(VLOOKUP(12&amp;$B128,'comm trip limit - FL_Keys'!$A$5:$I$64,COLUMN(G126),FALSE))*$C129</f>
        <v>3926.0340662599961</v>
      </c>
      <c r="N129">
        <f>N128+(1-(HLOOKUP(daily!$B128,'commercial size limit'!$A$4:$M$13,2,FALSE)/100))*(VLOOKUP(12&amp;$B128,'comm trip limit - FL_Keys'!$A$5:$I$64,COLUMN(H126),FALSE))*$C129</f>
        <v>4099.5326188099889</v>
      </c>
      <c r="O129">
        <f>O128+(1-(HLOOKUP(daily!$B128,'commercial size limit'!$A$4:$M$13,2,FALSE)/100))*(VLOOKUP(12&amp;$B128,'comm trip limit - FL_Keys'!$A$5:$I$64,COLUMN(I126),FALSE))*$C129</f>
        <v>4136.7851461799901</v>
      </c>
      <c r="P129">
        <f>P128+(1-(HLOOKUP(daily!$B128,'commercial size limit'!$A$4:$M$13,4,FALSE)/100))*(VLOOKUP(14&amp;$B128,'comm trip limit - FL_Keys'!$A$5:$I$64,COLUMN(D126),FALSE))*$C129</f>
        <v>2231.6298853398216</v>
      </c>
      <c r="Q129">
        <f>Q128+(1-(HLOOKUP(daily!$B128,'commercial size limit'!$A$4:$M$13,4,FALSE)/100))*(VLOOKUP(14&amp;$B128,'comm trip limit - FL_Keys'!$A$5:$I$64,COLUMN(E126),FALSE))*$C129</f>
        <v>1757.264810546128</v>
      </c>
      <c r="R129">
        <f>R128+(1-(HLOOKUP(daily!$B128,'commercial size limit'!$A$4:$M$13,4,FALSE)/100))*(VLOOKUP(14&amp;$B128,'comm trip limit - FL_Keys'!$A$5:$I$64,COLUMN(F126),FALSE))*$C129</f>
        <v>2069.0418633222907</v>
      </c>
      <c r="S129">
        <f>S128+(1-(HLOOKUP(daily!$B128,'commercial size limit'!$A$4:$M$13,4,FALSE)/100))*(VLOOKUP(14&amp;$B128,'comm trip limit - FL_Keys'!$A$5:$I$64,COLUMN(G126),FALSE))*$C129</f>
        <v>2203.8312156427551</v>
      </c>
      <c r="T129">
        <f>T128+(1-(HLOOKUP(daily!$B128,'commercial size limit'!$A$4:$M$13,4,FALSE)/100))*(VLOOKUP(14&amp;$B128,'comm trip limit - FL_Keys'!$A$5:$I$64,COLUMN(H126),FALSE))*$C129</f>
        <v>2228.2179445455554</v>
      </c>
      <c r="U129">
        <f>U128+(1-(HLOOKUP(daily!$B128,'commercial size limit'!$A$4:$M$13,4,FALSE)/100))*(VLOOKUP(14&amp;$B128,'comm trip limit - FL_Keys'!$A$5:$I$64,COLUMN(I126),FALSE))*$C129</f>
        <v>2231.6298853398216</v>
      </c>
      <c r="V129">
        <f>V128+(1-(HLOOKUP(daily!$B128,'commercial size limit'!$A$4:$M$13,5,FALSE)/100))*(VLOOKUP(15&amp;$B128,'comm trip limit - FL_Keys'!$A$5:$I$64,COLUMN(D126),FALSE))*$C129</f>
        <v>1909.485370150071</v>
      </c>
      <c r="W129">
        <f>W128+(1-(HLOOKUP(daily!$B128,'commercial size limit'!$A$4:$M$13,5,FALSE)/100))*(VLOOKUP(15&amp;$B128,'comm trip limit - FL_Keys'!$A$5:$I$64,COLUMN(E126),FALSE))*$C129</f>
        <v>1548.1496821506382</v>
      </c>
      <c r="X129">
        <f>X128+(1-(HLOOKUP(daily!$B128,'commercial size limit'!$A$4:$M$13,5,FALSE)/100))*(VLOOKUP(15&amp;$B128,'comm trip limit - FL_Keys'!$A$5:$I$64,COLUMN(F126),FALSE))*$C129</f>
        <v>1787.2103995365642</v>
      </c>
      <c r="Y129">
        <f>Y128+(1-(HLOOKUP(daily!$B128,'commercial size limit'!$A$4:$M$13,5,FALSE)/100))*(VLOOKUP(15&amp;$B128,'comm trip limit - FL_Keys'!$A$5:$I$64,COLUMN(G126),FALSE))*$C129</f>
        <v>1888.7185680757045</v>
      </c>
      <c r="Z129">
        <f>Z128+(1-(HLOOKUP(daily!$B128,'commercial size limit'!$A$4:$M$13,5,FALSE)/100))*(VLOOKUP(15&amp;$B128,'comm trip limit - FL_Keys'!$A$5:$I$64,COLUMN(H126),FALSE))*$C129</f>
        <v>1907.7073652020874</v>
      </c>
      <c r="AA129">
        <f>AA128+(1-(HLOOKUP(daily!$B128,'commercial size limit'!$A$4:$M$13,5,FALSE)/100))*(VLOOKUP(15&amp;$B128,'comm trip limit - FL_Keys'!$A$5:$I$64,COLUMN(I126),FALSE))*$C129</f>
        <v>1909.485370150071</v>
      </c>
      <c r="AB129">
        <f>AB128+(1-(HLOOKUP(daily!$B128,'commercial size limit'!$A$4:$M$13,6,FALSE)/100))*(VLOOKUP(16&amp;$B128,'comm trip limit - FL_Keys'!$A$5:$I$64,COLUMN(D126),FALSE))*$C129</f>
        <v>1754.015384222163</v>
      </c>
      <c r="AC129">
        <f>AC128+(1-(HLOOKUP(daily!$B128,'commercial size limit'!$A$4:$M$13,6,FALSE)/100))*(VLOOKUP(16&amp;$B128,'comm trip limit - FL_Keys'!$A$5:$I$64,COLUMN(E126),FALSE))*$C129</f>
        <v>1430.5814420015001</v>
      </c>
      <c r="AD129">
        <f>AD128+(1-(HLOOKUP(daily!$B128,'commercial size limit'!$A$4:$M$13,6,FALSE)/100))*(VLOOKUP(16&amp;$B128,'comm trip limit - FL_Keys'!$A$5:$I$64,COLUMN(F126),FALSE))*$C129</f>
        <v>1638.3068926625053</v>
      </c>
      <c r="AE129">
        <f>AE128+(1-(HLOOKUP(daily!$B128,'commercial size limit'!$A$4:$M$13,6,FALSE)/100))*(VLOOKUP(16&amp;$B128,'comm trip limit - FL_Keys'!$A$5:$I$64,COLUMN(G126),FALSE))*$C129</f>
        <v>1733.2485821477965</v>
      </c>
      <c r="AF129">
        <f>AF128+(1-(HLOOKUP(daily!$B128,'commercial size limit'!$A$4:$M$13,6,FALSE)/100))*(VLOOKUP(16&amp;$B128,'comm trip limit - FL_Keys'!$A$5:$I$64,COLUMN(H126),FALSE))*$C129</f>
        <v>1752.2373792741794</v>
      </c>
      <c r="AG129">
        <f>AG128+(1-(HLOOKUP(daily!$B128,'commercial size limit'!$A$4:$M$13,6,FALSE)/100))*(VLOOKUP(16&amp;$B128,'comm trip limit - FL_Keys'!$A$5:$I$64,COLUMN(I126),FALSE))*$C129</f>
        <v>1754.015384222163</v>
      </c>
      <c r="AH129">
        <f>AH128+(1-(HLOOKUP(daily!$B128,'commercial size limit'!$A$4:$M$13,7,FALSE)/100))*(VLOOKUP(17&amp;$B128,'comm trip limit - FL_Keys'!$A$5:$I$64,COLUMN(D126),FALSE))*$C129</f>
        <v>1672.5495060098431</v>
      </c>
      <c r="AI129">
        <f>AI128+(1-(HLOOKUP(daily!$B128,'commercial size limit'!$A$4:$M$13,7,FALSE)/100))*(VLOOKUP(17&amp;$B128,'comm trip limit - FL_Keys'!$A$5:$I$64,COLUMN(E126),FALSE))*$C129</f>
        <v>1380.1460528786549</v>
      </c>
      <c r="AJ129">
        <f>AJ128+(1-(HLOOKUP(daily!$B128,'commercial size limit'!$A$4:$M$13,7,FALSE)/100))*(VLOOKUP(17&amp;$B128,'comm trip limit - FL_Keys'!$A$5:$I$64,COLUMN(F126),FALSE))*$C129</f>
        <v>1567.2884326991466</v>
      </c>
      <c r="AK129">
        <f>AK128+(1-(HLOOKUP(daily!$B128,'commercial size limit'!$A$4:$M$13,7,FALSE)/100))*(VLOOKUP(17&amp;$B128,'comm trip limit - FL_Keys'!$A$5:$I$64,COLUMN(G126),FALSE))*$C129</f>
        <v>1656.0513629762429</v>
      </c>
      <c r="AL129">
        <f>AL128+(1-(HLOOKUP(daily!$B128,'commercial size limit'!$A$4:$M$13,7,FALSE)/100))*(VLOOKUP(17&amp;$B128,'comm trip limit - FL_Keys'!$A$5:$I$64,COLUMN(H126),FALSE))*$C129</f>
        <v>1671.8408228898429</v>
      </c>
      <c r="AM129">
        <f>AM128+(1-(HLOOKUP(daily!$B128,'commercial size limit'!$A$4:$M$13,7,FALSE)/100))*(VLOOKUP(17&amp;$B128,'comm trip limit - FL_Keys'!$A$5:$I$64,COLUMN(I126),FALSE))*$C129</f>
        <v>1672.5495060098431</v>
      </c>
    </row>
    <row r="130" spans="1:39" x14ac:dyDescent="0.25">
      <c r="A130" s="7">
        <v>42497</v>
      </c>
      <c r="B130" s="22">
        <f t="shared" si="4"/>
        <v>5</v>
      </c>
      <c r="C130" s="21">
        <f t="shared" si="3"/>
        <v>81.271000000000001</v>
      </c>
      <c r="D130">
        <f t="shared" si="5"/>
        <v>4238.4459999999908</v>
      </c>
      <c r="E130">
        <v>128</v>
      </c>
      <c r="J130">
        <f>J129+(1-(HLOOKUP(daily!$B129,'commercial size limit'!$A$4:$M$13,2,FALSE)/100))*(VLOOKUP(12&amp;$B129,'comm trip limit - FL_Keys'!$A$5:$I$64,COLUMN(D127),FALSE))*$C130</f>
        <v>4238.4459999999908</v>
      </c>
      <c r="K130">
        <f>K129+(1-(HLOOKUP(daily!$B129,'commercial size limit'!$A$4:$M$13,2,FALSE)/100))*(VLOOKUP(12&amp;$B129,'comm trip limit - FL_Keys'!$A$5:$I$64,COLUMN(E127),FALSE))*$C130</f>
        <v>2622.5332462999991</v>
      </c>
      <c r="L130">
        <f>L129+(1-(HLOOKUP(daily!$B129,'commercial size limit'!$A$4:$M$13,2,FALSE)/100))*(VLOOKUP(12&amp;$B129,'comm trip limit - FL_Keys'!$A$5:$I$64,COLUMN(F127),FALSE))*$C130</f>
        <v>3480.9773160099967</v>
      </c>
      <c r="M130">
        <f>M129+(1-(HLOOKUP(daily!$B129,'commercial size limit'!$A$4:$M$13,2,FALSE)/100))*(VLOOKUP(12&amp;$B129,'comm trip limit - FL_Keys'!$A$5:$I$64,COLUMN(G127),FALSE))*$C130</f>
        <v>4000.8740920299961</v>
      </c>
      <c r="N130">
        <f>N129+(1-(HLOOKUP(daily!$B129,'commercial size limit'!$A$4:$M$13,2,FALSE)/100))*(VLOOKUP(12&amp;$B129,'comm trip limit - FL_Keys'!$A$5:$I$64,COLUMN(H127),FALSE))*$C130</f>
        <v>4179.9364572399891</v>
      </c>
      <c r="O130">
        <f>O129+(1-(HLOOKUP(daily!$B129,'commercial size limit'!$A$4:$M$13,2,FALSE)/100))*(VLOOKUP(12&amp;$B129,'comm trip limit - FL_Keys'!$A$5:$I$64,COLUMN(I127),FALSE))*$C130</f>
        <v>4218.0561461799898</v>
      </c>
      <c r="P130">
        <f>P129+(1-(HLOOKUP(daily!$B129,'commercial size limit'!$A$4:$M$13,4,FALSE)/100))*(VLOOKUP(14&amp;$B129,'comm trip limit - FL_Keys'!$A$5:$I$64,COLUMN(D127),FALSE))*$C130</f>
        <v>2310.2460326731548</v>
      </c>
      <c r="Q130">
        <f>Q129+(1-(HLOOKUP(daily!$B129,'commercial size limit'!$A$4:$M$13,4,FALSE)/100))*(VLOOKUP(14&amp;$B129,'comm trip limit - FL_Keys'!$A$5:$I$64,COLUMN(E127),FALSE))*$C130</f>
        <v>1798.9612427687814</v>
      </c>
      <c r="R130">
        <f>R129+(1-(HLOOKUP(daily!$B129,'commercial size limit'!$A$4:$M$13,4,FALSE)/100))*(VLOOKUP(14&amp;$B129,'comm trip limit - FL_Keys'!$A$5:$I$64,COLUMN(F127),FALSE))*$C130</f>
        <v>2127.5330630997641</v>
      </c>
      <c r="S130">
        <f>S129+(1-(HLOOKUP(daily!$B129,'commercial size limit'!$A$4:$M$13,4,FALSE)/100))*(VLOOKUP(14&amp;$B129,'comm trip limit - FL_Keys'!$A$5:$I$64,COLUMN(G127),FALSE))*$C130</f>
        <v>2276.8876290366752</v>
      </c>
      <c r="T130">
        <f>T129+(1-(HLOOKUP(daily!$B129,'commercial size limit'!$A$4:$M$13,4,FALSE)/100))*(VLOOKUP(14&amp;$B129,'comm trip limit - FL_Keys'!$A$5:$I$64,COLUMN(H127),FALSE))*$C130</f>
        <v>2306.1517037200356</v>
      </c>
      <c r="U130">
        <f>U129+(1-(HLOOKUP(daily!$B129,'commercial size limit'!$A$4:$M$13,4,FALSE)/100))*(VLOOKUP(14&amp;$B129,'comm trip limit - FL_Keys'!$A$5:$I$64,COLUMN(I127),FALSE))*$C130</f>
        <v>2310.2460326731548</v>
      </c>
      <c r="V130">
        <f>V129+(1-(HLOOKUP(daily!$B129,'commercial size limit'!$A$4:$M$13,5,FALSE)/100))*(VLOOKUP(15&amp;$B129,'comm trip limit - FL_Keys'!$A$5:$I$64,COLUMN(D127),FALSE))*$C130</f>
        <v>1983.4148898167377</v>
      </c>
      <c r="W130">
        <f>W129+(1-(HLOOKUP(daily!$B129,'commercial size limit'!$A$4:$M$13,5,FALSE)/100))*(VLOOKUP(15&amp;$B129,'comm trip limit - FL_Keys'!$A$5:$I$64,COLUMN(E127),FALSE))*$C130</f>
        <v>1588.598000950665</v>
      </c>
      <c r="X130">
        <f>X129+(1-(HLOOKUP(daily!$B129,'commercial size limit'!$A$4:$M$13,5,FALSE)/100))*(VLOOKUP(15&amp;$B129,'comm trip limit - FL_Keys'!$A$5:$I$64,COLUMN(F127),FALSE))*$C130</f>
        <v>1843.7509568824341</v>
      </c>
      <c r="Y130">
        <f>Y129+(1-(HLOOKUP(daily!$B129,'commercial size limit'!$A$4:$M$13,5,FALSE)/100))*(VLOOKUP(15&amp;$B129,'comm trip limit - FL_Keys'!$A$5:$I$64,COLUMN(G127),FALSE))*$C130</f>
        <v>1958.4947273274979</v>
      </c>
      <c r="Z130">
        <f>Z129+(1-(HLOOKUP(daily!$B129,'commercial size limit'!$A$4:$M$13,5,FALSE)/100))*(VLOOKUP(15&amp;$B129,'comm trip limit - FL_Keys'!$A$5:$I$64,COLUMN(H127),FALSE))*$C130</f>
        <v>1981.2812838791574</v>
      </c>
      <c r="AA130">
        <f>AA129+(1-(HLOOKUP(daily!$B129,'commercial size limit'!$A$4:$M$13,5,FALSE)/100))*(VLOOKUP(15&amp;$B129,'comm trip limit - FL_Keys'!$A$5:$I$64,COLUMN(I127),FALSE))*$C130</f>
        <v>1983.4148898167377</v>
      </c>
      <c r="AB130">
        <f>AB129+(1-(HLOOKUP(daily!$B129,'commercial size limit'!$A$4:$M$13,6,FALSE)/100))*(VLOOKUP(16&amp;$B129,'comm trip limit - FL_Keys'!$A$5:$I$64,COLUMN(D127),FALSE))*$C130</f>
        <v>1827.9449038888297</v>
      </c>
      <c r="AC130">
        <f>AC129+(1-(HLOOKUP(daily!$B129,'commercial size limit'!$A$4:$M$13,6,FALSE)/100))*(VLOOKUP(16&amp;$B129,'comm trip limit - FL_Keys'!$A$5:$I$64,COLUMN(E127),FALSE))*$C130</f>
        <v>1471.0297608015269</v>
      </c>
      <c r="AD130">
        <f>AD129+(1-(HLOOKUP(daily!$B129,'commercial size limit'!$A$4:$M$13,6,FALSE)/100))*(VLOOKUP(16&amp;$B129,'comm trip limit - FL_Keys'!$A$5:$I$64,COLUMN(F127),FALSE))*$C130</f>
        <v>1694.8474500083753</v>
      </c>
      <c r="AE130">
        <f>AE129+(1-(HLOOKUP(daily!$B129,'commercial size limit'!$A$4:$M$13,6,FALSE)/100))*(VLOOKUP(16&amp;$B129,'comm trip limit - FL_Keys'!$A$5:$I$64,COLUMN(G127),FALSE))*$C130</f>
        <v>1803.0247413995899</v>
      </c>
      <c r="AF130">
        <f>AF129+(1-(HLOOKUP(daily!$B129,'commercial size limit'!$A$4:$M$13,6,FALSE)/100))*(VLOOKUP(16&amp;$B129,'comm trip limit - FL_Keys'!$A$5:$I$64,COLUMN(H127),FALSE))*$C130</f>
        <v>1825.8112979512493</v>
      </c>
      <c r="AG130">
        <f>AG129+(1-(HLOOKUP(daily!$B129,'commercial size limit'!$A$4:$M$13,6,FALSE)/100))*(VLOOKUP(16&amp;$B129,'comm trip limit - FL_Keys'!$A$5:$I$64,COLUMN(I127),FALSE))*$C130</f>
        <v>1827.9449038888297</v>
      </c>
      <c r="AH130">
        <f>AH129+(1-(HLOOKUP(daily!$B129,'commercial size limit'!$A$4:$M$13,7,FALSE)/100))*(VLOOKUP(17&amp;$B129,'comm trip limit - FL_Keys'!$A$5:$I$64,COLUMN(D127),FALSE))*$C130</f>
        <v>1743.4178180098431</v>
      </c>
      <c r="AI130">
        <f>AI129+(1-(HLOOKUP(daily!$B129,'commercial size limit'!$A$4:$M$13,7,FALSE)/100))*(VLOOKUP(17&amp;$B129,'comm trip limit - FL_Keys'!$A$5:$I$64,COLUMN(E127),FALSE))*$C130</f>
        <v>1419.7522264060949</v>
      </c>
      <c r="AJ130">
        <f>AJ129+(1-(HLOOKUP(daily!$B129,'commercial size limit'!$A$4:$M$13,7,FALSE)/100))*(VLOOKUP(17&amp;$B129,'comm trip limit - FL_Keys'!$A$5:$I$64,COLUMN(F127),FALSE))*$C130</f>
        <v>1622.4750046197867</v>
      </c>
      <c r="AK130">
        <f>AK129+(1-(HLOOKUP(daily!$B129,'commercial size limit'!$A$4:$M$13,7,FALSE)/100))*(VLOOKUP(17&amp;$B129,'comm trip limit - FL_Keys'!$A$5:$I$64,COLUMN(G127),FALSE))*$C130</f>
        <v>1723.6200463695229</v>
      </c>
      <c r="AL130">
        <f>AL129+(1-(HLOOKUP(daily!$B129,'commercial size limit'!$A$4:$M$13,7,FALSE)/100))*(VLOOKUP(17&amp;$B129,'comm trip limit - FL_Keys'!$A$5:$I$64,COLUMN(H127),FALSE))*$C130</f>
        <v>1742.5673982658429</v>
      </c>
      <c r="AM130">
        <f>AM129+(1-(HLOOKUP(daily!$B129,'commercial size limit'!$A$4:$M$13,7,FALSE)/100))*(VLOOKUP(17&amp;$B129,'comm trip limit - FL_Keys'!$A$5:$I$64,COLUMN(I127),FALSE))*$C130</f>
        <v>1743.4178180098431</v>
      </c>
    </row>
    <row r="131" spans="1:39" x14ac:dyDescent="0.25">
      <c r="A131" s="7">
        <v>42498</v>
      </c>
      <c r="B131" s="22">
        <f t="shared" si="4"/>
        <v>5</v>
      </c>
      <c r="C131" s="21">
        <f t="shared" ref="C131:C194" si="6">VLOOKUP(B131,$G$3:$H$14,2,FALSE)</f>
        <v>81.271000000000001</v>
      </c>
      <c r="D131">
        <f t="shared" si="5"/>
        <v>4319.7169999999905</v>
      </c>
      <c r="E131">
        <v>129</v>
      </c>
      <c r="J131">
        <f>J130+(1-(HLOOKUP(daily!$B130,'commercial size limit'!$A$4:$M$13,2,FALSE)/100))*(VLOOKUP(12&amp;$B130,'comm trip limit - FL_Keys'!$A$5:$I$64,COLUMN(D128),FALSE))*$C131</f>
        <v>4319.7169999999905</v>
      </c>
      <c r="K131">
        <f>K130+(1-(HLOOKUP(daily!$B130,'commercial size limit'!$A$4:$M$13,2,FALSE)/100))*(VLOOKUP(12&amp;$B130,'comm trip limit - FL_Keys'!$A$5:$I$64,COLUMN(E128),FALSE))*$C131</f>
        <v>2664.9136346699993</v>
      </c>
      <c r="L131">
        <f>L130+(1-(HLOOKUP(daily!$B130,'commercial size limit'!$A$4:$M$13,2,FALSE)/100))*(VLOOKUP(12&amp;$B130,'comm trip limit - FL_Keys'!$A$5:$I$64,COLUMN(F128),FALSE))*$C131</f>
        <v>3540.5367683599966</v>
      </c>
      <c r="M131">
        <f>M130+(1-(HLOOKUP(daily!$B130,'commercial size limit'!$A$4:$M$13,2,FALSE)/100))*(VLOOKUP(12&amp;$B130,'comm trip limit - FL_Keys'!$A$5:$I$64,COLUMN(G128),FALSE))*$C131</f>
        <v>4075.7141177999961</v>
      </c>
      <c r="N131">
        <f>N130+(1-(HLOOKUP(daily!$B130,'commercial size limit'!$A$4:$M$13,2,FALSE)/100))*(VLOOKUP(12&amp;$B130,'comm trip limit - FL_Keys'!$A$5:$I$64,COLUMN(H128),FALSE))*$C131</f>
        <v>4260.3402956699892</v>
      </c>
      <c r="O131">
        <f>O130+(1-(HLOOKUP(daily!$B130,'commercial size limit'!$A$4:$M$13,2,FALSE)/100))*(VLOOKUP(12&amp;$B130,'comm trip limit - FL_Keys'!$A$5:$I$64,COLUMN(I128),FALSE))*$C131</f>
        <v>4299.3271461799895</v>
      </c>
      <c r="P131">
        <f>P130+(1-(HLOOKUP(daily!$B130,'commercial size limit'!$A$4:$M$13,4,FALSE)/100))*(VLOOKUP(14&amp;$B130,'comm trip limit - FL_Keys'!$A$5:$I$64,COLUMN(D128),FALSE))*$C131</f>
        <v>2388.862180006488</v>
      </c>
      <c r="Q131">
        <f>Q130+(1-(HLOOKUP(daily!$B130,'commercial size limit'!$A$4:$M$13,4,FALSE)/100))*(VLOOKUP(14&amp;$B130,'comm trip limit - FL_Keys'!$A$5:$I$64,COLUMN(E128),FALSE))*$C131</f>
        <v>1840.6576749914348</v>
      </c>
      <c r="R131">
        <f>R130+(1-(HLOOKUP(daily!$B130,'commercial size limit'!$A$4:$M$13,4,FALSE)/100))*(VLOOKUP(14&amp;$B130,'comm trip limit - FL_Keys'!$A$5:$I$64,COLUMN(F128),FALSE))*$C131</f>
        <v>2186.0242628772376</v>
      </c>
      <c r="S131">
        <f>S130+(1-(HLOOKUP(daily!$B130,'commercial size limit'!$A$4:$M$13,4,FALSE)/100))*(VLOOKUP(14&amp;$B130,'comm trip limit - FL_Keys'!$A$5:$I$64,COLUMN(G128),FALSE))*$C131</f>
        <v>2349.9440424305953</v>
      </c>
      <c r="T131">
        <f>T130+(1-(HLOOKUP(daily!$B130,'commercial size limit'!$A$4:$M$13,4,FALSE)/100))*(VLOOKUP(14&amp;$B130,'comm trip limit - FL_Keys'!$A$5:$I$64,COLUMN(H128),FALSE))*$C131</f>
        <v>2384.0854628945158</v>
      </c>
      <c r="U131">
        <f>U130+(1-(HLOOKUP(daily!$B130,'commercial size limit'!$A$4:$M$13,4,FALSE)/100))*(VLOOKUP(14&amp;$B130,'comm trip limit - FL_Keys'!$A$5:$I$64,COLUMN(I128),FALSE))*$C131</f>
        <v>2388.862180006488</v>
      </c>
      <c r="V131">
        <f>V130+(1-(HLOOKUP(daily!$B130,'commercial size limit'!$A$4:$M$13,5,FALSE)/100))*(VLOOKUP(15&amp;$B130,'comm trip limit - FL_Keys'!$A$5:$I$64,COLUMN(D128),FALSE))*$C131</f>
        <v>2057.3444094834044</v>
      </c>
      <c r="W131">
        <f>W130+(1-(HLOOKUP(daily!$B130,'commercial size limit'!$A$4:$M$13,5,FALSE)/100))*(VLOOKUP(15&amp;$B130,'comm trip limit - FL_Keys'!$A$5:$I$64,COLUMN(E128),FALSE))*$C131</f>
        <v>1629.0463197506917</v>
      </c>
      <c r="X131">
        <f>X130+(1-(HLOOKUP(daily!$B130,'commercial size limit'!$A$4:$M$13,5,FALSE)/100))*(VLOOKUP(15&amp;$B130,'comm trip limit - FL_Keys'!$A$5:$I$64,COLUMN(F128),FALSE))*$C131</f>
        <v>1900.2915142283041</v>
      </c>
      <c r="Y131">
        <f>Y130+(1-(HLOOKUP(daily!$B130,'commercial size limit'!$A$4:$M$13,5,FALSE)/100))*(VLOOKUP(15&amp;$B130,'comm trip limit - FL_Keys'!$A$5:$I$64,COLUMN(G128),FALSE))*$C131</f>
        <v>2028.2708865792913</v>
      </c>
      <c r="Z131">
        <f>Z130+(1-(HLOOKUP(daily!$B130,'commercial size limit'!$A$4:$M$13,5,FALSE)/100))*(VLOOKUP(15&amp;$B130,'comm trip limit - FL_Keys'!$A$5:$I$64,COLUMN(H128),FALSE))*$C131</f>
        <v>2054.8552025562276</v>
      </c>
      <c r="AA131">
        <f>AA130+(1-(HLOOKUP(daily!$B130,'commercial size limit'!$A$4:$M$13,5,FALSE)/100))*(VLOOKUP(15&amp;$B130,'comm trip limit - FL_Keys'!$A$5:$I$64,COLUMN(I128),FALSE))*$C131</f>
        <v>2057.3444094834044</v>
      </c>
      <c r="AB131">
        <f>AB130+(1-(HLOOKUP(daily!$B130,'commercial size limit'!$A$4:$M$13,6,FALSE)/100))*(VLOOKUP(16&amp;$B130,'comm trip limit - FL_Keys'!$A$5:$I$64,COLUMN(D128),FALSE))*$C131</f>
        <v>1901.8744235554964</v>
      </c>
      <c r="AC131">
        <f>AC130+(1-(HLOOKUP(daily!$B130,'commercial size limit'!$A$4:$M$13,6,FALSE)/100))*(VLOOKUP(16&amp;$B130,'comm trip limit - FL_Keys'!$A$5:$I$64,COLUMN(E128),FALSE))*$C131</f>
        <v>1511.4780796015536</v>
      </c>
      <c r="AD131">
        <f>AD130+(1-(HLOOKUP(daily!$B130,'commercial size limit'!$A$4:$M$13,6,FALSE)/100))*(VLOOKUP(16&amp;$B130,'comm trip limit - FL_Keys'!$A$5:$I$64,COLUMN(F128),FALSE))*$C131</f>
        <v>1751.3880073542452</v>
      </c>
      <c r="AE131">
        <f>AE130+(1-(HLOOKUP(daily!$B130,'commercial size limit'!$A$4:$M$13,6,FALSE)/100))*(VLOOKUP(16&amp;$B130,'comm trip limit - FL_Keys'!$A$5:$I$64,COLUMN(G128),FALSE))*$C131</f>
        <v>1872.8009006513832</v>
      </c>
      <c r="AF131">
        <f>AF130+(1-(HLOOKUP(daily!$B130,'commercial size limit'!$A$4:$M$13,6,FALSE)/100))*(VLOOKUP(16&amp;$B130,'comm trip limit - FL_Keys'!$A$5:$I$64,COLUMN(H128),FALSE))*$C131</f>
        <v>1899.3852166283193</v>
      </c>
      <c r="AG131">
        <f>AG130+(1-(HLOOKUP(daily!$B130,'commercial size limit'!$A$4:$M$13,6,FALSE)/100))*(VLOOKUP(16&amp;$B130,'comm trip limit - FL_Keys'!$A$5:$I$64,COLUMN(I128),FALSE))*$C131</f>
        <v>1901.8744235554964</v>
      </c>
      <c r="AH131">
        <f>AH130+(1-(HLOOKUP(daily!$B130,'commercial size limit'!$A$4:$M$13,7,FALSE)/100))*(VLOOKUP(17&amp;$B130,'comm trip limit - FL_Keys'!$A$5:$I$64,COLUMN(D128),FALSE))*$C131</f>
        <v>1814.2861300098432</v>
      </c>
      <c r="AI131">
        <f>AI130+(1-(HLOOKUP(daily!$B130,'commercial size limit'!$A$4:$M$13,7,FALSE)/100))*(VLOOKUP(17&amp;$B130,'comm trip limit - FL_Keys'!$A$5:$I$64,COLUMN(E128),FALSE))*$C131</f>
        <v>1459.3583999335349</v>
      </c>
      <c r="AJ131">
        <f>AJ130+(1-(HLOOKUP(daily!$B130,'commercial size limit'!$A$4:$M$13,7,FALSE)/100))*(VLOOKUP(17&amp;$B130,'comm trip limit - FL_Keys'!$A$5:$I$64,COLUMN(F128),FALSE))*$C131</f>
        <v>1677.6615765404267</v>
      </c>
      <c r="AK131">
        <f>AK130+(1-(HLOOKUP(daily!$B130,'commercial size limit'!$A$4:$M$13,7,FALSE)/100))*(VLOOKUP(17&amp;$B130,'comm trip limit - FL_Keys'!$A$5:$I$64,COLUMN(G128),FALSE))*$C131</f>
        <v>1791.188729762803</v>
      </c>
      <c r="AL131">
        <f>AL130+(1-(HLOOKUP(daily!$B130,'commercial size limit'!$A$4:$M$13,7,FALSE)/100))*(VLOOKUP(17&amp;$B130,'comm trip limit - FL_Keys'!$A$5:$I$64,COLUMN(H128),FALSE))*$C131</f>
        <v>1813.293973641843</v>
      </c>
      <c r="AM131">
        <f>AM130+(1-(HLOOKUP(daily!$B130,'commercial size limit'!$A$4:$M$13,7,FALSE)/100))*(VLOOKUP(17&amp;$B130,'comm trip limit - FL_Keys'!$A$5:$I$64,COLUMN(I128),FALSE))*$C131</f>
        <v>1814.2861300098432</v>
      </c>
    </row>
    <row r="132" spans="1:39" x14ac:dyDescent="0.25">
      <c r="A132" s="7">
        <v>42499</v>
      </c>
      <c r="B132" s="22">
        <f t="shared" ref="B132:B195" si="7">MONTH(A132)</f>
        <v>5</v>
      </c>
      <c r="C132" s="21">
        <f t="shared" si="6"/>
        <v>81.271000000000001</v>
      </c>
      <c r="D132">
        <f t="shared" si="5"/>
        <v>4400.9879999999903</v>
      </c>
      <c r="E132">
        <v>130</v>
      </c>
      <c r="J132">
        <f>J131+(1-(HLOOKUP(daily!$B131,'commercial size limit'!$A$4:$M$13,2,FALSE)/100))*(VLOOKUP(12&amp;$B131,'comm trip limit - FL_Keys'!$A$5:$I$64,COLUMN(D129),FALSE))*$C132</f>
        <v>4400.9879999999903</v>
      </c>
      <c r="K132">
        <f>K131+(1-(HLOOKUP(daily!$B131,'commercial size limit'!$A$4:$M$13,2,FALSE)/100))*(VLOOKUP(12&amp;$B131,'comm trip limit - FL_Keys'!$A$5:$I$64,COLUMN(E129),FALSE))*$C132</f>
        <v>2707.2940230399995</v>
      </c>
      <c r="L132">
        <f>L131+(1-(HLOOKUP(daily!$B131,'commercial size limit'!$A$4:$M$13,2,FALSE)/100))*(VLOOKUP(12&amp;$B131,'comm trip limit - FL_Keys'!$A$5:$I$64,COLUMN(F129),FALSE))*$C132</f>
        <v>3600.0962207099965</v>
      </c>
      <c r="M132">
        <f>M131+(1-(HLOOKUP(daily!$B131,'commercial size limit'!$A$4:$M$13,2,FALSE)/100))*(VLOOKUP(12&amp;$B131,'comm trip limit - FL_Keys'!$A$5:$I$64,COLUMN(G129),FALSE))*$C132</f>
        <v>4150.5541435699961</v>
      </c>
      <c r="N132">
        <f>N131+(1-(HLOOKUP(daily!$B131,'commercial size limit'!$A$4:$M$13,2,FALSE)/100))*(VLOOKUP(12&amp;$B131,'comm trip limit - FL_Keys'!$A$5:$I$64,COLUMN(H129),FALSE))*$C132</f>
        <v>4340.7441340999894</v>
      </c>
      <c r="O132">
        <f>O131+(1-(HLOOKUP(daily!$B131,'commercial size limit'!$A$4:$M$13,2,FALSE)/100))*(VLOOKUP(12&amp;$B131,'comm trip limit - FL_Keys'!$A$5:$I$64,COLUMN(I129),FALSE))*$C132</f>
        <v>4380.5981461799893</v>
      </c>
      <c r="P132">
        <f>P131+(1-(HLOOKUP(daily!$B131,'commercial size limit'!$A$4:$M$13,4,FALSE)/100))*(VLOOKUP(14&amp;$B131,'comm trip limit - FL_Keys'!$A$5:$I$64,COLUMN(D129),FALSE))*$C132</f>
        <v>2467.4783273398211</v>
      </c>
      <c r="Q132">
        <f>Q131+(1-(HLOOKUP(daily!$B131,'commercial size limit'!$A$4:$M$13,4,FALSE)/100))*(VLOOKUP(14&amp;$B131,'comm trip limit - FL_Keys'!$A$5:$I$64,COLUMN(E129),FALSE))*$C132</f>
        <v>1882.3541072140881</v>
      </c>
      <c r="R132">
        <f>R131+(1-(HLOOKUP(daily!$B131,'commercial size limit'!$A$4:$M$13,4,FALSE)/100))*(VLOOKUP(14&amp;$B131,'comm trip limit - FL_Keys'!$A$5:$I$64,COLUMN(F129),FALSE))*$C132</f>
        <v>2244.515462654711</v>
      </c>
      <c r="S132">
        <f>S131+(1-(HLOOKUP(daily!$B131,'commercial size limit'!$A$4:$M$13,4,FALSE)/100))*(VLOOKUP(14&amp;$B131,'comm trip limit - FL_Keys'!$A$5:$I$64,COLUMN(G129),FALSE))*$C132</f>
        <v>2423.0004558245155</v>
      </c>
      <c r="T132">
        <f>T131+(1-(HLOOKUP(daily!$B131,'commercial size limit'!$A$4:$M$13,4,FALSE)/100))*(VLOOKUP(14&amp;$B131,'comm trip limit - FL_Keys'!$A$5:$I$64,COLUMN(H129),FALSE))*$C132</f>
        <v>2462.019222068996</v>
      </c>
      <c r="U132">
        <f>U131+(1-(HLOOKUP(daily!$B131,'commercial size limit'!$A$4:$M$13,4,FALSE)/100))*(VLOOKUP(14&amp;$B131,'comm trip limit - FL_Keys'!$A$5:$I$64,COLUMN(I129),FALSE))*$C132</f>
        <v>2467.4783273398211</v>
      </c>
      <c r="V132">
        <f>V131+(1-(HLOOKUP(daily!$B131,'commercial size limit'!$A$4:$M$13,5,FALSE)/100))*(VLOOKUP(15&amp;$B131,'comm trip limit - FL_Keys'!$A$5:$I$64,COLUMN(D129),FALSE))*$C132</f>
        <v>2131.2739291500711</v>
      </c>
      <c r="W132">
        <f>W131+(1-(HLOOKUP(daily!$B131,'commercial size limit'!$A$4:$M$13,5,FALSE)/100))*(VLOOKUP(15&amp;$B131,'comm trip limit - FL_Keys'!$A$5:$I$64,COLUMN(E129),FALSE))*$C132</f>
        <v>1669.4946385507185</v>
      </c>
      <c r="X132">
        <f>X131+(1-(HLOOKUP(daily!$B131,'commercial size limit'!$A$4:$M$13,5,FALSE)/100))*(VLOOKUP(15&amp;$B131,'comm trip limit - FL_Keys'!$A$5:$I$64,COLUMN(F129),FALSE))*$C132</f>
        <v>1956.8320715741741</v>
      </c>
      <c r="Y132">
        <f>Y131+(1-(HLOOKUP(daily!$B131,'commercial size limit'!$A$4:$M$13,5,FALSE)/100))*(VLOOKUP(15&amp;$B131,'comm trip limit - FL_Keys'!$A$5:$I$64,COLUMN(G129),FALSE))*$C132</f>
        <v>2098.0470458310847</v>
      </c>
      <c r="Z132">
        <f>Z131+(1-(HLOOKUP(daily!$B131,'commercial size limit'!$A$4:$M$13,5,FALSE)/100))*(VLOOKUP(15&amp;$B131,'comm trip limit - FL_Keys'!$A$5:$I$64,COLUMN(H129),FALSE))*$C132</f>
        <v>2128.4291212332978</v>
      </c>
      <c r="AA132">
        <f>AA131+(1-(HLOOKUP(daily!$B131,'commercial size limit'!$A$4:$M$13,5,FALSE)/100))*(VLOOKUP(15&amp;$B131,'comm trip limit - FL_Keys'!$A$5:$I$64,COLUMN(I129),FALSE))*$C132</f>
        <v>2131.2739291500711</v>
      </c>
      <c r="AB132">
        <f>AB131+(1-(HLOOKUP(daily!$B131,'commercial size limit'!$A$4:$M$13,6,FALSE)/100))*(VLOOKUP(16&amp;$B131,'comm trip limit - FL_Keys'!$A$5:$I$64,COLUMN(D129),FALSE))*$C132</f>
        <v>1975.8039432221631</v>
      </c>
      <c r="AC132">
        <f>AC131+(1-(HLOOKUP(daily!$B131,'commercial size limit'!$A$4:$M$13,6,FALSE)/100))*(VLOOKUP(16&amp;$B131,'comm trip limit - FL_Keys'!$A$5:$I$64,COLUMN(E129),FALSE))*$C132</f>
        <v>1551.9263984015804</v>
      </c>
      <c r="AD132">
        <f>AD131+(1-(HLOOKUP(daily!$B131,'commercial size limit'!$A$4:$M$13,6,FALSE)/100))*(VLOOKUP(16&amp;$B131,'comm trip limit - FL_Keys'!$A$5:$I$64,COLUMN(F129),FALSE))*$C132</f>
        <v>1807.9285647001152</v>
      </c>
      <c r="AE132">
        <f>AE131+(1-(HLOOKUP(daily!$B131,'commercial size limit'!$A$4:$M$13,6,FALSE)/100))*(VLOOKUP(16&amp;$B131,'comm trip limit - FL_Keys'!$A$5:$I$64,COLUMN(G129),FALSE))*$C132</f>
        <v>1942.5770599031766</v>
      </c>
      <c r="AF132">
        <f>AF131+(1-(HLOOKUP(daily!$B131,'commercial size limit'!$A$4:$M$13,6,FALSE)/100))*(VLOOKUP(16&amp;$B131,'comm trip limit - FL_Keys'!$A$5:$I$64,COLUMN(H129),FALSE))*$C132</f>
        <v>1972.9591353053893</v>
      </c>
      <c r="AG132">
        <f>AG131+(1-(HLOOKUP(daily!$B131,'commercial size limit'!$A$4:$M$13,6,FALSE)/100))*(VLOOKUP(16&amp;$B131,'comm trip limit - FL_Keys'!$A$5:$I$64,COLUMN(I129),FALSE))*$C132</f>
        <v>1975.8039432221631</v>
      </c>
      <c r="AH132">
        <f>AH131+(1-(HLOOKUP(daily!$B131,'commercial size limit'!$A$4:$M$13,7,FALSE)/100))*(VLOOKUP(17&amp;$B131,'comm trip limit - FL_Keys'!$A$5:$I$64,COLUMN(D129),FALSE))*$C132</f>
        <v>1885.1544420098433</v>
      </c>
      <c r="AI132">
        <f>AI131+(1-(HLOOKUP(daily!$B131,'commercial size limit'!$A$4:$M$13,7,FALSE)/100))*(VLOOKUP(17&amp;$B131,'comm trip limit - FL_Keys'!$A$5:$I$64,COLUMN(E129),FALSE))*$C132</f>
        <v>1498.9645734609749</v>
      </c>
      <c r="AJ132">
        <f>AJ131+(1-(HLOOKUP(daily!$B131,'commercial size limit'!$A$4:$M$13,7,FALSE)/100))*(VLOOKUP(17&amp;$B131,'comm trip limit - FL_Keys'!$A$5:$I$64,COLUMN(F129),FALSE))*$C132</f>
        <v>1732.8481484610668</v>
      </c>
      <c r="AK132">
        <f>AK131+(1-(HLOOKUP(daily!$B131,'commercial size limit'!$A$4:$M$13,7,FALSE)/100))*(VLOOKUP(17&amp;$B131,'comm trip limit - FL_Keys'!$A$5:$I$64,COLUMN(G129),FALSE))*$C132</f>
        <v>1858.757413156083</v>
      </c>
      <c r="AL132">
        <f>AL131+(1-(HLOOKUP(daily!$B131,'commercial size limit'!$A$4:$M$13,7,FALSE)/100))*(VLOOKUP(17&amp;$B131,'comm trip limit - FL_Keys'!$A$5:$I$64,COLUMN(H129),FALSE))*$C132</f>
        <v>1884.020549017843</v>
      </c>
      <c r="AM132">
        <f>AM131+(1-(HLOOKUP(daily!$B131,'commercial size limit'!$A$4:$M$13,7,FALSE)/100))*(VLOOKUP(17&amp;$B131,'comm trip limit - FL_Keys'!$A$5:$I$64,COLUMN(I129),FALSE))*$C132</f>
        <v>1885.1544420098433</v>
      </c>
    </row>
    <row r="133" spans="1:39" x14ac:dyDescent="0.25">
      <c r="A133" s="7">
        <v>42500</v>
      </c>
      <c r="B133" s="22">
        <f t="shared" si="7"/>
        <v>5</v>
      </c>
      <c r="C133" s="21">
        <f t="shared" si="6"/>
        <v>81.271000000000001</v>
      </c>
      <c r="D133">
        <f t="shared" ref="D133:D196" si="8">D132+C133</f>
        <v>4482.25899999999</v>
      </c>
      <c r="E133">
        <v>131</v>
      </c>
      <c r="J133">
        <f>J132+(1-(HLOOKUP(daily!$B132,'commercial size limit'!$A$4:$M$13,2,FALSE)/100))*(VLOOKUP(12&amp;$B132,'comm trip limit - FL_Keys'!$A$5:$I$64,COLUMN(D130),FALSE))*$C133</f>
        <v>4482.25899999999</v>
      </c>
      <c r="K133">
        <f>K132+(1-(HLOOKUP(daily!$B132,'commercial size limit'!$A$4:$M$13,2,FALSE)/100))*(VLOOKUP(12&amp;$B132,'comm trip limit - FL_Keys'!$A$5:$I$64,COLUMN(E130),FALSE))*$C133</f>
        <v>2749.6744114099997</v>
      </c>
      <c r="L133">
        <f>L132+(1-(HLOOKUP(daily!$B132,'commercial size limit'!$A$4:$M$13,2,FALSE)/100))*(VLOOKUP(12&amp;$B132,'comm trip limit - FL_Keys'!$A$5:$I$64,COLUMN(F130),FALSE))*$C133</f>
        <v>3659.6556730599964</v>
      </c>
      <c r="M133">
        <f>M132+(1-(HLOOKUP(daily!$B132,'commercial size limit'!$A$4:$M$13,2,FALSE)/100))*(VLOOKUP(12&amp;$B132,'comm trip limit - FL_Keys'!$A$5:$I$64,COLUMN(G130),FALSE))*$C133</f>
        <v>4225.3941693399956</v>
      </c>
      <c r="N133">
        <f>N132+(1-(HLOOKUP(daily!$B132,'commercial size limit'!$A$4:$M$13,2,FALSE)/100))*(VLOOKUP(12&amp;$B132,'comm trip limit - FL_Keys'!$A$5:$I$64,COLUMN(H130),FALSE))*$C133</f>
        <v>4421.1479725299896</v>
      </c>
      <c r="O133">
        <f>O132+(1-(HLOOKUP(daily!$B132,'commercial size limit'!$A$4:$M$13,2,FALSE)/100))*(VLOOKUP(12&amp;$B132,'comm trip limit - FL_Keys'!$A$5:$I$64,COLUMN(I130),FALSE))*$C133</f>
        <v>4461.869146179989</v>
      </c>
      <c r="P133">
        <f>P132+(1-(HLOOKUP(daily!$B132,'commercial size limit'!$A$4:$M$13,4,FALSE)/100))*(VLOOKUP(14&amp;$B132,'comm trip limit - FL_Keys'!$A$5:$I$64,COLUMN(D130),FALSE))*$C133</f>
        <v>2546.0944746731543</v>
      </c>
      <c r="Q133">
        <f>Q132+(1-(HLOOKUP(daily!$B132,'commercial size limit'!$A$4:$M$13,4,FALSE)/100))*(VLOOKUP(14&amp;$B132,'comm trip limit - FL_Keys'!$A$5:$I$64,COLUMN(E130),FALSE))*$C133</f>
        <v>1924.0505394367415</v>
      </c>
      <c r="R133">
        <f>R132+(1-(HLOOKUP(daily!$B132,'commercial size limit'!$A$4:$M$13,4,FALSE)/100))*(VLOOKUP(14&amp;$B132,'comm trip limit - FL_Keys'!$A$5:$I$64,COLUMN(F130),FALSE))*$C133</f>
        <v>2303.0066624321844</v>
      </c>
      <c r="S133">
        <f>S132+(1-(HLOOKUP(daily!$B132,'commercial size limit'!$A$4:$M$13,4,FALSE)/100))*(VLOOKUP(14&amp;$B132,'comm trip limit - FL_Keys'!$A$5:$I$64,COLUMN(G130),FALSE))*$C133</f>
        <v>2496.0568692184356</v>
      </c>
      <c r="T133">
        <f>T132+(1-(HLOOKUP(daily!$B132,'commercial size limit'!$A$4:$M$13,4,FALSE)/100))*(VLOOKUP(14&amp;$B132,'comm trip limit - FL_Keys'!$A$5:$I$64,COLUMN(H130),FALSE))*$C133</f>
        <v>2539.9529812434762</v>
      </c>
      <c r="U133">
        <f>U132+(1-(HLOOKUP(daily!$B132,'commercial size limit'!$A$4:$M$13,4,FALSE)/100))*(VLOOKUP(14&amp;$B132,'comm trip limit - FL_Keys'!$A$5:$I$64,COLUMN(I130),FALSE))*$C133</f>
        <v>2546.0944746731543</v>
      </c>
      <c r="V133">
        <f>V132+(1-(HLOOKUP(daily!$B132,'commercial size limit'!$A$4:$M$13,5,FALSE)/100))*(VLOOKUP(15&amp;$B132,'comm trip limit - FL_Keys'!$A$5:$I$64,COLUMN(D130),FALSE))*$C133</f>
        <v>2205.2034488167378</v>
      </c>
      <c r="W133">
        <f>W132+(1-(HLOOKUP(daily!$B132,'commercial size limit'!$A$4:$M$13,5,FALSE)/100))*(VLOOKUP(15&amp;$B132,'comm trip limit - FL_Keys'!$A$5:$I$64,COLUMN(E130),FALSE))*$C133</f>
        <v>1709.9429573507452</v>
      </c>
      <c r="X133">
        <f>X132+(1-(HLOOKUP(daily!$B132,'commercial size limit'!$A$4:$M$13,5,FALSE)/100))*(VLOOKUP(15&amp;$B132,'comm trip limit - FL_Keys'!$A$5:$I$64,COLUMN(F130),FALSE))*$C133</f>
        <v>2013.372628920044</v>
      </c>
      <c r="Y133">
        <f>Y132+(1-(HLOOKUP(daily!$B132,'commercial size limit'!$A$4:$M$13,5,FALSE)/100))*(VLOOKUP(15&amp;$B132,'comm trip limit - FL_Keys'!$A$5:$I$64,COLUMN(G130),FALSE))*$C133</f>
        <v>2167.8232050828778</v>
      </c>
      <c r="Z133">
        <f>Z132+(1-(HLOOKUP(daily!$B132,'commercial size limit'!$A$4:$M$13,5,FALSE)/100))*(VLOOKUP(15&amp;$B132,'comm trip limit - FL_Keys'!$A$5:$I$64,COLUMN(H130),FALSE))*$C133</f>
        <v>2202.003039910368</v>
      </c>
      <c r="AA133">
        <f>AA132+(1-(HLOOKUP(daily!$B132,'commercial size limit'!$A$4:$M$13,5,FALSE)/100))*(VLOOKUP(15&amp;$B132,'comm trip limit - FL_Keys'!$A$5:$I$64,COLUMN(I130),FALSE))*$C133</f>
        <v>2205.2034488167378</v>
      </c>
      <c r="AB133">
        <f>AB132+(1-(HLOOKUP(daily!$B132,'commercial size limit'!$A$4:$M$13,6,FALSE)/100))*(VLOOKUP(16&amp;$B132,'comm trip limit - FL_Keys'!$A$5:$I$64,COLUMN(D130),FALSE))*$C133</f>
        <v>2049.7334628888298</v>
      </c>
      <c r="AC133">
        <f>AC132+(1-(HLOOKUP(daily!$B132,'commercial size limit'!$A$4:$M$13,6,FALSE)/100))*(VLOOKUP(16&amp;$B132,'comm trip limit - FL_Keys'!$A$5:$I$64,COLUMN(E130),FALSE))*$C133</f>
        <v>1592.3747172016072</v>
      </c>
      <c r="AD133">
        <f>AD132+(1-(HLOOKUP(daily!$B132,'commercial size limit'!$A$4:$M$13,6,FALSE)/100))*(VLOOKUP(16&amp;$B132,'comm trip limit - FL_Keys'!$A$5:$I$64,COLUMN(F130),FALSE))*$C133</f>
        <v>1864.4691220459852</v>
      </c>
      <c r="AE133">
        <f>AE132+(1-(HLOOKUP(daily!$B132,'commercial size limit'!$A$4:$M$13,6,FALSE)/100))*(VLOOKUP(16&amp;$B132,'comm trip limit - FL_Keys'!$A$5:$I$64,COLUMN(G130),FALSE))*$C133</f>
        <v>2012.35321915497</v>
      </c>
      <c r="AF133">
        <f>AF132+(1-(HLOOKUP(daily!$B132,'commercial size limit'!$A$4:$M$13,6,FALSE)/100))*(VLOOKUP(16&amp;$B132,'comm trip limit - FL_Keys'!$A$5:$I$64,COLUMN(H130),FALSE))*$C133</f>
        <v>2046.5330539824593</v>
      </c>
      <c r="AG133">
        <f>AG132+(1-(HLOOKUP(daily!$B132,'commercial size limit'!$A$4:$M$13,6,FALSE)/100))*(VLOOKUP(16&amp;$B132,'comm trip limit - FL_Keys'!$A$5:$I$64,COLUMN(I130),FALSE))*$C133</f>
        <v>2049.7334628888298</v>
      </c>
      <c r="AH133">
        <f>AH132+(1-(HLOOKUP(daily!$B132,'commercial size limit'!$A$4:$M$13,7,FALSE)/100))*(VLOOKUP(17&amp;$B132,'comm trip limit - FL_Keys'!$A$5:$I$64,COLUMN(D130),FALSE))*$C133</f>
        <v>1956.0227540098433</v>
      </c>
      <c r="AI133">
        <f>AI132+(1-(HLOOKUP(daily!$B132,'commercial size limit'!$A$4:$M$13,7,FALSE)/100))*(VLOOKUP(17&amp;$B132,'comm trip limit - FL_Keys'!$A$5:$I$64,COLUMN(E130),FALSE))*$C133</f>
        <v>1538.5707469884148</v>
      </c>
      <c r="AJ133">
        <f>AJ132+(1-(HLOOKUP(daily!$B132,'commercial size limit'!$A$4:$M$13,7,FALSE)/100))*(VLOOKUP(17&amp;$B132,'comm trip limit - FL_Keys'!$A$5:$I$64,COLUMN(F130),FALSE))*$C133</f>
        <v>1788.0347203817068</v>
      </c>
      <c r="AK133">
        <f>AK132+(1-(HLOOKUP(daily!$B132,'commercial size limit'!$A$4:$M$13,7,FALSE)/100))*(VLOOKUP(17&amp;$B132,'comm trip limit - FL_Keys'!$A$5:$I$64,COLUMN(G130),FALSE))*$C133</f>
        <v>1926.326096549363</v>
      </c>
      <c r="AL133">
        <f>AL132+(1-(HLOOKUP(daily!$B132,'commercial size limit'!$A$4:$M$13,7,FALSE)/100))*(VLOOKUP(17&amp;$B132,'comm trip limit - FL_Keys'!$A$5:$I$64,COLUMN(H130),FALSE))*$C133</f>
        <v>1954.747124393843</v>
      </c>
      <c r="AM133">
        <f>AM132+(1-(HLOOKUP(daily!$B132,'commercial size limit'!$A$4:$M$13,7,FALSE)/100))*(VLOOKUP(17&amp;$B132,'comm trip limit - FL_Keys'!$A$5:$I$64,COLUMN(I130),FALSE))*$C133</f>
        <v>1956.0227540098433</v>
      </c>
    </row>
    <row r="134" spans="1:39" x14ac:dyDescent="0.25">
      <c r="A134" s="7">
        <v>42501</v>
      </c>
      <c r="B134" s="22">
        <f t="shared" si="7"/>
        <v>5</v>
      </c>
      <c r="C134" s="21">
        <f t="shared" si="6"/>
        <v>81.271000000000001</v>
      </c>
      <c r="D134">
        <f t="shared" si="8"/>
        <v>4563.5299999999897</v>
      </c>
      <c r="E134">
        <v>132</v>
      </c>
      <c r="J134">
        <f>J133+(1-(HLOOKUP(daily!$B133,'commercial size limit'!$A$4:$M$13,2,FALSE)/100))*(VLOOKUP(12&amp;$B133,'comm trip limit - FL_Keys'!$A$5:$I$64,COLUMN(D131),FALSE))*$C134</f>
        <v>4563.5299999999897</v>
      </c>
      <c r="K134">
        <f>K133+(1-(HLOOKUP(daily!$B133,'commercial size limit'!$A$4:$M$13,2,FALSE)/100))*(VLOOKUP(12&amp;$B133,'comm trip limit - FL_Keys'!$A$5:$I$64,COLUMN(E131),FALSE))*$C134</f>
        <v>2792.0547997799999</v>
      </c>
      <c r="L134">
        <f>L133+(1-(HLOOKUP(daily!$B133,'commercial size limit'!$A$4:$M$13,2,FALSE)/100))*(VLOOKUP(12&amp;$B133,'comm trip limit - FL_Keys'!$A$5:$I$64,COLUMN(F131),FALSE))*$C134</f>
        <v>3719.2151254099963</v>
      </c>
      <c r="M134">
        <f>M133+(1-(HLOOKUP(daily!$B133,'commercial size limit'!$A$4:$M$13,2,FALSE)/100))*(VLOOKUP(12&amp;$B133,'comm trip limit - FL_Keys'!$A$5:$I$64,COLUMN(G131),FALSE))*$C134</f>
        <v>4300.2341951099952</v>
      </c>
      <c r="N134">
        <f>N133+(1-(HLOOKUP(daily!$B133,'commercial size limit'!$A$4:$M$13,2,FALSE)/100))*(VLOOKUP(12&amp;$B133,'comm trip limit - FL_Keys'!$A$5:$I$64,COLUMN(H131),FALSE))*$C134</f>
        <v>4501.5518109599898</v>
      </c>
      <c r="O134">
        <f>O133+(1-(HLOOKUP(daily!$B133,'commercial size limit'!$A$4:$M$13,2,FALSE)/100))*(VLOOKUP(12&amp;$B133,'comm trip limit - FL_Keys'!$A$5:$I$64,COLUMN(I131),FALSE))*$C134</f>
        <v>4543.1401461799887</v>
      </c>
      <c r="P134">
        <f>P133+(1-(HLOOKUP(daily!$B133,'commercial size limit'!$A$4:$M$13,4,FALSE)/100))*(VLOOKUP(14&amp;$B133,'comm trip limit - FL_Keys'!$A$5:$I$64,COLUMN(D131),FALSE))*$C134</f>
        <v>2624.7106220064875</v>
      </c>
      <c r="Q134">
        <f>Q133+(1-(HLOOKUP(daily!$B133,'commercial size limit'!$A$4:$M$13,4,FALSE)/100))*(VLOOKUP(14&amp;$B133,'comm trip limit - FL_Keys'!$A$5:$I$64,COLUMN(E131),FALSE))*$C134</f>
        <v>1965.7469716593948</v>
      </c>
      <c r="R134">
        <f>R133+(1-(HLOOKUP(daily!$B133,'commercial size limit'!$A$4:$M$13,4,FALSE)/100))*(VLOOKUP(14&amp;$B133,'comm trip limit - FL_Keys'!$A$5:$I$64,COLUMN(F131),FALSE))*$C134</f>
        <v>2361.4978622096578</v>
      </c>
      <c r="S134">
        <f>S133+(1-(HLOOKUP(daily!$B133,'commercial size limit'!$A$4:$M$13,4,FALSE)/100))*(VLOOKUP(14&amp;$B133,'comm trip limit - FL_Keys'!$A$5:$I$64,COLUMN(G131),FALSE))*$C134</f>
        <v>2569.1132826123558</v>
      </c>
      <c r="T134">
        <f>T133+(1-(HLOOKUP(daily!$B133,'commercial size limit'!$A$4:$M$13,4,FALSE)/100))*(VLOOKUP(14&amp;$B133,'comm trip limit - FL_Keys'!$A$5:$I$64,COLUMN(H131),FALSE))*$C134</f>
        <v>2617.8867404179564</v>
      </c>
      <c r="U134">
        <f>U133+(1-(HLOOKUP(daily!$B133,'commercial size limit'!$A$4:$M$13,4,FALSE)/100))*(VLOOKUP(14&amp;$B133,'comm trip limit - FL_Keys'!$A$5:$I$64,COLUMN(I131),FALSE))*$C134</f>
        <v>2624.7106220064875</v>
      </c>
      <c r="V134">
        <f>V133+(1-(HLOOKUP(daily!$B133,'commercial size limit'!$A$4:$M$13,5,FALSE)/100))*(VLOOKUP(15&amp;$B133,'comm trip limit - FL_Keys'!$A$5:$I$64,COLUMN(D131),FALSE))*$C134</f>
        <v>2279.1329684834045</v>
      </c>
      <c r="W134">
        <f>W133+(1-(HLOOKUP(daily!$B133,'commercial size limit'!$A$4:$M$13,5,FALSE)/100))*(VLOOKUP(15&amp;$B133,'comm trip limit - FL_Keys'!$A$5:$I$64,COLUMN(E131),FALSE))*$C134</f>
        <v>1750.391276150772</v>
      </c>
      <c r="X134">
        <f>X133+(1-(HLOOKUP(daily!$B133,'commercial size limit'!$A$4:$M$13,5,FALSE)/100))*(VLOOKUP(15&amp;$B133,'comm trip limit - FL_Keys'!$A$5:$I$64,COLUMN(F131),FALSE))*$C134</f>
        <v>2069.9131862659142</v>
      </c>
      <c r="Y134">
        <f>Y133+(1-(HLOOKUP(daily!$B133,'commercial size limit'!$A$4:$M$13,5,FALSE)/100))*(VLOOKUP(15&amp;$B133,'comm trip limit - FL_Keys'!$A$5:$I$64,COLUMN(G131),FALSE))*$C134</f>
        <v>2237.599364334671</v>
      </c>
      <c r="Z134">
        <f>Z133+(1-(HLOOKUP(daily!$B133,'commercial size limit'!$A$4:$M$13,5,FALSE)/100))*(VLOOKUP(15&amp;$B133,'comm trip limit - FL_Keys'!$A$5:$I$64,COLUMN(H131),FALSE))*$C134</f>
        <v>2275.5769585874382</v>
      </c>
      <c r="AA134">
        <f>AA133+(1-(HLOOKUP(daily!$B133,'commercial size limit'!$A$4:$M$13,5,FALSE)/100))*(VLOOKUP(15&amp;$B133,'comm trip limit - FL_Keys'!$A$5:$I$64,COLUMN(I131),FALSE))*$C134</f>
        <v>2279.1329684834045</v>
      </c>
      <c r="AB134">
        <f>AB133+(1-(HLOOKUP(daily!$B133,'commercial size limit'!$A$4:$M$13,6,FALSE)/100))*(VLOOKUP(16&amp;$B133,'comm trip limit - FL_Keys'!$A$5:$I$64,COLUMN(D131),FALSE))*$C134</f>
        <v>2123.6629825554965</v>
      </c>
      <c r="AC134">
        <f>AC133+(1-(HLOOKUP(daily!$B133,'commercial size limit'!$A$4:$M$13,6,FALSE)/100))*(VLOOKUP(16&amp;$B133,'comm trip limit - FL_Keys'!$A$5:$I$64,COLUMN(E131),FALSE))*$C134</f>
        <v>1632.8230360016339</v>
      </c>
      <c r="AD134">
        <f>AD133+(1-(HLOOKUP(daily!$B133,'commercial size limit'!$A$4:$M$13,6,FALSE)/100))*(VLOOKUP(16&amp;$B133,'comm trip limit - FL_Keys'!$A$5:$I$64,COLUMN(F131),FALSE))*$C134</f>
        <v>1921.0096793918551</v>
      </c>
      <c r="AE134">
        <f>AE133+(1-(HLOOKUP(daily!$B133,'commercial size limit'!$A$4:$M$13,6,FALSE)/100))*(VLOOKUP(16&amp;$B133,'comm trip limit - FL_Keys'!$A$5:$I$64,COLUMN(G131),FALSE))*$C134</f>
        <v>2082.1293784067634</v>
      </c>
      <c r="AF134">
        <f>AF133+(1-(HLOOKUP(daily!$B133,'commercial size limit'!$A$4:$M$13,6,FALSE)/100))*(VLOOKUP(16&amp;$B133,'comm trip limit - FL_Keys'!$A$5:$I$64,COLUMN(H131),FALSE))*$C134</f>
        <v>2120.1069726595292</v>
      </c>
      <c r="AG134">
        <f>AG133+(1-(HLOOKUP(daily!$B133,'commercial size limit'!$A$4:$M$13,6,FALSE)/100))*(VLOOKUP(16&amp;$B133,'comm trip limit - FL_Keys'!$A$5:$I$64,COLUMN(I131),FALSE))*$C134</f>
        <v>2123.6629825554965</v>
      </c>
      <c r="AH134">
        <f>AH133+(1-(HLOOKUP(daily!$B133,'commercial size limit'!$A$4:$M$13,7,FALSE)/100))*(VLOOKUP(17&amp;$B133,'comm trip limit - FL_Keys'!$A$5:$I$64,COLUMN(D131),FALSE))*$C134</f>
        <v>2026.8910660098434</v>
      </c>
      <c r="AI134">
        <f>AI133+(1-(HLOOKUP(daily!$B133,'commercial size limit'!$A$4:$M$13,7,FALSE)/100))*(VLOOKUP(17&amp;$B133,'comm trip limit - FL_Keys'!$A$5:$I$64,COLUMN(E131),FALSE))*$C134</f>
        <v>1578.1769205158548</v>
      </c>
      <c r="AJ134">
        <f>AJ133+(1-(HLOOKUP(daily!$B133,'commercial size limit'!$A$4:$M$13,7,FALSE)/100))*(VLOOKUP(17&amp;$B133,'comm trip limit - FL_Keys'!$A$5:$I$64,COLUMN(F131),FALSE))*$C134</f>
        <v>1843.2212923023469</v>
      </c>
      <c r="AK134">
        <f>AK133+(1-(HLOOKUP(daily!$B133,'commercial size limit'!$A$4:$M$13,7,FALSE)/100))*(VLOOKUP(17&amp;$B133,'comm trip limit - FL_Keys'!$A$5:$I$64,COLUMN(G131),FALSE))*$C134</f>
        <v>1993.894779942643</v>
      </c>
      <c r="AL134">
        <f>AL133+(1-(HLOOKUP(daily!$B133,'commercial size limit'!$A$4:$M$13,7,FALSE)/100))*(VLOOKUP(17&amp;$B133,'comm trip limit - FL_Keys'!$A$5:$I$64,COLUMN(H131),FALSE))*$C134</f>
        <v>2025.4736997698431</v>
      </c>
      <c r="AM134">
        <f>AM133+(1-(HLOOKUP(daily!$B133,'commercial size limit'!$A$4:$M$13,7,FALSE)/100))*(VLOOKUP(17&amp;$B133,'comm trip limit - FL_Keys'!$A$5:$I$64,COLUMN(I131),FALSE))*$C134</f>
        <v>2026.8910660098434</v>
      </c>
    </row>
    <row r="135" spans="1:39" x14ac:dyDescent="0.25">
      <c r="A135" s="7">
        <v>42502</v>
      </c>
      <c r="B135" s="22">
        <f t="shared" si="7"/>
        <v>5</v>
      </c>
      <c r="C135" s="21">
        <f t="shared" si="6"/>
        <v>81.271000000000001</v>
      </c>
      <c r="D135">
        <f t="shared" si="8"/>
        <v>4644.8009999999895</v>
      </c>
      <c r="E135">
        <v>133</v>
      </c>
      <c r="J135">
        <f>J134+(1-(HLOOKUP(daily!$B134,'commercial size limit'!$A$4:$M$13,2,FALSE)/100))*(VLOOKUP(12&amp;$B134,'comm trip limit - FL_Keys'!$A$5:$I$64,COLUMN(D132),FALSE))*$C135</f>
        <v>4644.8009999999895</v>
      </c>
      <c r="K135">
        <f>K134+(1-(HLOOKUP(daily!$B134,'commercial size limit'!$A$4:$M$13,2,FALSE)/100))*(VLOOKUP(12&amp;$B134,'comm trip limit - FL_Keys'!$A$5:$I$64,COLUMN(E132),FALSE))*$C135</f>
        <v>2834.4351881500002</v>
      </c>
      <c r="L135">
        <f>L134+(1-(HLOOKUP(daily!$B134,'commercial size limit'!$A$4:$M$13,2,FALSE)/100))*(VLOOKUP(12&amp;$B134,'comm trip limit - FL_Keys'!$A$5:$I$64,COLUMN(F132),FALSE))*$C135</f>
        <v>3778.7745777599962</v>
      </c>
      <c r="M135">
        <f>M134+(1-(HLOOKUP(daily!$B134,'commercial size limit'!$A$4:$M$13,2,FALSE)/100))*(VLOOKUP(12&amp;$B134,'comm trip limit - FL_Keys'!$A$5:$I$64,COLUMN(G132),FALSE))*$C135</f>
        <v>4375.0742208799948</v>
      </c>
      <c r="N135">
        <f>N134+(1-(HLOOKUP(daily!$B134,'commercial size limit'!$A$4:$M$13,2,FALSE)/100))*(VLOOKUP(12&amp;$B134,'comm trip limit - FL_Keys'!$A$5:$I$64,COLUMN(H132),FALSE))*$C135</f>
        <v>4581.95564938999</v>
      </c>
      <c r="O135">
        <f>O134+(1-(HLOOKUP(daily!$B134,'commercial size limit'!$A$4:$M$13,2,FALSE)/100))*(VLOOKUP(12&amp;$B134,'comm trip limit - FL_Keys'!$A$5:$I$64,COLUMN(I132),FALSE))*$C135</f>
        <v>4624.4111461799885</v>
      </c>
      <c r="P135">
        <f>P134+(1-(HLOOKUP(daily!$B134,'commercial size limit'!$A$4:$M$13,4,FALSE)/100))*(VLOOKUP(14&amp;$B134,'comm trip limit - FL_Keys'!$A$5:$I$64,COLUMN(D132),FALSE))*$C135</f>
        <v>2703.3267693398207</v>
      </c>
      <c r="Q135">
        <f>Q134+(1-(HLOOKUP(daily!$B134,'commercial size limit'!$A$4:$M$13,4,FALSE)/100))*(VLOOKUP(14&amp;$B134,'comm trip limit - FL_Keys'!$A$5:$I$64,COLUMN(E132),FALSE))*$C135</f>
        <v>2007.4434038820482</v>
      </c>
      <c r="R135">
        <f>R134+(1-(HLOOKUP(daily!$B134,'commercial size limit'!$A$4:$M$13,4,FALSE)/100))*(VLOOKUP(14&amp;$B134,'comm trip limit - FL_Keys'!$A$5:$I$64,COLUMN(F132),FALSE))*$C135</f>
        <v>2419.9890619871312</v>
      </c>
      <c r="S135">
        <f>S134+(1-(HLOOKUP(daily!$B134,'commercial size limit'!$A$4:$M$13,4,FALSE)/100))*(VLOOKUP(14&amp;$B134,'comm trip limit - FL_Keys'!$A$5:$I$64,COLUMN(G132),FALSE))*$C135</f>
        <v>2642.1696960062759</v>
      </c>
      <c r="T135">
        <f>T134+(1-(HLOOKUP(daily!$B134,'commercial size limit'!$A$4:$M$13,4,FALSE)/100))*(VLOOKUP(14&amp;$B134,'comm trip limit - FL_Keys'!$A$5:$I$64,COLUMN(H132),FALSE))*$C135</f>
        <v>2695.8204995924366</v>
      </c>
      <c r="U135">
        <f>U134+(1-(HLOOKUP(daily!$B134,'commercial size limit'!$A$4:$M$13,4,FALSE)/100))*(VLOOKUP(14&amp;$B134,'comm trip limit - FL_Keys'!$A$5:$I$64,COLUMN(I132),FALSE))*$C135</f>
        <v>2703.3267693398207</v>
      </c>
      <c r="V135">
        <f>V134+(1-(HLOOKUP(daily!$B134,'commercial size limit'!$A$4:$M$13,5,FALSE)/100))*(VLOOKUP(15&amp;$B134,'comm trip limit - FL_Keys'!$A$5:$I$64,COLUMN(D132),FALSE))*$C135</f>
        <v>2353.0624881500712</v>
      </c>
      <c r="W135">
        <f>W134+(1-(HLOOKUP(daily!$B134,'commercial size limit'!$A$4:$M$13,5,FALSE)/100))*(VLOOKUP(15&amp;$B134,'comm trip limit - FL_Keys'!$A$5:$I$64,COLUMN(E132),FALSE))*$C135</f>
        <v>1790.8395949507988</v>
      </c>
      <c r="X135">
        <f>X134+(1-(HLOOKUP(daily!$B134,'commercial size limit'!$A$4:$M$13,5,FALSE)/100))*(VLOOKUP(15&amp;$B134,'comm trip limit - FL_Keys'!$A$5:$I$64,COLUMN(F132),FALSE))*$C135</f>
        <v>2126.4537436117844</v>
      </c>
      <c r="Y135">
        <f>Y134+(1-(HLOOKUP(daily!$B134,'commercial size limit'!$A$4:$M$13,5,FALSE)/100))*(VLOOKUP(15&amp;$B134,'comm trip limit - FL_Keys'!$A$5:$I$64,COLUMN(G132),FALSE))*$C135</f>
        <v>2307.3755235864642</v>
      </c>
      <c r="Z135">
        <f>Z134+(1-(HLOOKUP(daily!$B134,'commercial size limit'!$A$4:$M$13,5,FALSE)/100))*(VLOOKUP(15&amp;$B134,'comm trip limit - FL_Keys'!$A$5:$I$64,COLUMN(H132),FALSE))*$C135</f>
        <v>2349.1508772645084</v>
      </c>
      <c r="AA135">
        <f>AA134+(1-(HLOOKUP(daily!$B134,'commercial size limit'!$A$4:$M$13,5,FALSE)/100))*(VLOOKUP(15&amp;$B134,'comm trip limit - FL_Keys'!$A$5:$I$64,COLUMN(I132),FALSE))*$C135</f>
        <v>2353.0624881500712</v>
      </c>
      <c r="AB135">
        <f>AB134+(1-(HLOOKUP(daily!$B134,'commercial size limit'!$A$4:$M$13,6,FALSE)/100))*(VLOOKUP(16&amp;$B134,'comm trip limit - FL_Keys'!$A$5:$I$64,COLUMN(D132),FALSE))*$C135</f>
        <v>2197.5925022221631</v>
      </c>
      <c r="AC135">
        <f>AC134+(1-(HLOOKUP(daily!$B134,'commercial size limit'!$A$4:$M$13,6,FALSE)/100))*(VLOOKUP(16&amp;$B134,'comm trip limit - FL_Keys'!$A$5:$I$64,COLUMN(E132),FALSE))*$C135</f>
        <v>1673.2713548016607</v>
      </c>
      <c r="AD135">
        <f>AD134+(1-(HLOOKUP(daily!$B134,'commercial size limit'!$A$4:$M$13,6,FALSE)/100))*(VLOOKUP(16&amp;$B134,'comm trip limit - FL_Keys'!$A$5:$I$64,COLUMN(F132),FALSE))*$C135</f>
        <v>1977.5502367377251</v>
      </c>
      <c r="AE135">
        <f>AE134+(1-(HLOOKUP(daily!$B134,'commercial size limit'!$A$4:$M$13,6,FALSE)/100))*(VLOOKUP(16&amp;$B134,'comm trip limit - FL_Keys'!$A$5:$I$64,COLUMN(G132),FALSE))*$C135</f>
        <v>2151.9055376585566</v>
      </c>
      <c r="AF135">
        <f>AF134+(1-(HLOOKUP(daily!$B134,'commercial size limit'!$A$4:$M$13,6,FALSE)/100))*(VLOOKUP(16&amp;$B134,'comm trip limit - FL_Keys'!$A$5:$I$64,COLUMN(H132),FALSE))*$C135</f>
        <v>2193.6808913365994</v>
      </c>
      <c r="AG135">
        <f>AG134+(1-(HLOOKUP(daily!$B134,'commercial size limit'!$A$4:$M$13,6,FALSE)/100))*(VLOOKUP(16&amp;$B134,'comm trip limit - FL_Keys'!$A$5:$I$64,COLUMN(I132),FALSE))*$C135</f>
        <v>2197.5925022221631</v>
      </c>
      <c r="AH135">
        <f>AH134+(1-(HLOOKUP(daily!$B134,'commercial size limit'!$A$4:$M$13,7,FALSE)/100))*(VLOOKUP(17&amp;$B134,'comm trip limit - FL_Keys'!$A$5:$I$64,COLUMN(D132),FALSE))*$C135</f>
        <v>2097.7593780098432</v>
      </c>
      <c r="AI135">
        <f>AI134+(1-(HLOOKUP(daily!$B134,'commercial size limit'!$A$4:$M$13,7,FALSE)/100))*(VLOOKUP(17&amp;$B134,'comm trip limit - FL_Keys'!$A$5:$I$64,COLUMN(E132),FALSE))*$C135</f>
        <v>1617.7830940432948</v>
      </c>
      <c r="AJ135">
        <f>AJ134+(1-(HLOOKUP(daily!$B134,'commercial size limit'!$A$4:$M$13,7,FALSE)/100))*(VLOOKUP(17&amp;$B134,'comm trip limit - FL_Keys'!$A$5:$I$64,COLUMN(F132),FALSE))*$C135</f>
        <v>1898.407864222987</v>
      </c>
      <c r="AK135">
        <f>AK134+(1-(HLOOKUP(daily!$B134,'commercial size limit'!$A$4:$M$13,7,FALSE)/100))*(VLOOKUP(17&amp;$B134,'comm trip limit - FL_Keys'!$A$5:$I$64,COLUMN(G132),FALSE))*$C135</f>
        <v>2061.4634633359228</v>
      </c>
      <c r="AL135">
        <f>AL134+(1-(HLOOKUP(daily!$B134,'commercial size limit'!$A$4:$M$13,7,FALSE)/100))*(VLOOKUP(17&amp;$B134,'comm trip limit - FL_Keys'!$A$5:$I$64,COLUMN(H132),FALSE))*$C135</f>
        <v>2096.2002751458431</v>
      </c>
      <c r="AM135">
        <f>AM134+(1-(HLOOKUP(daily!$B134,'commercial size limit'!$A$4:$M$13,7,FALSE)/100))*(VLOOKUP(17&amp;$B134,'comm trip limit - FL_Keys'!$A$5:$I$64,COLUMN(I132),FALSE))*$C135</f>
        <v>2097.7593780098432</v>
      </c>
    </row>
    <row r="136" spans="1:39" x14ac:dyDescent="0.25">
      <c r="A136" s="7">
        <v>42503</v>
      </c>
      <c r="B136" s="22">
        <f t="shared" si="7"/>
        <v>5</v>
      </c>
      <c r="C136" s="21">
        <f t="shared" si="6"/>
        <v>81.271000000000001</v>
      </c>
      <c r="D136">
        <f t="shared" si="8"/>
        <v>4726.0719999999892</v>
      </c>
      <c r="E136">
        <v>134</v>
      </c>
      <c r="J136">
        <f>J135+(1-(HLOOKUP(daily!$B135,'commercial size limit'!$A$4:$M$13,2,FALSE)/100))*(VLOOKUP(12&amp;$B135,'comm trip limit - FL_Keys'!$A$5:$I$64,COLUMN(D133),FALSE))*$C136</f>
        <v>4726.0719999999892</v>
      </c>
      <c r="K136">
        <f>K135+(1-(HLOOKUP(daily!$B135,'commercial size limit'!$A$4:$M$13,2,FALSE)/100))*(VLOOKUP(12&amp;$B135,'comm trip limit - FL_Keys'!$A$5:$I$64,COLUMN(E133),FALSE))*$C136</f>
        <v>2876.8155765200004</v>
      </c>
      <c r="L136">
        <f>L135+(1-(HLOOKUP(daily!$B135,'commercial size limit'!$A$4:$M$13,2,FALSE)/100))*(VLOOKUP(12&amp;$B135,'comm trip limit - FL_Keys'!$A$5:$I$64,COLUMN(F133),FALSE))*$C136</f>
        <v>3838.3340301099961</v>
      </c>
      <c r="M136">
        <f>M135+(1-(HLOOKUP(daily!$B135,'commercial size limit'!$A$4:$M$13,2,FALSE)/100))*(VLOOKUP(12&amp;$B135,'comm trip limit - FL_Keys'!$A$5:$I$64,COLUMN(G133),FALSE))*$C136</f>
        <v>4449.9142466499943</v>
      </c>
      <c r="N136">
        <f>N135+(1-(HLOOKUP(daily!$B135,'commercial size limit'!$A$4:$M$13,2,FALSE)/100))*(VLOOKUP(12&amp;$B135,'comm trip limit - FL_Keys'!$A$5:$I$64,COLUMN(H133),FALSE))*$C136</f>
        <v>4662.3594878199901</v>
      </c>
      <c r="O136">
        <f>O135+(1-(HLOOKUP(daily!$B135,'commercial size limit'!$A$4:$M$13,2,FALSE)/100))*(VLOOKUP(12&amp;$B135,'comm trip limit - FL_Keys'!$A$5:$I$64,COLUMN(I133),FALSE))*$C136</f>
        <v>4705.6821461799882</v>
      </c>
      <c r="P136">
        <f>P135+(1-(HLOOKUP(daily!$B135,'commercial size limit'!$A$4:$M$13,4,FALSE)/100))*(VLOOKUP(14&amp;$B135,'comm trip limit - FL_Keys'!$A$5:$I$64,COLUMN(D133),FALSE))*$C136</f>
        <v>2781.9429166731538</v>
      </c>
      <c r="Q136">
        <f>Q135+(1-(HLOOKUP(daily!$B135,'commercial size limit'!$A$4:$M$13,4,FALSE)/100))*(VLOOKUP(14&amp;$B135,'comm trip limit - FL_Keys'!$A$5:$I$64,COLUMN(E133),FALSE))*$C136</f>
        <v>2049.1398361047013</v>
      </c>
      <c r="R136">
        <f>R135+(1-(HLOOKUP(daily!$B135,'commercial size limit'!$A$4:$M$13,4,FALSE)/100))*(VLOOKUP(14&amp;$B135,'comm trip limit - FL_Keys'!$A$5:$I$64,COLUMN(F133),FALSE))*$C136</f>
        <v>2478.4802617646046</v>
      </c>
      <c r="S136">
        <f>S135+(1-(HLOOKUP(daily!$B135,'commercial size limit'!$A$4:$M$13,4,FALSE)/100))*(VLOOKUP(14&amp;$B135,'comm trip limit - FL_Keys'!$A$5:$I$64,COLUMN(G133),FALSE))*$C136</f>
        <v>2715.226109400196</v>
      </c>
      <c r="T136">
        <f>T135+(1-(HLOOKUP(daily!$B135,'commercial size limit'!$A$4:$M$13,4,FALSE)/100))*(VLOOKUP(14&amp;$B135,'comm trip limit - FL_Keys'!$A$5:$I$64,COLUMN(H133),FALSE))*$C136</f>
        <v>2773.7542587669168</v>
      </c>
      <c r="U136">
        <f>U135+(1-(HLOOKUP(daily!$B135,'commercial size limit'!$A$4:$M$13,4,FALSE)/100))*(VLOOKUP(14&amp;$B135,'comm trip limit - FL_Keys'!$A$5:$I$64,COLUMN(I133),FALSE))*$C136</f>
        <v>2781.9429166731538</v>
      </c>
      <c r="V136">
        <f>V135+(1-(HLOOKUP(daily!$B135,'commercial size limit'!$A$4:$M$13,5,FALSE)/100))*(VLOOKUP(15&amp;$B135,'comm trip limit - FL_Keys'!$A$5:$I$64,COLUMN(D133),FALSE))*$C136</f>
        <v>2426.9920078167379</v>
      </c>
      <c r="W136">
        <f>W135+(1-(HLOOKUP(daily!$B135,'commercial size limit'!$A$4:$M$13,5,FALSE)/100))*(VLOOKUP(15&amp;$B135,'comm trip limit - FL_Keys'!$A$5:$I$64,COLUMN(E133),FALSE))*$C136</f>
        <v>1831.2879137508255</v>
      </c>
      <c r="X136">
        <f>X135+(1-(HLOOKUP(daily!$B135,'commercial size limit'!$A$4:$M$13,5,FALSE)/100))*(VLOOKUP(15&amp;$B135,'comm trip limit - FL_Keys'!$A$5:$I$64,COLUMN(F133),FALSE))*$C136</f>
        <v>2182.9943009576546</v>
      </c>
      <c r="Y136">
        <f>Y135+(1-(HLOOKUP(daily!$B135,'commercial size limit'!$A$4:$M$13,5,FALSE)/100))*(VLOOKUP(15&amp;$B135,'comm trip limit - FL_Keys'!$A$5:$I$64,COLUMN(G133),FALSE))*$C136</f>
        <v>2377.1516828382573</v>
      </c>
      <c r="Z136">
        <f>Z135+(1-(HLOOKUP(daily!$B135,'commercial size limit'!$A$4:$M$13,5,FALSE)/100))*(VLOOKUP(15&amp;$B135,'comm trip limit - FL_Keys'!$A$5:$I$64,COLUMN(H133),FALSE))*$C136</f>
        <v>2422.7247959415786</v>
      </c>
      <c r="AA136">
        <f>AA135+(1-(HLOOKUP(daily!$B135,'commercial size limit'!$A$4:$M$13,5,FALSE)/100))*(VLOOKUP(15&amp;$B135,'comm trip limit - FL_Keys'!$A$5:$I$64,COLUMN(I133),FALSE))*$C136</f>
        <v>2426.9920078167379</v>
      </c>
      <c r="AB136">
        <f>AB135+(1-(HLOOKUP(daily!$B135,'commercial size limit'!$A$4:$M$13,6,FALSE)/100))*(VLOOKUP(16&amp;$B135,'comm trip limit - FL_Keys'!$A$5:$I$64,COLUMN(D133),FALSE))*$C136</f>
        <v>2271.5220218888298</v>
      </c>
      <c r="AC136">
        <f>AC135+(1-(HLOOKUP(daily!$B135,'commercial size limit'!$A$4:$M$13,6,FALSE)/100))*(VLOOKUP(16&amp;$B135,'comm trip limit - FL_Keys'!$A$5:$I$64,COLUMN(E133),FALSE))*$C136</f>
        <v>1713.7196736016874</v>
      </c>
      <c r="AD136">
        <f>AD135+(1-(HLOOKUP(daily!$B135,'commercial size limit'!$A$4:$M$13,6,FALSE)/100))*(VLOOKUP(16&amp;$B135,'comm trip limit - FL_Keys'!$A$5:$I$64,COLUMN(F133),FALSE))*$C136</f>
        <v>2034.090794083595</v>
      </c>
      <c r="AE136">
        <f>AE135+(1-(HLOOKUP(daily!$B135,'commercial size limit'!$A$4:$M$13,6,FALSE)/100))*(VLOOKUP(16&amp;$B135,'comm trip limit - FL_Keys'!$A$5:$I$64,COLUMN(G133),FALSE))*$C136</f>
        <v>2221.6816969103497</v>
      </c>
      <c r="AF136">
        <f>AF135+(1-(HLOOKUP(daily!$B135,'commercial size limit'!$A$4:$M$13,6,FALSE)/100))*(VLOOKUP(16&amp;$B135,'comm trip limit - FL_Keys'!$A$5:$I$64,COLUMN(H133),FALSE))*$C136</f>
        <v>2267.2548100136696</v>
      </c>
      <c r="AG136">
        <f>AG135+(1-(HLOOKUP(daily!$B135,'commercial size limit'!$A$4:$M$13,6,FALSE)/100))*(VLOOKUP(16&amp;$B135,'comm trip limit - FL_Keys'!$A$5:$I$64,COLUMN(I133),FALSE))*$C136</f>
        <v>2271.5220218888298</v>
      </c>
      <c r="AH136">
        <f>AH135+(1-(HLOOKUP(daily!$B135,'commercial size limit'!$A$4:$M$13,7,FALSE)/100))*(VLOOKUP(17&amp;$B135,'comm trip limit - FL_Keys'!$A$5:$I$64,COLUMN(D133),FALSE))*$C136</f>
        <v>2168.6276900098433</v>
      </c>
      <c r="AI136">
        <f>AI135+(1-(HLOOKUP(daily!$B135,'commercial size limit'!$A$4:$M$13,7,FALSE)/100))*(VLOOKUP(17&amp;$B135,'comm trip limit - FL_Keys'!$A$5:$I$64,COLUMN(E133),FALSE))*$C136</f>
        <v>1657.3892675707348</v>
      </c>
      <c r="AJ136">
        <f>AJ135+(1-(HLOOKUP(daily!$B135,'commercial size limit'!$A$4:$M$13,7,FALSE)/100))*(VLOOKUP(17&amp;$B135,'comm trip limit - FL_Keys'!$A$5:$I$64,COLUMN(F133),FALSE))*$C136</f>
        <v>1953.594436143627</v>
      </c>
      <c r="AK136">
        <f>AK135+(1-(HLOOKUP(daily!$B135,'commercial size limit'!$A$4:$M$13,7,FALSE)/100))*(VLOOKUP(17&amp;$B135,'comm trip limit - FL_Keys'!$A$5:$I$64,COLUMN(G133),FALSE))*$C136</f>
        <v>2129.0321467292029</v>
      </c>
      <c r="AL136">
        <f>AL135+(1-(HLOOKUP(daily!$B135,'commercial size limit'!$A$4:$M$13,7,FALSE)/100))*(VLOOKUP(17&amp;$B135,'comm trip limit - FL_Keys'!$A$5:$I$64,COLUMN(H133),FALSE))*$C136</f>
        <v>2166.9268505218429</v>
      </c>
      <c r="AM136">
        <f>AM135+(1-(HLOOKUP(daily!$B135,'commercial size limit'!$A$4:$M$13,7,FALSE)/100))*(VLOOKUP(17&amp;$B135,'comm trip limit - FL_Keys'!$A$5:$I$64,COLUMN(I133),FALSE))*$C136</f>
        <v>2168.6276900098433</v>
      </c>
    </row>
    <row r="137" spans="1:39" x14ac:dyDescent="0.25">
      <c r="A137" s="7">
        <v>42504</v>
      </c>
      <c r="B137" s="22">
        <f t="shared" si="7"/>
        <v>5</v>
      </c>
      <c r="C137" s="21">
        <f t="shared" si="6"/>
        <v>81.271000000000001</v>
      </c>
      <c r="D137">
        <f t="shared" si="8"/>
        <v>4807.3429999999889</v>
      </c>
      <c r="E137">
        <v>135</v>
      </c>
      <c r="J137">
        <f>J136+(1-(HLOOKUP(daily!$B136,'commercial size limit'!$A$4:$M$13,2,FALSE)/100))*(VLOOKUP(12&amp;$B136,'comm trip limit - FL_Keys'!$A$5:$I$64,COLUMN(D134),FALSE))*$C137</f>
        <v>4807.3429999999889</v>
      </c>
      <c r="K137">
        <f>K136+(1-(HLOOKUP(daily!$B136,'commercial size limit'!$A$4:$M$13,2,FALSE)/100))*(VLOOKUP(12&amp;$B136,'comm trip limit - FL_Keys'!$A$5:$I$64,COLUMN(E134),FALSE))*$C137</f>
        <v>2919.1959648900006</v>
      </c>
      <c r="L137">
        <f>L136+(1-(HLOOKUP(daily!$B136,'commercial size limit'!$A$4:$M$13,2,FALSE)/100))*(VLOOKUP(12&amp;$B136,'comm trip limit - FL_Keys'!$A$5:$I$64,COLUMN(F134),FALSE))*$C137</f>
        <v>3897.893482459996</v>
      </c>
      <c r="M137">
        <f>M136+(1-(HLOOKUP(daily!$B136,'commercial size limit'!$A$4:$M$13,2,FALSE)/100))*(VLOOKUP(12&amp;$B136,'comm trip limit - FL_Keys'!$A$5:$I$64,COLUMN(G134),FALSE))*$C137</f>
        <v>4524.7542724199939</v>
      </c>
      <c r="N137">
        <f>N136+(1-(HLOOKUP(daily!$B136,'commercial size limit'!$A$4:$M$13,2,FALSE)/100))*(VLOOKUP(12&amp;$B136,'comm trip limit - FL_Keys'!$A$5:$I$64,COLUMN(H134),FALSE))*$C137</f>
        <v>4742.7633262499903</v>
      </c>
      <c r="O137">
        <f>O136+(1-(HLOOKUP(daily!$B136,'commercial size limit'!$A$4:$M$13,2,FALSE)/100))*(VLOOKUP(12&amp;$B136,'comm trip limit - FL_Keys'!$A$5:$I$64,COLUMN(I134),FALSE))*$C137</f>
        <v>4786.9531461799879</v>
      </c>
      <c r="P137">
        <f>P136+(1-(HLOOKUP(daily!$B136,'commercial size limit'!$A$4:$M$13,4,FALSE)/100))*(VLOOKUP(14&amp;$B136,'comm trip limit - FL_Keys'!$A$5:$I$64,COLUMN(D134),FALSE))*$C137</f>
        <v>2860.559064006487</v>
      </c>
      <c r="Q137">
        <f>Q136+(1-(HLOOKUP(daily!$B136,'commercial size limit'!$A$4:$M$13,4,FALSE)/100))*(VLOOKUP(14&amp;$B136,'comm trip limit - FL_Keys'!$A$5:$I$64,COLUMN(E134),FALSE))*$C137</f>
        <v>2090.8362683273544</v>
      </c>
      <c r="R137">
        <f>R136+(1-(HLOOKUP(daily!$B136,'commercial size limit'!$A$4:$M$13,4,FALSE)/100))*(VLOOKUP(14&amp;$B136,'comm trip limit - FL_Keys'!$A$5:$I$64,COLUMN(F134),FALSE))*$C137</f>
        <v>2536.971461542078</v>
      </c>
      <c r="S137">
        <f>S136+(1-(HLOOKUP(daily!$B136,'commercial size limit'!$A$4:$M$13,4,FALSE)/100))*(VLOOKUP(14&amp;$B136,'comm trip limit - FL_Keys'!$A$5:$I$64,COLUMN(G134),FALSE))*$C137</f>
        <v>2788.2825227941162</v>
      </c>
      <c r="T137">
        <f>T136+(1-(HLOOKUP(daily!$B136,'commercial size limit'!$A$4:$M$13,4,FALSE)/100))*(VLOOKUP(14&amp;$B136,'comm trip limit - FL_Keys'!$A$5:$I$64,COLUMN(H134),FALSE))*$C137</f>
        <v>2851.688017941397</v>
      </c>
      <c r="U137">
        <f>U136+(1-(HLOOKUP(daily!$B136,'commercial size limit'!$A$4:$M$13,4,FALSE)/100))*(VLOOKUP(14&amp;$B136,'comm trip limit - FL_Keys'!$A$5:$I$64,COLUMN(I134),FALSE))*$C137</f>
        <v>2860.559064006487</v>
      </c>
      <c r="V137">
        <f>V136+(1-(HLOOKUP(daily!$B136,'commercial size limit'!$A$4:$M$13,5,FALSE)/100))*(VLOOKUP(15&amp;$B136,'comm trip limit - FL_Keys'!$A$5:$I$64,COLUMN(D134),FALSE))*$C137</f>
        <v>2500.9215274834046</v>
      </c>
      <c r="W137">
        <f>W136+(1-(HLOOKUP(daily!$B136,'commercial size limit'!$A$4:$M$13,5,FALSE)/100))*(VLOOKUP(15&amp;$B136,'comm trip limit - FL_Keys'!$A$5:$I$64,COLUMN(E134),FALSE))*$C137</f>
        <v>1871.7362325508523</v>
      </c>
      <c r="X137">
        <f>X136+(1-(HLOOKUP(daily!$B136,'commercial size limit'!$A$4:$M$13,5,FALSE)/100))*(VLOOKUP(15&amp;$B136,'comm trip limit - FL_Keys'!$A$5:$I$64,COLUMN(F134),FALSE))*$C137</f>
        <v>2239.5348583035247</v>
      </c>
      <c r="Y137">
        <f>Y136+(1-(HLOOKUP(daily!$B136,'commercial size limit'!$A$4:$M$13,5,FALSE)/100))*(VLOOKUP(15&amp;$B136,'comm trip limit - FL_Keys'!$A$5:$I$64,COLUMN(G134),FALSE))*$C137</f>
        <v>2446.9278420900505</v>
      </c>
      <c r="Z137">
        <f>Z136+(1-(HLOOKUP(daily!$B136,'commercial size limit'!$A$4:$M$13,5,FALSE)/100))*(VLOOKUP(15&amp;$B136,'comm trip limit - FL_Keys'!$A$5:$I$64,COLUMN(H134),FALSE))*$C137</f>
        <v>2496.2987146186488</v>
      </c>
      <c r="AA137">
        <f>AA136+(1-(HLOOKUP(daily!$B136,'commercial size limit'!$A$4:$M$13,5,FALSE)/100))*(VLOOKUP(15&amp;$B136,'comm trip limit - FL_Keys'!$A$5:$I$64,COLUMN(I134),FALSE))*$C137</f>
        <v>2500.9215274834046</v>
      </c>
      <c r="AB137">
        <f>AB136+(1-(HLOOKUP(daily!$B136,'commercial size limit'!$A$4:$M$13,6,FALSE)/100))*(VLOOKUP(16&amp;$B136,'comm trip limit - FL_Keys'!$A$5:$I$64,COLUMN(D134),FALSE))*$C137</f>
        <v>2345.4515415554965</v>
      </c>
      <c r="AC137">
        <f>AC136+(1-(HLOOKUP(daily!$B136,'commercial size limit'!$A$4:$M$13,6,FALSE)/100))*(VLOOKUP(16&amp;$B136,'comm trip limit - FL_Keys'!$A$5:$I$64,COLUMN(E134),FALSE))*$C137</f>
        <v>1754.1679924017142</v>
      </c>
      <c r="AD137">
        <f>AD136+(1-(HLOOKUP(daily!$B136,'commercial size limit'!$A$4:$M$13,6,FALSE)/100))*(VLOOKUP(16&amp;$B136,'comm trip limit - FL_Keys'!$A$5:$I$64,COLUMN(F134),FALSE))*$C137</f>
        <v>2090.6313514294652</v>
      </c>
      <c r="AE137">
        <f>AE136+(1-(HLOOKUP(daily!$B136,'commercial size limit'!$A$4:$M$13,6,FALSE)/100))*(VLOOKUP(16&amp;$B136,'comm trip limit - FL_Keys'!$A$5:$I$64,COLUMN(G134),FALSE))*$C137</f>
        <v>2291.4578561621429</v>
      </c>
      <c r="AF137">
        <f>AF136+(1-(HLOOKUP(daily!$B136,'commercial size limit'!$A$4:$M$13,6,FALSE)/100))*(VLOOKUP(16&amp;$B136,'comm trip limit - FL_Keys'!$A$5:$I$64,COLUMN(H134),FALSE))*$C137</f>
        <v>2340.8287286907398</v>
      </c>
      <c r="AG137">
        <f>AG136+(1-(HLOOKUP(daily!$B136,'commercial size limit'!$A$4:$M$13,6,FALSE)/100))*(VLOOKUP(16&amp;$B136,'comm trip limit - FL_Keys'!$A$5:$I$64,COLUMN(I134),FALSE))*$C137</f>
        <v>2345.4515415554965</v>
      </c>
      <c r="AH137">
        <f>AH136+(1-(HLOOKUP(daily!$B136,'commercial size limit'!$A$4:$M$13,7,FALSE)/100))*(VLOOKUP(17&amp;$B136,'comm trip limit - FL_Keys'!$A$5:$I$64,COLUMN(D134),FALSE))*$C137</f>
        <v>2239.4960020098433</v>
      </c>
      <c r="AI137">
        <f>AI136+(1-(HLOOKUP(daily!$B136,'commercial size limit'!$A$4:$M$13,7,FALSE)/100))*(VLOOKUP(17&amp;$B136,'comm trip limit - FL_Keys'!$A$5:$I$64,COLUMN(E134),FALSE))*$C137</f>
        <v>1696.9954410981748</v>
      </c>
      <c r="AJ137">
        <f>AJ136+(1-(HLOOKUP(daily!$B136,'commercial size limit'!$A$4:$M$13,7,FALSE)/100))*(VLOOKUP(17&amp;$B136,'comm trip limit - FL_Keys'!$A$5:$I$64,COLUMN(F134),FALSE))*$C137</f>
        <v>2008.7810080642671</v>
      </c>
      <c r="AK137">
        <f>AK136+(1-(HLOOKUP(daily!$B136,'commercial size limit'!$A$4:$M$13,7,FALSE)/100))*(VLOOKUP(17&amp;$B136,'comm trip limit - FL_Keys'!$A$5:$I$64,COLUMN(G134),FALSE))*$C137</f>
        <v>2196.6008301224829</v>
      </c>
      <c r="AL137">
        <f>AL136+(1-(HLOOKUP(daily!$B136,'commercial size limit'!$A$4:$M$13,7,FALSE)/100))*(VLOOKUP(17&amp;$B136,'comm trip limit - FL_Keys'!$A$5:$I$64,COLUMN(H134),FALSE))*$C137</f>
        <v>2237.6534258978427</v>
      </c>
      <c r="AM137">
        <f>AM136+(1-(HLOOKUP(daily!$B136,'commercial size limit'!$A$4:$M$13,7,FALSE)/100))*(VLOOKUP(17&amp;$B136,'comm trip limit - FL_Keys'!$A$5:$I$64,COLUMN(I134),FALSE))*$C137</f>
        <v>2239.4960020098433</v>
      </c>
    </row>
    <row r="138" spans="1:39" x14ac:dyDescent="0.25">
      <c r="A138" s="7">
        <v>42505</v>
      </c>
      <c r="B138" s="22">
        <f t="shared" si="7"/>
        <v>5</v>
      </c>
      <c r="C138" s="21">
        <f t="shared" si="6"/>
        <v>81.271000000000001</v>
      </c>
      <c r="D138">
        <f t="shared" si="8"/>
        <v>4888.6139999999887</v>
      </c>
      <c r="E138">
        <v>136</v>
      </c>
      <c r="J138">
        <f>J137+(1-(HLOOKUP(daily!$B137,'commercial size limit'!$A$4:$M$13,2,FALSE)/100))*(VLOOKUP(12&amp;$B137,'comm trip limit - FL_Keys'!$A$5:$I$64,COLUMN(D135),FALSE))*$C138</f>
        <v>4888.6139999999887</v>
      </c>
      <c r="K138">
        <f>K137+(1-(HLOOKUP(daily!$B137,'commercial size limit'!$A$4:$M$13,2,FALSE)/100))*(VLOOKUP(12&amp;$B137,'comm trip limit - FL_Keys'!$A$5:$I$64,COLUMN(E135),FALSE))*$C138</f>
        <v>2961.5763532600008</v>
      </c>
      <c r="L138">
        <f>L137+(1-(HLOOKUP(daily!$B137,'commercial size limit'!$A$4:$M$13,2,FALSE)/100))*(VLOOKUP(12&amp;$B137,'comm trip limit - FL_Keys'!$A$5:$I$64,COLUMN(F135),FALSE))*$C138</f>
        <v>3957.4529348099959</v>
      </c>
      <c r="M138">
        <f>M137+(1-(HLOOKUP(daily!$B137,'commercial size limit'!$A$4:$M$13,2,FALSE)/100))*(VLOOKUP(12&amp;$B137,'comm trip limit - FL_Keys'!$A$5:$I$64,COLUMN(G135),FALSE))*$C138</f>
        <v>4599.5942981899934</v>
      </c>
      <c r="N138">
        <f>N137+(1-(HLOOKUP(daily!$B137,'commercial size limit'!$A$4:$M$13,2,FALSE)/100))*(VLOOKUP(12&amp;$B137,'comm trip limit - FL_Keys'!$A$5:$I$64,COLUMN(H135),FALSE))*$C138</f>
        <v>4823.1671646799905</v>
      </c>
      <c r="O138">
        <f>O137+(1-(HLOOKUP(daily!$B137,'commercial size limit'!$A$4:$M$13,2,FALSE)/100))*(VLOOKUP(12&amp;$B137,'comm trip limit - FL_Keys'!$A$5:$I$64,COLUMN(I135),FALSE))*$C138</f>
        <v>4868.2241461799877</v>
      </c>
      <c r="P138">
        <f>P137+(1-(HLOOKUP(daily!$B137,'commercial size limit'!$A$4:$M$13,4,FALSE)/100))*(VLOOKUP(14&amp;$B137,'comm trip limit - FL_Keys'!$A$5:$I$64,COLUMN(D135),FALSE))*$C138</f>
        <v>2939.1752113398202</v>
      </c>
      <c r="Q138">
        <f>Q137+(1-(HLOOKUP(daily!$B137,'commercial size limit'!$A$4:$M$13,4,FALSE)/100))*(VLOOKUP(14&amp;$B137,'comm trip limit - FL_Keys'!$A$5:$I$64,COLUMN(E135),FALSE))*$C138</f>
        <v>2132.5327005500076</v>
      </c>
      <c r="R138">
        <f>R137+(1-(HLOOKUP(daily!$B137,'commercial size limit'!$A$4:$M$13,4,FALSE)/100))*(VLOOKUP(14&amp;$B137,'comm trip limit - FL_Keys'!$A$5:$I$64,COLUMN(F135),FALSE))*$C138</f>
        <v>2595.4626613195514</v>
      </c>
      <c r="S138">
        <f>S137+(1-(HLOOKUP(daily!$B137,'commercial size limit'!$A$4:$M$13,4,FALSE)/100))*(VLOOKUP(14&amp;$B137,'comm trip limit - FL_Keys'!$A$5:$I$64,COLUMN(G135),FALSE))*$C138</f>
        <v>2861.3389361880363</v>
      </c>
      <c r="T138">
        <f>T137+(1-(HLOOKUP(daily!$B137,'commercial size limit'!$A$4:$M$13,4,FALSE)/100))*(VLOOKUP(14&amp;$B137,'comm trip limit - FL_Keys'!$A$5:$I$64,COLUMN(H135),FALSE))*$C138</f>
        <v>2929.6217771158772</v>
      </c>
      <c r="U138">
        <f>U137+(1-(HLOOKUP(daily!$B137,'commercial size limit'!$A$4:$M$13,4,FALSE)/100))*(VLOOKUP(14&amp;$B137,'comm trip limit - FL_Keys'!$A$5:$I$64,COLUMN(I135),FALSE))*$C138</f>
        <v>2939.1752113398202</v>
      </c>
      <c r="V138">
        <f>V137+(1-(HLOOKUP(daily!$B137,'commercial size limit'!$A$4:$M$13,5,FALSE)/100))*(VLOOKUP(15&amp;$B137,'comm trip limit - FL_Keys'!$A$5:$I$64,COLUMN(D135),FALSE))*$C138</f>
        <v>2574.8510471500713</v>
      </c>
      <c r="W138">
        <f>W137+(1-(HLOOKUP(daily!$B137,'commercial size limit'!$A$4:$M$13,5,FALSE)/100))*(VLOOKUP(15&amp;$B137,'comm trip limit - FL_Keys'!$A$5:$I$64,COLUMN(E135),FALSE))*$C138</f>
        <v>1912.184551350879</v>
      </c>
      <c r="X138">
        <f>X137+(1-(HLOOKUP(daily!$B137,'commercial size limit'!$A$4:$M$13,5,FALSE)/100))*(VLOOKUP(15&amp;$B137,'comm trip limit - FL_Keys'!$A$5:$I$64,COLUMN(F135),FALSE))*$C138</f>
        <v>2296.0754156493949</v>
      </c>
      <c r="Y138">
        <f>Y137+(1-(HLOOKUP(daily!$B137,'commercial size limit'!$A$4:$M$13,5,FALSE)/100))*(VLOOKUP(15&amp;$B137,'comm trip limit - FL_Keys'!$A$5:$I$64,COLUMN(G135),FALSE))*$C138</f>
        <v>2516.7040013418437</v>
      </c>
      <c r="Z138">
        <f>Z137+(1-(HLOOKUP(daily!$B137,'commercial size limit'!$A$4:$M$13,5,FALSE)/100))*(VLOOKUP(15&amp;$B137,'comm trip limit - FL_Keys'!$A$5:$I$64,COLUMN(H135),FALSE))*$C138</f>
        <v>2569.872633295719</v>
      </c>
      <c r="AA138">
        <f>AA137+(1-(HLOOKUP(daily!$B137,'commercial size limit'!$A$4:$M$13,5,FALSE)/100))*(VLOOKUP(15&amp;$B137,'comm trip limit - FL_Keys'!$A$5:$I$64,COLUMN(I135),FALSE))*$C138</f>
        <v>2574.8510471500713</v>
      </c>
      <c r="AB138">
        <f>AB137+(1-(HLOOKUP(daily!$B137,'commercial size limit'!$A$4:$M$13,6,FALSE)/100))*(VLOOKUP(16&amp;$B137,'comm trip limit - FL_Keys'!$A$5:$I$64,COLUMN(D135),FALSE))*$C138</f>
        <v>2419.3810612221632</v>
      </c>
      <c r="AC138">
        <f>AC137+(1-(HLOOKUP(daily!$B137,'commercial size limit'!$A$4:$M$13,6,FALSE)/100))*(VLOOKUP(16&amp;$B137,'comm trip limit - FL_Keys'!$A$5:$I$64,COLUMN(E135),FALSE))*$C138</f>
        <v>1794.6163112017409</v>
      </c>
      <c r="AD138">
        <f>AD137+(1-(HLOOKUP(daily!$B137,'commercial size limit'!$A$4:$M$13,6,FALSE)/100))*(VLOOKUP(16&amp;$B137,'comm trip limit - FL_Keys'!$A$5:$I$64,COLUMN(F135),FALSE))*$C138</f>
        <v>2147.1719087753354</v>
      </c>
      <c r="AE138">
        <f>AE137+(1-(HLOOKUP(daily!$B137,'commercial size limit'!$A$4:$M$13,6,FALSE)/100))*(VLOOKUP(16&amp;$B137,'comm trip limit - FL_Keys'!$A$5:$I$64,COLUMN(G135),FALSE))*$C138</f>
        <v>2361.234015413936</v>
      </c>
      <c r="AF138">
        <f>AF137+(1-(HLOOKUP(daily!$B137,'commercial size limit'!$A$4:$M$13,6,FALSE)/100))*(VLOOKUP(16&amp;$B137,'comm trip limit - FL_Keys'!$A$5:$I$64,COLUMN(H135),FALSE))*$C138</f>
        <v>2414.40264736781</v>
      </c>
      <c r="AG138">
        <f>AG137+(1-(HLOOKUP(daily!$B137,'commercial size limit'!$A$4:$M$13,6,FALSE)/100))*(VLOOKUP(16&amp;$B137,'comm trip limit - FL_Keys'!$A$5:$I$64,COLUMN(I135),FALSE))*$C138</f>
        <v>2419.3810612221632</v>
      </c>
      <c r="AH138">
        <f>AH137+(1-(HLOOKUP(daily!$B137,'commercial size limit'!$A$4:$M$13,7,FALSE)/100))*(VLOOKUP(17&amp;$B137,'comm trip limit - FL_Keys'!$A$5:$I$64,COLUMN(D135),FALSE))*$C138</f>
        <v>2310.3643140098434</v>
      </c>
      <c r="AI138">
        <f>AI137+(1-(HLOOKUP(daily!$B137,'commercial size limit'!$A$4:$M$13,7,FALSE)/100))*(VLOOKUP(17&amp;$B137,'comm trip limit - FL_Keys'!$A$5:$I$64,COLUMN(E135),FALSE))*$C138</f>
        <v>1736.6016146256147</v>
      </c>
      <c r="AJ138">
        <f>AJ137+(1-(HLOOKUP(daily!$B137,'commercial size limit'!$A$4:$M$13,7,FALSE)/100))*(VLOOKUP(17&amp;$B137,'comm trip limit - FL_Keys'!$A$5:$I$64,COLUMN(F135),FALSE))*$C138</f>
        <v>2063.9675799849069</v>
      </c>
      <c r="AK138">
        <f>AK137+(1-(HLOOKUP(daily!$B137,'commercial size limit'!$A$4:$M$13,7,FALSE)/100))*(VLOOKUP(17&amp;$B137,'comm trip limit - FL_Keys'!$A$5:$I$64,COLUMN(G135),FALSE))*$C138</f>
        <v>2264.1695135157629</v>
      </c>
      <c r="AL138">
        <f>AL137+(1-(HLOOKUP(daily!$B137,'commercial size limit'!$A$4:$M$13,7,FALSE)/100))*(VLOOKUP(17&amp;$B137,'comm trip limit - FL_Keys'!$A$5:$I$64,COLUMN(H135),FALSE))*$C138</f>
        <v>2308.3800012738425</v>
      </c>
      <c r="AM138">
        <f>AM137+(1-(HLOOKUP(daily!$B137,'commercial size limit'!$A$4:$M$13,7,FALSE)/100))*(VLOOKUP(17&amp;$B137,'comm trip limit - FL_Keys'!$A$5:$I$64,COLUMN(I135),FALSE))*$C138</f>
        <v>2310.3643140098434</v>
      </c>
    </row>
    <row r="139" spans="1:39" x14ac:dyDescent="0.25">
      <c r="A139" s="7">
        <v>42506</v>
      </c>
      <c r="B139" s="22">
        <f t="shared" si="7"/>
        <v>5</v>
      </c>
      <c r="C139" s="21">
        <f t="shared" si="6"/>
        <v>81.271000000000001</v>
      </c>
      <c r="D139">
        <f t="shared" si="8"/>
        <v>4969.8849999999884</v>
      </c>
      <c r="E139">
        <v>137</v>
      </c>
      <c r="J139">
        <f>J138+(1-(HLOOKUP(daily!$B138,'commercial size limit'!$A$4:$M$13,2,FALSE)/100))*(VLOOKUP(12&amp;$B138,'comm trip limit - FL_Keys'!$A$5:$I$64,COLUMN(D136),FALSE))*$C139</f>
        <v>4969.8849999999884</v>
      </c>
      <c r="K139">
        <f>K138+(1-(HLOOKUP(daily!$B138,'commercial size limit'!$A$4:$M$13,2,FALSE)/100))*(VLOOKUP(12&amp;$B138,'comm trip limit - FL_Keys'!$A$5:$I$64,COLUMN(E136),FALSE))*$C139</f>
        <v>3003.956741630001</v>
      </c>
      <c r="L139">
        <f>L138+(1-(HLOOKUP(daily!$B138,'commercial size limit'!$A$4:$M$13,2,FALSE)/100))*(VLOOKUP(12&amp;$B138,'comm trip limit - FL_Keys'!$A$5:$I$64,COLUMN(F136),FALSE))*$C139</f>
        <v>4017.0123871599958</v>
      </c>
      <c r="M139">
        <f>M138+(1-(HLOOKUP(daily!$B138,'commercial size limit'!$A$4:$M$13,2,FALSE)/100))*(VLOOKUP(12&amp;$B138,'comm trip limit - FL_Keys'!$A$5:$I$64,COLUMN(G136),FALSE))*$C139</f>
        <v>4674.434323959993</v>
      </c>
      <c r="N139">
        <f>N138+(1-(HLOOKUP(daily!$B138,'commercial size limit'!$A$4:$M$13,2,FALSE)/100))*(VLOOKUP(12&amp;$B138,'comm trip limit - FL_Keys'!$A$5:$I$64,COLUMN(H136),FALSE))*$C139</f>
        <v>4903.5710031099907</v>
      </c>
      <c r="O139">
        <f>O138+(1-(HLOOKUP(daily!$B138,'commercial size limit'!$A$4:$M$13,2,FALSE)/100))*(VLOOKUP(12&amp;$B138,'comm trip limit - FL_Keys'!$A$5:$I$64,COLUMN(I136),FALSE))*$C139</f>
        <v>4949.4951461799874</v>
      </c>
      <c r="P139">
        <f>P138+(1-(HLOOKUP(daily!$B138,'commercial size limit'!$A$4:$M$13,4,FALSE)/100))*(VLOOKUP(14&amp;$B138,'comm trip limit - FL_Keys'!$A$5:$I$64,COLUMN(D136),FALSE))*$C139</f>
        <v>3017.7913586731534</v>
      </c>
      <c r="Q139">
        <f>Q138+(1-(HLOOKUP(daily!$B138,'commercial size limit'!$A$4:$M$13,4,FALSE)/100))*(VLOOKUP(14&amp;$B138,'comm trip limit - FL_Keys'!$A$5:$I$64,COLUMN(E136),FALSE))*$C139</f>
        <v>2174.2291327726607</v>
      </c>
      <c r="R139">
        <f>R138+(1-(HLOOKUP(daily!$B138,'commercial size limit'!$A$4:$M$13,4,FALSE)/100))*(VLOOKUP(14&amp;$B138,'comm trip limit - FL_Keys'!$A$5:$I$64,COLUMN(F136),FALSE))*$C139</f>
        <v>2653.9538610970249</v>
      </c>
      <c r="S139">
        <f>S138+(1-(HLOOKUP(daily!$B138,'commercial size limit'!$A$4:$M$13,4,FALSE)/100))*(VLOOKUP(14&amp;$B138,'comm trip limit - FL_Keys'!$A$5:$I$64,COLUMN(G136),FALSE))*$C139</f>
        <v>2934.3953495819565</v>
      </c>
      <c r="T139">
        <f>T138+(1-(HLOOKUP(daily!$B138,'commercial size limit'!$A$4:$M$13,4,FALSE)/100))*(VLOOKUP(14&amp;$B138,'comm trip limit - FL_Keys'!$A$5:$I$64,COLUMN(H136),FALSE))*$C139</f>
        <v>3007.5555362903574</v>
      </c>
      <c r="U139">
        <f>U138+(1-(HLOOKUP(daily!$B138,'commercial size limit'!$A$4:$M$13,4,FALSE)/100))*(VLOOKUP(14&amp;$B138,'comm trip limit - FL_Keys'!$A$5:$I$64,COLUMN(I136),FALSE))*$C139</f>
        <v>3017.7913586731534</v>
      </c>
      <c r="V139">
        <f>V138+(1-(HLOOKUP(daily!$B138,'commercial size limit'!$A$4:$M$13,5,FALSE)/100))*(VLOOKUP(15&amp;$B138,'comm trip limit - FL_Keys'!$A$5:$I$64,COLUMN(D136),FALSE))*$C139</f>
        <v>2648.780566816738</v>
      </c>
      <c r="W139">
        <f>W138+(1-(HLOOKUP(daily!$B138,'commercial size limit'!$A$4:$M$13,5,FALSE)/100))*(VLOOKUP(15&amp;$B138,'comm trip limit - FL_Keys'!$A$5:$I$64,COLUMN(E136),FALSE))*$C139</f>
        <v>1952.6328701509058</v>
      </c>
      <c r="X139">
        <f>X138+(1-(HLOOKUP(daily!$B138,'commercial size limit'!$A$4:$M$13,5,FALSE)/100))*(VLOOKUP(15&amp;$B138,'comm trip limit - FL_Keys'!$A$5:$I$64,COLUMN(F136),FALSE))*$C139</f>
        <v>2352.6159729952651</v>
      </c>
      <c r="Y139">
        <f>Y138+(1-(HLOOKUP(daily!$B138,'commercial size limit'!$A$4:$M$13,5,FALSE)/100))*(VLOOKUP(15&amp;$B138,'comm trip limit - FL_Keys'!$A$5:$I$64,COLUMN(G136),FALSE))*$C139</f>
        <v>2586.4801605936368</v>
      </c>
      <c r="Z139">
        <f>Z138+(1-(HLOOKUP(daily!$B138,'commercial size limit'!$A$4:$M$13,5,FALSE)/100))*(VLOOKUP(15&amp;$B138,'comm trip limit - FL_Keys'!$A$5:$I$64,COLUMN(H136),FALSE))*$C139</f>
        <v>2643.4465519727892</v>
      </c>
      <c r="AA139">
        <f>AA138+(1-(HLOOKUP(daily!$B138,'commercial size limit'!$A$4:$M$13,5,FALSE)/100))*(VLOOKUP(15&amp;$B138,'comm trip limit - FL_Keys'!$A$5:$I$64,COLUMN(I136),FALSE))*$C139</f>
        <v>2648.780566816738</v>
      </c>
      <c r="AB139">
        <f>AB138+(1-(HLOOKUP(daily!$B138,'commercial size limit'!$A$4:$M$13,6,FALSE)/100))*(VLOOKUP(16&amp;$B138,'comm trip limit - FL_Keys'!$A$5:$I$64,COLUMN(D136),FALSE))*$C139</f>
        <v>2493.3105808888299</v>
      </c>
      <c r="AC139">
        <f>AC138+(1-(HLOOKUP(daily!$B138,'commercial size limit'!$A$4:$M$13,6,FALSE)/100))*(VLOOKUP(16&amp;$B138,'comm trip limit - FL_Keys'!$A$5:$I$64,COLUMN(E136),FALSE))*$C139</f>
        <v>1835.0646300017677</v>
      </c>
      <c r="AD139">
        <f>AD138+(1-(HLOOKUP(daily!$B138,'commercial size limit'!$A$4:$M$13,6,FALSE)/100))*(VLOOKUP(16&amp;$B138,'comm trip limit - FL_Keys'!$A$5:$I$64,COLUMN(F136),FALSE))*$C139</f>
        <v>2203.7124661212056</v>
      </c>
      <c r="AE139">
        <f>AE138+(1-(HLOOKUP(daily!$B138,'commercial size limit'!$A$4:$M$13,6,FALSE)/100))*(VLOOKUP(16&amp;$B138,'comm trip limit - FL_Keys'!$A$5:$I$64,COLUMN(G136),FALSE))*$C139</f>
        <v>2431.0101746657292</v>
      </c>
      <c r="AF139">
        <f>AF138+(1-(HLOOKUP(daily!$B138,'commercial size limit'!$A$4:$M$13,6,FALSE)/100))*(VLOOKUP(16&amp;$B138,'comm trip limit - FL_Keys'!$A$5:$I$64,COLUMN(H136),FALSE))*$C139</f>
        <v>2487.9765660448802</v>
      </c>
      <c r="AG139">
        <f>AG138+(1-(HLOOKUP(daily!$B138,'commercial size limit'!$A$4:$M$13,6,FALSE)/100))*(VLOOKUP(16&amp;$B138,'comm trip limit - FL_Keys'!$A$5:$I$64,COLUMN(I136),FALSE))*$C139</f>
        <v>2493.3105808888299</v>
      </c>
      <c r="AH139">
        <f>AH138+(1-(HLOOKUP(daily!$B138,'commercial size limit'!$A$4:$M$13,7,FALSE)/100))*(VLOOKUP(17&amp;$B138,'comm trip limit - FL_Keys'!$A$5:$I$64,COLUMN(D136),FALSE))*$C139</f>
        <v>2381.2326260098434</v>
      </c>
      <c r="AI139">
        <f>AI138+(1-(HLOOKUP(daily!$B138,'commercial size limit'!$A$4:$M$13,7,FALSE)/100))*(VLOOKUP(17&amp;$B138,'comm trip limit - FL_Keys'!$A$5:$I$64,COLUMN(E136),FALSE))*$C139</f>
        <v>1776.2077881530547</v>
      </c>
      <c r="AJ139">
        <f>AJ138+(1-(HLOOKUP(daily!$B138,'commercial size limit'!$A$4:$M$13,7,FALSE)/100))*(VLOOKUP(17&amp;$B138,'comm trip limit - FL_Keys'!$A$5:$I$64,COLUMN(F136),FALSE))*$C139</f>
        <v>2119.1541519055468</v>
      </c>
      <c r="AK139">
        <f>AK138+(1-(HLOOKUP(daily!$B138,'commercial size limit'!$A$4:$M$13,7,FALSE)/100))*(VLOOKUP(17&amp;$B138,'comm trip limit - FL_Keys'!$A$5:$I$64,COLUMN(G136),FALSE))*$C139</f>
        <v>2331.7381969090429</v>
      </c>
      <c r="AL139">
        <f>AL138+(1-(HLOOKUP(daily!$B138,'commercial size limit'!$A$4:$M$13,7,FALSE)/100))*(VLOOKUP(17&amp;$B138,'comm trip limit - FL_Keys'!$A$5:$I$64,COLUMN(H136),FALSE))*$C139</f>
        <v>2379.1065766498423</v>
      </c>
      <c r="AM139">
        <f>AM138+(1-(HLOOKUP(daily!$B138,'commercial size limit'!$A$4:$M$13,7,FALSE)/100))*(VLOOKUP(17&amp;$B138,'comm trip limit - FL_Keys'!$A$5:$I$64,COLUMN(I136),FALSE))*$C139</f>
        <v>2381.2326260098434</v>
      </c>
    </row>
    <row r="140" spans="1:39" x14ac:dyDescent="0.25">
      <c r="A140" s="7">
        <v>42507</v>
      </c>
      <c r="B140" s="22">
        <f t="shared" si="7"/>
        <v>5</v>
      </c>
      <c r="C140" s="21">
        <f t="shared" si="6"/>
        <v>81.271000000000001</v>
      </c>
      <c r="D140">
        <f t="shared" si="8"/>
        <v>5051.1559999999881</v>
      </c>
      <c r="E140">
        <v>138</v>
      </c>
      <c r="J140">
        <f>J139+(1-(HLOOKUP(daily!$B139,'commercial size limit'!$A$4:$M$13,2,FALSE)/100))*(VLOOKUP(12&amp;$B139,'comm trip limit - FL_Keys'!$A$5:$I$64,COLUMN(D137),FALSE))*$C140</f>
        <v>5051.1559999999881</v>
      </c>
      <c r="K140">
        <f>K139+(1-(HLOOKUP(daily!$B139,'commercial size limit'!$A$4:$M$13,2,FALSE)/100))*(VLOOKUP(12&amp;$B139,'comm trip limit - FL_Keys'!$A$5:$I$64,COLUMN(E137),FALSE))*$C140</f>
        <v>3046.3371300000013</v>
      </c>
      <c r="L140">
        <f>L139+(1-(HLOOKUP(daily!$B139,'commercial size limit'!$A$4:$M$13,2,FALSE)/100))*(VLOOKUP(12&amp;$B139,'comm trip limit - FL_Keys'!$A$5:$I$64,COLUMN(F137),FALSE))*$C140</f>
        <v>4076.5718395099957</v>
      </c>
      <c r="M140">
        <f>M139+(1-(HLOOKUP(daily!$B139,'commercial size limit'!$A$4:$M$13,2,FALSE)/100))*(VLOOKUP(12&amp;$B139,'comm trip limit - FL_Keys'!$A$5:$I$64,COLUMN(G137),FALSE))*$C140</f>
        <v>4749.2743497299925</v>
      </c>
      <c r="N140">
        <f>N139+(1-(HLOOKUP(daily!$B139,'commercial size limit'!$A$4:$M$13,2,FALSE)/100))*(VLOOKUP(12&amp;$B139,'comm trip limit - FL_Keys'!$A$5:$I$64,COLUMN(H137),FALSE))*$C140</f>
        <v>4983.9748415399908</v>
      </c>
      <c r="O140">
        <f>O139+(1-(HLOOKUP(daily!$B139,'commercial size limit'!$A$4:$M$13,2,FALSE)/100))*(VLOOKUP(12&amp;$B139,'comm trip limit - FL_Keys'!$A$5:$I$64,COLUMN(I137),FALSE))*$C140</f>
        <v>5030.7661461799871</v>
      </c>
      <c r="P140">
        <f>P139+(1-(HLOOKUP(daily!$B139,'commercial size limit'!$A$4:$M$13,4,FALSE)/100))*(VLOOKUP(14&amp;$B139,'comm trip limit - FL_Keys'!$A$5:$I$64,COLUMN(D137),FALSE))*$C140</f>
        <v>3096.4075060064865</v>
      </c>
      <c r="Q140">
        <f>Q139+(1-(HLOOKUP(daily!$B139,'commercial size limit'!$A$4:$M$13,4,FALSE)/100))*(VLOOKUP(14&amp;$B139,'comm trip limit - FL_Keys'!$A$5:$I$64,COLUMN(E137),FALSE))*$C140</f>
        <v>2215.9255649953138</v>
      </c>
      <c r="R140">
        <f>R139+(1-(HLOOKUP(daily!$B139,'commercial size limit'!$A$4:$M$13,4,FALSE)/100))*(VLOOKUP(14&amp;$B139,'comm trip limit - FL_Keys'!$A$5:$I$64,COLUMN(F137),FALSE))*$C140</f>
        <v>2712.4450608744983</v>
      </c>
      <c r="S140">
        <f>S139+(1-(HLOOKUP(daily!$B139,'commercial size limit'!$A$4:$M$13,4,FALSE)/100))*(VLOOKUP(14&amp;$B139,'comm trip limit - FL_Keys'!$A$5:$I$64,COLUMN(G137),FALSE))*$C140</f>
        <v>3007.4517629758766</v>
      </c>
      <c r="T140">
        <f>T139+(1-(HLOOKUP(daily!$B139,'commercial size limit'!$A$4:$M$13,4,FALSE)/100))*(VLOOKUP(14&amp;$B139,'comm trip limit - FL_Keys'!$A$5:$I$64,COLUMN(H137),FALSE))*$C140</f>
        <v>3085.4892954648376</v>
      </c>
      <c r="U140">
        <f>U139+(1-(HLOOKUP(daily!$B139,'commercial size limit'!$A$4:$M$13,4,FALSE)/100))*(VLOOKUP(14&amp;$B139,'comm trip limit - FL_Keys'!$A$5:$I$64,COLUMN(I137),FALSE))*$C140</f>
        <v>3096.4075060064865</v>
      </c>
      <c r="V140">
        <f>V139+(1-(HLOOKUP(daily!$B139,'commercial size limit'!$A$4:$M$13,5,FALSE)/100))*(VLOOKUP(15&amp;$B139,'comm trip limit - FL_Keys'!$A$5:$I$64,COLUMN(D137),FALSE))*$C140</f>
        <v>2722.7100864834047</v>
      </c>
      <c r="W140">
        <f>W139+(1-(HLOOKUP(daily!$B139,'commercial size limit'!$A$4:$M$13,5,FALSE)/100))*(VLOOKUP(15&amp;$B139,'comm trip limit - FL_Keys'!$A$5:$I$64,COLUMN(E137),FALSE))*$C140</f>
        <v>1993.0811889509325</v>
      </c>
      <c r="X140">
        <f>X139+(1-(HLOOKUP(daily!$B139,'commercial size limit'!$A$4:$M$13,5,FALSE)/100))*(VLOOKUP(15&amp;$B139,'comm trip limit - FL_Keys'!$A$5:$I$64,COLUMN(F137),FALSE))*$C140</f>
        <v>2409.1565303411353</v>
      </c>
      <c r="Y140">
        <f>Y139+(1-(HLOOKUP(daily!$B139,'commercial size limit'!$A$4:$M$13,5,FALSE)/100))*(VLOOKUP(15&amp;$B139,'comm trip limit - FL_Keys'!$A$5:$I$64,COLUMN(G137),FALSE))*$C140</f>
        <v>2656.25631984543</v>
      </c>
      <c r="Z140">
        <f>Z139+(1-(HLOOKUP(daily!$B139,'commercial size limit'!$A$4:$M$13,5,FALSE)/100))*(VLOOKUP(15&amp;$B139,'comm trip limit - FL_Keys'!$A$5:$I$64,COLUMN(H137),FALSE))*$C140</f>
        <v>2717.0204706498594</v>
      </c>
      <c r="AA140">
        <f>AA139+(1-(HLOOKUP(daily!$B139,'commercial size limit'!$A$4:$M$13,5,FALSE)/100))*(VLOOKUP(15&amp;$B139,'comm trip limit - FL_Keys'!$A$5:$I$64,COLUMN(I137),FALSE))*$C140</f>
        <v>2722.7100864834047</v>
      </c>
      <c r="AB140">
        <f>AB139+(1-(HLOOKUP(daily!$B139,'commercial size limit'!$A$4:$M$13,6,FALSE)/100))*(VLOOKUP(16&amp;$B139,'comm trip limit - FL_Keys'!$A$5:$I$64,COLUMN(D137),FALSE))*$C140</f>
        <v>2567.2401005554966</v>
      </c>
      <c r="AC140">
        <f>AC139+(1-(HLOOKUP(daily!$B139,'commercial size limit'!$A$4:$M$13,6,FALSE)/100))*(VLOOKUP(16&amp;$B139,'comm trip limit - FL_Keys'!$A$5:$I$64,COLUMN(E137),FALSE))*$C140</f>
        <v>1875.5129488017944</v>
      </c>
      <c r="AD140">
        <f>AD139+(1-(HLOOKUP(daily!$B139,'commercial size limit'!$A$4:$M$13,6,FALSE)/100))*(VLOOKUP(16&amp;$B139,'comm trip limit - FL_Keys'!$A$5:$I$64,COLUMN(F137),FALSE))*$C140</f>
        <v>2260.2530234670758</v>
      </c>
      <c r="AE140">
        <f>AE139+(1-(HLOOKUP(daily!$B139,'commercial size limit'!$A$4:$M$13,6,FALSE)/100))*(VLOOKUP(16&amp;$B139,'comm trip limit - FL_Keys'!$A$5:$I$64,COLUMN(G137),FALSE))*$C140</f>
        <v>2500.7863339175224</v>
      </c>
      <c r="AF140">
        <f>AF139+(1-(HLOOKUP(daily!$B139,'commercial size limit'!$A$4:$M$13,6,FALSE)/100))*(VLOOKUP(16&amp;$B139,'comm trip limit - FL_Keys'!$A$5:$I$64,COLUMN(H137),FALSE))*$C140</f>
        <v>2561.5504847219504</v>
      </c>
      <c r="AG140">
        <f>AG139+(1-(HLOOKUP(daily!$B139,'commercial size limit'!$A$4:$M$13,6,FALSE)/100))*(VLOOKUP(16&amp;$B139,'comm trip limit - FL_Keys'!$A$5:$I$64,COLUMN(I137),FALSE))*$C140</f>
        <v>2567.2401005554966</v>
      </c>
      <c r="AH140">
        <f>AH139+(1-(HLOOKUP(daily!$B139,'commercial size limit'!$A$4:$M$13,7,FALSE)/100))*(VLOOKUP(17&amp;$B139,'comm trip limit - FL_Keys'!$A$5:$I$64,COLUMN(D137),FALSE))*$C140</f>
        <v>2452.1009380098435</v>
      </c>
      <c r="AI140">
        <f>AI139+(1-(HLOOKUP(daily!$B139,'commercial size limit'!$A$4:$M$13,7,FALSE)/100))*(VLOOKUP(17&amp;$B139,'comm trip limit - FL_Keys'!$A$5:$I$64,COLUMN(E137),FALSE))*$C140</f>
        <v>1815.8139616804947</v>
      </c>
      <c r="AJ140">
        <f>AJ139+(1-(HLOOKUP(daily!$B139,'commercial size limit'!$A$4:$M$13,7,FALSE)/100))*(VLOOKUP(17&amp;$B139,'comm trip limit - FL_Keys'!$A$5:$I$64,COLUMN(F137),FALSE))*$C140</f>
        <v>2174.3407238261866</v>
      </c>
      <c r="AK140">
        <f>AK139+(1-(HLOOKUP(daily!$B139,'commercial size limit'!$A$4:$M$13,7,FALSE)/100))*(VLOOKUP(17&amp;$B139,'comm trip limit - FL_Keys'!$A$5:$I$64,COLUMN(G137),FALSE))*$C140</f>
        <v>2399.306880302323</v>
      </c>
      <c r="AL140">
        <f>AL139+(1-(HLOOKUP(daily!$B139,'commercial size limit'!$A$4:$M$13,7,FALSE)/100))*(VLOOKUP(17&amp;$B139,'comm trip limit - FL_Keys'!$A$5:$I$64,COLUMN(H137),FALSE))*$C140</f>
        <v>2449.8331520258421</v>
      </c>
      <c r="AM140">
        <f>AM139+(1-(HLOOKUP(daily!$B139,'commercial size limit'!$A$4:$M$13,7,FALSE)/100))*(VLOOKUP(17&amp;$B139,'comm trip limit - FL_Keys'!$A$5:$I$64,COLUMN(I137),FALSE))*$C140</f>
        <v>2452.1009380098435</v>
      </c>
    </row>
    <row r="141" spans="1:39" x14ac:dyDescent="0.25">
      <c r="A141" s="7">
        <v>42508</v>
      </c>
      <c r="B141" s="22">
        <f t="shared" si="7"/>
        <v>5</v>
      </c>
      <c r="C141" s="21">
        <f t="shared" si="6"/>
        <v>81.271000000000001</v>
      </c>
      <c r="D141">
        <f t="shared" si="8"/>
        <v>5132.4269999999879</v>
      </c>
      <c r="E141">
        <v>139</v>
      </c>
      <c r="J141">
        <f>J140+(1-(HLOOKUP(daily!$B140,'commercial size limit'!$A$4:$M$13,2,FALSE)/100))*(VLOOKUP(12&amp;$B140,'comm trip limit - FL_Keys'!$A$5:$I$64,COLUMN(D138),FALSE))*$C141</f>
        <v>5132.4269999999879</v>
      </c>
      <c r="K141">
        <f>K140+(1-(HLOOKUP(daily!$B140,'commercial size limit'!$A$4:$M$13,2,FALSE)/100))*(VLOOKUP(12&amp;$B140,'comm trip limit - FL_Keys'!$A$5:$I$64,COLUMN(E138),FALSE))*$C141</f>
        <v>3088.7175183700015</v>
      </c>
      <c r="L141">
        <f>L140+(1-(HLOOKUP(daily!$B140,'commercial size limit'!$A$4:$M$13,2,FALSE)/100))*(VLOOKUP(12&amp;$B140,'comm trip limit - FL_Keys'!$A$5:$I$64,COLUMN(F138),FALSE))*$C141</f>
        <v>4136.1312918599961</v>
      </c>
      <c r="M141">
        <f>M140+(1-(HLOOKUP(daily!$B140,'commercial size limit'!$A$4:$M$13,2,FALSE)/100))*(VLOOKUP(12&amp;$B140,'comm trip limit - FL_Keys'!$A$5:$I$64,COLUMN(G138),FALSE))*$C141</f>
        <v>4824.1143754999921</v>
      </c>
      <c r="N141">
        <f>N140+(1-(HLOOKUP(daily!$B140,'commercial size limit'!$A$4:$M$13,2,FALSE)/100))*(VLOOKUP(12&amp;$B140,'comm trip limit - FL_Keys'!$A$5:$I$64,COLUMN(H138),FALSE))*$C141</f>
        <v>5064.378679969991</v>
      </c>
      <c r="O141">
        <f>O140+(1-(HLOOKUP(daily!$B140,'commercial size limit'!$A$4:$M$13,2,FALSE)/100))*(VLOOKUP(12&amp;$B140,'comm trip limit - FL_Keys'!$A$5:$I$64,COLUMN(I138),FALSE))*$C141</f>
        <v>5112.0371461799868</v>
      </c>
      <c r="P141">
        <f>P140+(1-(HLOOKUP(daily!$B140,'commercial size limit'!$A$4:$M$13,4,FALSE)/100))*(VLOOKUP(14&amp;$B140,'comm trip limit - FL_Keys'!$A$5:$I$64,COLUMN(D138),FALSE))*$C141</f>
        <v>3175.0236533398197</v>
      </c>
      <c r="Q141">
        <f>Q140+(1-(HLOOKUP(daily!$B140,'commercial size limit'!$A$4:$M$13,4,FALSE)/100))*(VLOOKUP(14&amp;$B140,'comm trip limit - FL_Keys'!$A$5:$I$64,COLUMN(E138),FALSE))*$C141</f>
        <v>2257.621997217967</v>
      </c>
      <c r="R141">
        <f>R140+(1-(HLOOKUP(daily!$B140,'commercial size limit'!$A$4:$M$13,4,FALSE)/100))*(VLOOKUP(14&amp;$B140,'comm trip limit - FL_Keys'!$A$5:$I$64,COLUMN(F138),FALSE))*$C141</f>
        <v>2770.9362606519717</v>
      </c>
      <c r="S141">
        <f>S140+(1-(HLOOKUP(daily!$B140,'commercial size limit'!$A$4:$M$13,4,FALSE)/100))*(VLOOKUP(14&amp;$B140,'comm trip limit - FL_Keys'!$A$5:$I$64,COLUMN(G138),FALSE))*$C141</f>
        <v>3080.5081763697967</v>
      </c>
      <c r="T141">
        <f>T140+(1-(HLOOKUP(daily!$B140,'commercial size limit'!$A$4:$M$13,4,FALSE)/100))*(VLOOKUP(14&amp;$B140,'comm trip limit - FL_Keys'!$A$5:$I$64,COLUMN(H138),FALSE))*$C141</f>
        <v>3163.4230546393178</v>
      </c>
      <c r="U141">
        <f>U140+(1-(HLOOKUP(daily!$B140,'commercial size limit'!$A$4:$M$13,4,FALSE)/100))*(VLOOKUP(14&amp;$B140,'comm trip limit - FL_Keys'!$A$5:$I$64,COLUMN(I138),FALSE))*$C141</f>
        <v>3175.0236533398197</v>
      </c>
      <c r="V141">
        <f>V140+(1-(HLOOKUP(daily!$B140,'commercial size limit'!$A$4:$M$13,5,FALSE)/100))*(VLOOKUP(15&amp;$B140,'comm trip limit - FL_Keys'!$A$5:$I$64,COLUMN(D138),FALSE))*$C141</f>
        <v>2796.6396061500714</v>
      </c>
      <c r="W141">
        <f>W140+(1-(HLOOKUP(daily!$B140,'commercial size limit'!$A$4:$M$13,5,FALSE)/100))*(VLOOKUP(15&amp;$B140,'comm trip limit - FL_Keys'!$A$5:$I$64,COLUMN(E138),FALSE))*$C141</f>
        <v>2033.5295077509593</v>
      </c>
      <c r="X141">
        <f>X140+(1-(HLOOKUP(daily!$B140,'commercial size limit'!$A$4:$M$13,5,FALSE)/100))*(VLOOKUP(15&amp;$B140,'comm trip limit - FL_Keys'!$A$5:$I$64,COLUMN(F138),FALSE))*$C141</f>
        <v>2465.6970876870055</v>
      </c>
      <c r="Y141">
        <f>Y140+(1-(HLOOKUP(daily!$B140,'commercial size limit'!$A$4:$M$13,5,FALSE)/100))*(VLOOKUP(15&amp;$B140,'comm trip limit - FL_Keys'!$A$5:$I$64,COLUMN(G138),FALSE))*$C141</f>
        <v>2726.0324790972231</v>
      </c>
      <c r="Z141">
        <f>Z140+(1-(HLOOKUP(daily!$B140,'commercial size limit'!$A$4:$M$13,5,FALSE)/100))*(VLOOKUP(15&amp;$B140,'comm trip limit - FL_Keys'!$A$5:$I$64,COLUMN(H138),FALSE))*$C141</f>
        <v>2790.5943893269296</v>
      </c>
      <c r="AA141">
        <f>AA140+(1-(HLOOKUP(daily!$B140,'commercial size limit'!$A$4:$M$13,5,FALSE)/100))*(VLOOKUP(15&amp;$B140,'comm trip limit - FL_Keys'!$A$5:$I$64,COLUMN(I138),FALSE))*$C141</f>
        <v>2796.6396061500714</v>
      </c>
      <c r="AB141">
        <f>AB140+(1-(HLOOKUP(daily!$B140,'commercial size limit'!$A$4:$M$13,6,FALSE)/100))*(VLOOKUP(16&amp;$B140,'comm trip limit - FL_Keys'!$A$5:$I$64,COLUMN(D138),FALSE))*$C141</f>
        <v>2641.1696202221633</v>
      </c>
      <c r="AC141">
        <f>AC140+(1-(HLOOKUP(daily!$B140,'commercial size limit'!$A$4:$M$13,6,FALSE)/100))*(VLOOKUP(16&amp;$B140,'comm trip limit - FL_Keys'!$A$5:$I$64,COLUMN(E138),FALSE))*$C141</f>
        <v>1915.9612676018212</v>
      </c>
      <c r="AD141">
        <f>AD140+(1-(HLOOKUP(daily!$B140,'commercial size limit'!$A$4:$M$13,6,FALSE)/100))*(VLOOKUP(16&amp;$B140,'comm trip limit - FL_Keys'!$A$5:$I$64,COLUMN(F138),FALSE))*$C141</f>
        <v>2316.7935808129459</v>
      </c>
      <c r="AE141">
        <f>AE140+(1-(HLOOKUP(daily!$B140,'commercial size limit'!$A$4:$M$13,6,FALSE)/100))*(VLOOKUP(16&amp;$B140,'comm trip limit - FL_Keys'!$A$5:$I$64,COLUMN(G138),FALSE))*$C141</f>
        <v>2570.5624931693155</v>
      </c>
      <c r="AF141">
        <f>AF140+(1-(HLOOKUP(daily!$B140,'commercial size limit'!$A$4:$M$13,6,FALSE)/100))*(VLOOKUP(16&amp;$B140,'comm trip limit - FL_Keys'!$A$5:$I$64,COLUMN(H138),FALSE))*$C141</f>
        <v>2635.1244033990206</v>
      </c>
      <c r="AG141">
        <f>AG140+(1-(HLOOKUP(daily!$B140,'commercial size limit'!$A$4:$M$13,6,FALSE)/100))*(VLOOKUP(16&amp;$B140,'comm trip limit - FL_Keys'!$A$5:$I$64,COLUMN(I138),FALSE))*$C141</f>
        <v>2641.1696202221633</v>
      </c>
      <c r="AH141">
        <f>AH140+(1-(HLOOKUP(daily!$B140,'commercial size limit'!$A$4:$M$13,7,FALSE)/100))*(VLOOKUP(17&amp;$B140,'comm trip limit - FL_Keys'!$A$5:$I$64,COLUMN(D138),FALSE))*$C141</f>
        <v>2522.9692500098436</v>
      </c>
      <c r="AI141">
        <f>AI140+(1-(HLOOKUP(daily!$B140,'commercial size limit'!$A$4:$M$13,7,FALSE)/100))*(VLOOKUP(17&amp;$B140,'comm trip limit - FL_Keys'!$A$5:$I$64,COLUMN(E138),FALSE))*$C141</f>
        <v>1855.4201352079347</v>
      </c>
      <c r="AJ141">
        <f>AJ140+(1-(HLOOKUP(daily!$B140,'commercial size limit'!$A$4:$M$13,7,FALSE)/100))*(VLOOKUP(17&amp;$B140,'comm trip limit - FL_Keys'!$A$5:$I$64,COLUMN(F138),FALSE))*$C141</f>
        <v>2229.5272957468264</v>
      </c>
      <c r="AK141">
        <f>AK140+(1-(HLOOKUP(daily!$B140,'commercial size limit'!$A$4:$M$13,7,FALSE)/100))*(VLOOKUP(17&amp;$B140,'comm trip limit - FL_Keys'!$A$5:$I$64,COLUMN(G138),FALSE))*$C141</f>
        <v>2466.875563695603</v>
      </c>
      <c r="AL141">
        <f>AL140+(1-(HLOOKUP(daily!$B140,'commercial size limit'!$A$4:$M$13,7,FALSE)/100))*(VLOOKUP(17&amp;$B140,'comm trip limit - FL_Keys'!$A$5:$I$64,COLUMN(H138),FALSE))*$C141</f>
        <v>2520.5597274018419</v>
      </c>
      <c r="AM141">
        <f>AM140+(1-(HLOOKUP(daily!$B140,'commercial size limit'!$A$4:$M$13,7,FALSE)/100))*(VLOOKUP(17&amp;$B140,'comm trip limit - FL_Keys'!$A$5:$I$64,COLUMN(I138),FALSE))*$C141</f>
        <v>2522.9692500098436</v>
      </c>
    </row>
    <row r="142" spans="1:39" x14ac:dyDescent="0.25">
      <c r="A142" s="7">
        <v>42509</v>
      </c>
      <c r="B142" s="22">
        <f t="shared" si="7"/>
        <v>5</v>
      </c>
      <c r="C142" s="21">
        <f t="shared" si="6"/>
        <v>81.271000000000001</v>
      </c>
      <c r="D142">
        <f t="shared" si="8"/>
        <v>5213.6979999999876</v>
      </c>
      <c r="E142">
        <v>140</v>
      </c>
      <c r="J142">
        <f>J141+(1-(HLOOKUP(daily!$B141,'commercial size limit'!$A$4:$M$13,2,FALSE)/100))*(VLOOKUP(12&amp;$B141,'comm trip limit - FL_Keys'!$A$5:$I$64,COLUMN(D139),FALSE))*$C142</f>
        <v>5213.6979999999876</v>
      </c>
      <c r="K142">
        <f>K141+(1-(HLOOKUP(daily!$B141,'commercial size limit'!$A$4:$M$13,2,FALSE)/100))*(VLOOKUP(12&amp;$B141,'comm trip limit - FL_Keys'!$A$5:$I$64,COLUMN(E139),FALSE))*$C142</f>
        <v>3131.0979067400017</v>
      </c>
      <c r="L142">
        <f>L141+(1-(HLOOKUP(daily!$B141,'commercial size limit'!$A$4:$M$13,2,FALSE)/100))*(VLOOKUP(12&amp;$B141,'comm trip limit - FL_Keys'!$A$5:$I$64,COLUMN(F139),FALSE))*$C142</f>
        <v>4195.6907442099964</v>
      </c>
      <c r="M142">
        <f>M141+(1-(HLOOKUP(daily!$B141,'commercial size limit'!$A$4:$M$13,2,FALSE)/100))*(VLOOKUP(12&amp;$B141,'comm trip limit - FL_Keys'!$A$5:$I$64,COLUMN(G139),FALSE))*$C142</f>
        <v>4898.9544012699916</v>
      </c>
      <c r="N142">
        <f>N141+(1-(HLOOKUP(daily!$B141,'commercial size limit'!$A$4:$M$13,2,FALSE)/100))*(VLOOKUP(12&amp;$B141,'comm trip limit - FL_Keys'!$A$5:$I$64,COLUMN(H139),FALSE))*$C142</f>
        <v>5144.7825183999912</v>
      </c>
      <c r="O142">
        <f>O141+(1-(HLOOKUP(daily!$B141,'commercial size limit'!$A$4:$M$13,2,FALSE)/100))*(VLOOKUP(12&amp;$B141,'comm trip limit - FL_Keys'!$A$5:$I$64,COLUMN(I139),FALSE))*$C142</f>
        <v>5193.3081461799866</v>
      </c>
      <c r="P142">
        <f>P141+(1-(HLOOKUP(daily!$B141,'commercial size limit'!$A$4:$M$13,4,FALSE)/100))*(VLOOKUP(14&amp;$B141,'comm trip limit - FL_Keys'!$A$5:$I$64,COLUMN(D139),FALSE))*$C142</f>
        <v>3253.6398006731529</v>
      </c>
      <c r="Q142">
        <f>Q141+(1-(HLOOKUP(daily!$B141,'commercial size limit'!$A$4:$M$13,4,FALSE)/100))*(VLOOKUP(14&amp;$B141,'comm trip limit - FL_Keys'!$A$5:$I$64,COLUMN(E139),FALSE))*$C142</f>
        <v>2299.3184294406201</v>
      </c>
      <c r="R142">
        <f>R141+(1-(HLOOKUP(daily!$B141,'commercial size limit'!$A$4:$M$13,4,FALSE)/100))*(VLOOKUP(14&amp;$B141,'comm trip limit - FL_Keys'!$A$5:$I$64,COLUMN(F139),FALSE))*$C142</f>
        <v>2829.4274604294451</v>
      </c>
      <c r="S142">
        <f>S141+(1-(HLOOKUP(daily!$B141,'commercial size limit'!$A$4:$M$13,4,FALSE)/100))*(VLOOKUP(14&amp;$B141,'comm trip limit - FL_Keys'!$A$5:$I$64,COLUMN(G139),FALSE))*$C142</f>
        <v>3153.5645897637169</v>
      </c>
      <c r="T142">
        <f>T141+(1-(HLOOKUP(daily!$B141,'commercial size limit'!$A$4:$M$13,4,FALSE)/100))*(VLOOKUP(14&amp;$B141,'comm trip limit - FL_Keys'!$A$5:$I$64,COLUMN(H139),FALSE))*$C142</f>
        <v>3241.356813813798</v>
      </c>
      <c r="U142">
        <f>U141+(1-(HLOOKUP(daily!$B141,'commercial size limit'!$A$4:$M$13,4,FALSE)/100))*(VLOOKUP(14&amp;$B141,'comm trip limit - FL_Keys'!$A$5:$I$64,COLUMN(I139),FALSE))*$C142</f>
        <v>3253.6398006731529</v>
      </c>
      <c r="V142">
        <f>V141+(1-(HLOOKUP(daily!$B141,'commercial size limit'!$A$4:$M$13,5,FALSE)/100))*(VLOOKUP(15&amp;$B141,'comm trip limit - FL_Keys'!$A$5:$I$64,COLUMN(D139),FALSE))*$C142</f>
        <v>2870.5691258167381</v>
      </c>
      <c r="W142">
        <f>W141+(1-(HLOOKUP(daily!$B141,'commercial size limit'!$A$4:$M$13,5,FALSE)/100))*(VLOOKUP(15&amp;$B141,'comm trip limit - FL_Keys'!$A$5:$I$64,COLUMN(E139),FALSE))*$C142</f>
        <v>2073.9778265509858</v>
      </c>
      <c r="X142">
        <f>X141+(1-(HLOOKUP(daily!$B141,'commercial size limit'!$A$4:$M$13,5,FALSE)/100))*(VLOOKUP(15&amp;$B141,'comm trip limit - FL_Keys'!$A$5:$I$64,COLUMN(F139),FALSE))*$C142</f>
        <v>2522.2376450328757</v>
      </c>
      <c r="Y142">
        <f>Y141+(1-(HLOOKUP(daily!$B141,'commercial size limit'!$A$4:$M$13,5,FALSE)/100))*(VLOOKUP(15&amp;$B141,'comm trip limit - FL_Keys'!$A$5:$I$64,COLUMN(G139),FALSE))*$C142</f>
        <v>2795.8086383490163</v>
      </c>
      <c r="Z142">
        <f>Z141+(1-(HLOOKUP(daily!$B141,'commercial size limit'!$A$4:$M$13,5,FALSE)/100))*(VLOOKUP(15&amp;$B141,'comm trip limit - FL_Keys'!$A$5:$I$64,COLUMN(H139),FALSE))*$C142</f>
        <v>2864.1683080039998</v>
      </c>
      <c r="AA142">
        <f>AA141+(1-(HLOOKUP(daily!$B141,'commercial size limit'!$A$4:$M$13,5,FALSE)/100))*(VLOOKUP(15&amp;$B141,'comm trip limit - FL_Keys'!$A$5:$I$64,COLUMN(I139),FALSE))*$C142</f>
        <v>2870.5691258167381</v>
      </c>
      <c r="AB142">
        <f>AB141+(1-(HLOOKUP(daily!$B141,'commercial size limit'!$A$4:$M$13,6,FALSE)/100))*(VLOOKUP(16&amp;$B141,'comm trip limit - FL_Keys'!$A$5:$I$64,COLUMN(D139),FALSE))*$C142</f>
        <v>2715.09913988883</v>
      </c>
      <c r="AC142">
        <f>AC141+(1-(HLOOKUP(daily!$B141,'commercial size limit'!$A$4:$M$13,6,FALSE)/100))*(VLOOKUP(16&amp;$B141,'comm trip limit - FL_Keys'!$A$5:$I$64,COLUMN(E139),FALSE))*$C142</f>
        <v>1956.4095864018479</v>
      </c>
      <c r="AD142">
        <f>AD141+(1-(HLOOKUP(daily!$B141,'commercial size limit'!$A$4:$M$13,6,FALSE)/100))*(VLOOKUP(16&amp;$B141,'comm trip limit - FL_Keys'!$A$5:$I$64,COLUMN(F139),FALSE))*$C142</f>
        <v>2373.3341381588161</v>
      </c>
      <c r="AE142">
        <f>AE141+(1-(HLOOKUP(daily!$B141,'commercial size limit'!$A$4:$M$13,6,FALSE)/100))*(VLOOKUP(16&amp;$B141,'comm trip limit - FL_Keys'!$A$5:$I$64,COLUMN(G139),FALSE))*$C142</f>
        <v>2640.3386524211087</v>
      </c>
      <c r="AF142">
        <f>AF141+(1-(HLOOKUP(daily!$B141,'commercial size limit'!$A$4:$M$13,6,FALSE)/100))*(VLOOKUP(16&amp;$B141,'comm trip limit - FL_Keys'!$A$5:$I$64,COLUMN(H139),FALSE))*$C142</f>
        <v>2708.6983220760908</v>
      </c>
      <c r="AG142">
        <f>AG141+(1-(HLOOKUP(daily!$B141,'commercial size limit'!$A$4:$M$13,6,FALSE)/100))*(VLOOKUP(16&amp;$B141,'comm trip limit - FL_Keys'!$A$5:$I$64,COLUMN(I139),FALSE))*$C142</f>
        <v>2715.09913988883</v>
      </c>
      <c r="AH142">
        <f>AH141+(1-(HLOOKUP(daily!$B141,'commercial size limit'!$A$4:$M$13,7,FALSE)/100))*(VLOOKUP(17&amp;$B141,'comm trip limit - FL_Keys'!$A$5:$I$64,COLUMN(D139),FALSE))*$C142</f>
        <v>2593.8375620098436</v>
      </c>
      <c r="AI142">
        <f>AI141+(1-(HLOOKUP(daily!$B141,'commercial size limit'!$A$4:$M$13,7,FALSE)/100))*(VLOOKUP(17&amp;$B141,'comm trip limit - FL_Keys'!$A$5:$I$64,COLUMN(E139),FALSE))*$C142</f>
        <v>1895.0263087353746</v>
      </c>
      <c r="AJ142">
        <f>AJ141+(1-(HLOOKUP(daily!$B141,'commercial size limit'!$A$4:$M$13,7,FALSE)/100))*(VLOOKUP(17&amp;$B141,'comm trip limit - FL_Keys'!$A$5:$I$64,COLUMN(F139),FALSE))*$C142</f>
        <v>2284.7138676674663</v>
      </c>
      <c r="AK142">
        <f>AK141+(1-(HLOOKUP(daily!$B141,'commercial size limit'!$A$4:$M$13,7,FALSE)/100))*(VLOOKUP(17&amp;$B141,'comm trip limit - FL_Keys'!$A$5:$I$64,COLUMN(G139),FALSE))*$C142</f>
        <v>2534.444247088883</v>
      </c>
      <c r="AL142">
        <f>AL141+(1-(HLOOKUP(daily!$B141,'commercial size limit'!$A$4:$M$13,7,FALSE)/100))*(VLOOKUP(17&amp;$B141,'comm trip limit - FL_Keys'!$A$5:$I$64,COLUMN(H139),FALSE))*$C142</f>
        <v>2591.2863027778417</v>
      </c>
      <c r="AM142">
        <f>AM141+(1-(HLOOKUP(daily!$B141,'commercial size limit'!$A$4:$M$13,7,FALSE)/100))*(VLOOKUP(17&amp;$B141,'comm trip limit - FL_Keys'!$A$5:$I$64,COLUMN(I139),FALSE))*$C142</f>
        <v>2593.8375620098436</v>
      </c>
    </row>
    <row r="143" spans="1:39" x14ac:dyDescent="0.25">
      <c r="A143" s="7">
        <v>42510</v>
      </c>
      <c r="B143" s="22">
        <f t="shared" si="7"/>
        <v>5</v>
      </c>
      <c r="C143" s="21">
        <f t="shared" si="6"/>
        <v>81.271000000000001</v>
      </c>
      <c r="D143">
        <f t="shared" si="8"/>
        <v>5294.9689999999873</v>
      </c>
      <c r="E143">
        <v>141</v>
      </c>
      <c r="J143">
        <f>J142+(1-(HLOOKUP(daily!$B142,'commercial size limit'!$A$4:$M$13,2,FALSE)/100))*(VLOOKUP(12&amp;$B142,'comm trip limit - FL_Keys'!$A$5:$I$64,COLUMN(D140),FALSE))*$C143</f>
        <v>5294.9689999999873</v>
      </c>
      <c r="K143">
        <f>K142+(1-(HLOOKUP(daily!$B142,'commercial size limit'!$A$4:$M$13,2,FALSE)/100))*(VLOOKUP(12&amp;$B142,'comm trip limit - FL_Keys'!$A$5:$I$64,COLUMN(E140),FALSE))*$C143</f>
        <v>3173.4782951100019</v>
      </c>
      <c r="L143">
        <f>L142+(1-(HLOOKUP(daily!$B142,'commercial size limit'!$A$4:$M$13,2,FALSE)/100))*(VLOOKUP(12&amp;$B142,'comm trip limit - FL_Keys'!$A$5:$I$64,COLUMN(F140),FALSE))*$C143</f>
        <v>4255.2501965599968</v>
      </c>
      <c r="M143">
        <f>M142+(1-(HLOOKUP(daily!$B142,'commercial size limit'!$A$4:$M$13,2,FALSE)/100))*(VLOOKUP(12&amp;$B142,'comm trip limit - FL_Keys'!$A$5:$I$64,COLUMN(G140),FALSE))*$C143</f>
        <v>4973.7944270399912</v>
      </c>
      <c r="N143">
        <f>N142+(1-(HLOOKUP(daily!$B142,'commercial size limit'!$A$4:$M$13,2,FALSE)/100))*(VLOOKUP(12&amp;$B142,'comm trip limit - FL_Keys'!$A$5:$I$64,COLUMN(H140),FALSE))*$C143</f>
        <v>5225.1863568299914</v>
      </c>
      <c r="O143">
        <f>O142+(1-(HLOOKUP(daily!$B142,'commercial size limit'!$A$4:$M$13,2,FALSE)/100))*(VLOOKUP(12&amp;$B142,'comm trip limit - FL_Keys'!$A$5:$I$64,COLUMN(I140),FALSE))*$C143</f>
        <v>5274.5791461799863</v>
      </c>
      <c r="P143">
        <f>P142+(1-(HLOOKUP(daily!$B142,'commercial size limit'!$A$4:$M$13,4,FALSE)/100))*(VLOOKUP(14&amp;$B142,'comm trip limit - FL_Keys'!$A$5:$I$64,COLUMN(D140),FALSE))*$C143</f>
        <v>3332.2559480064861</v>
      </c>
      <c r="Q143">
        <f>Q142+(1-(HLOOKUP(daily!$B142,'commercial size limit'!$A$4:$M$13,4,FALSE)/100))*(VLOOKUP(14&amp;$B142,'comm trip limit - FL_Keys'!$A$5:$I$64,COLUMN(E140),FALSE))*$C143</f>
        <v>2341.0148616632732</v>
      </c>
      <c r="R143">
        <f>R142+(1-(HLOOKUP(daily!$B142,'commercial size limit'!$A$4:$M$13,4,FALSE)/100))*(VLOOKUP(14&amp;$B142,'comm trip limit - FL_Keys'!$A$5:$I$64,COLUMN(F140),FALSE))*$C143</f>
        <v>2887.9186602069185</v>
      </c>
      <c r="S143">
        <f>S142+(1-(HLOOKUP(daily!$B142,'commercial size limit'!$A$4:$M$13,4,FALSE)/100))*(VLOOKUP(14&amp;$B142,'comm trip limit - FL_Keys'!$A$5:$I$64,COLUMN(G140),FALSE))*$C143</f>
        <v>3226.621003157637</v>
      </c>
      <c r="T143">
        <f>T142+(1-(HLOOKUP(daily!$B142,'commercial size limit'!$A$4:$M$13,4,FALSE)/100))*(VLOOKUP(14&amp;$B142,'comm trip limit - FL_Keys'!$A$5:$I$64,COLUMN(H140),FALSE))*$C143</f>
        <v>3319.2905729882782</v>
      </c>
      <c r="U143">
        <f>U142+(1-(HLOOKUP(daily!$B142,'commercial size limit'!$A$4:$M$13,4,FALSE)/100))*(VLOOKUP(14&amp;$B142,'comm trip limit - FL_Keys'!$A$5:$I$64,COLUMN(I140),FALSE))*$C143</f>
        <v>3332.2559480064861</v>
      </c>
      <c r="V143">
        <f>V142+(1-(HLOOKUP(daily!$B142,'commercial size limit'!$A$4:$M$13,5,FALSE)/100))*(VLOOKUP(15&amp;$B142,'comm trip limit - FL_Keys'!$A$5:$I$64,COLUMN(D140),FALSE))*$C143</f>
        <v>2944.4986454834047</v>
      </c>
      <c r="W143">
        <f>W142+(1-(HLOOKUP(daily!$B142,'commercial size limit'!$A$4:$M$13,5,FALSE)/100))*(VLOOKUP(15&amp;$B142,'comm trip limit - FL_Keys'!$A$5:$I$64,COLUMN(E140),FALSE))*$C143</f>
        <v>2114.4261453510126</v>
      </c>
      <c r="X143">
        <f>X142+(1-(HLOOKUP(daily!$B142,'commercial size limit'!$A$4:$M$13,5,FALSE)/100))*(VLOOKUP(15&amp;$B142,'comm trip limit - FL_Keys'!$A$5:$I$64,COLUMN(F140),FALSE))*$C143</f>
        <v>2578.7782023787458</v>
      </c>
      <c r="Y143">
        <f>Y142+(1-(HLOOKUP(daily!$B142,'commercial size limit'!$A$4:$M$13,5,FALSE)/100))*(VLOOKUP(15&amp;$B142,'comm trip limit - FL_Keys'!$A$5:$I$64,COLUMN(G140),FALSE))*$C143</f>
        <v>2865.5847976008095</v>
      </c>
      <c r="Z143">
        <f>Z142+(1-(HLOOKUP(daily!$B142,'commercial size limit'!$A$4:$M$13,5,FALSE)/100))*(VLOOKUP(15&amp;$B142,'comm trip limit - FL_Keys'!$A$5:$I$64,COLUMN(H140),FALSE))*$C143</f>
        <v>2937.74222668107</v>
      </c>
      <c r="AA143">
        <f>AA142+(1-(HLOOKUP(daily!$B142,'commercial size limit'!$A$4:$M$13,5,FALSE)/100))*(VLOOKUP(15&amp;$B142,'comm trip limit - FL_Keys'!$A$5:$I$64,COLUMN(I140),FALSE))*$C143</f>
        <v>2944.4986454834047</v>
      </c>
      <c r="AB143">
        <f>AB142+(1-(HLOOKUP(daily!$B142,'commercial size limit'!$A$4:$M$13,6,FALSE)/100))*(VLOOKUP(16&amp;$B142,'comm trip limit - FL_Keys'!$A$5:$I$64,COLUMN(D140),FALSE))*$C143</f>
        <v>2789.0286595554967</v>
      </c>
      <c r="AC143">
        <f>AC142+(1-(HLOOKUP(daily!$B142,'commercial size limit'!$A$4:$M$13,6,FALSE)/100))*(VLOOKUP(16&amp;$B142,'comm trip limit - FL_Keys'!$A$5:$I$64,COLUMN(E140),FALSE))*$C143</f>
        <v>1996.8579052018747</v>
      </c>
      <c r="AD143">
        <f>AD142+(1-(HLOOKUP(daily!$B142,'commercial size limit'!$A$4:$M$13,6,FALSE)/100))*(VLOOKUP(16&amp;$B142,'comm trip limit - FL_Keys'!$A$5:$I$64,COLUMN(F140),FALSE))*$C143</f>
        <v>2429.8746955046863</v>
      </c>
      <c r="AE143">
        <f>AE142+(1-(HLOOKUP(daily!$B142,'commercial size limit'!$A$4:$M$13,6,FALSE)/100))*(VLOOKUP(16&amp;$B142,'comm trip limit - FL_Keys'!$A$5:$I$64,COLUMN(G140),FALSE))*$C143</f>
        <v>2710.1148116729019</v>
      </c>
      <c r="AF143">
        <f>AF142+(1-(HLOOKUP(daily!$B142,'commercial size limit'!$A$4:$M$13,6,FALSE)/100))*(VLOOKUP(16&amp;$B142,'comm trip limit - FL_Keys'!$A$5:$I$64,COLUMN(H140),FALSE))*$C143</f>
        <v>2782.272240753161</v>
      </c>
      <c r="AG143">
        <f>AG142+(1-(HLOOKUP(daily!$B142,'commercial size limit'!$A$4:$M$13,6,FALSE)/100))*(VLOOKUP(16&amp;$B142,'comm trip limit - FL_Keys'!$A$5:$I$64,COLUMN(I140),FALSE))*$C143</f>
        <v>2789.0286595554967</v>
      </c>
      <c r="AH143">
        <f>AH142+(1-(HLOOKUP(daily!$B142,'commercial size limit'!$A$4:$M$13,7,FALSE)/100))*(VLOOKUP(17&amp;$B142,'comm trip limit - FL_Keys'!$A$5:$I$64,COLUMN(D140),FALSE))*$C143</f>
        <v>2664.7058740098437</v>
      </c>
      <c r="AI143">
        <f>AI142+(1-(HLOOKUP(daily!$B142,'commercial size limit'!$A$4:$M$13,7,FALSE)/100))*(VLOOKUP(17&amp;$B142,'comm trip limit - FL_Keys'!$A$5:$I$64,COLUMN(E140),FALSE))*$C143</f>
        <v>1934.6324822628146</v>
      </c>
      <c r="AJ143">
        <f>AJ142+(1-(HLOOKUP(daily!$B142,'commercial size limit'!$A$4:$M$13,7,FALSE)/100))*(VLOOKUP(17&amp;$B142,'comm trip limit - FL_Keys'!$A$5:$I$64,COLUMN(F140),FALSE))*$C143</f>
        <v>2339.9004395881061</v>
      </c>
      <c r="AK143">
        <f>AK142+(1-(HLOOKUP(daily!$B142,'commercial size limit'!$A$4:$M$13,7,FALSE)/100))*(VLOOKUP(17&amp;$B142,'comm trip limit - FL_Keys'!$A$5:$I$64,COLUMN(G140),FALSE))*$C143</f>
        <v>2602.012930482163</v>
      </c>
      <c r="AL143">
        <f>AL142+(1-(HLOOKUP(daily!$B142,'commercial size limit'!$A$4:$M$13,7,FALSE)/100))*(VLOOKUP(17&amp;$B142,'comm trip limit - FL_Keys'!$A$5:$I$64,COLUMN(H140),FALSE))*$C143</f>
        <v>2662.0128781538415</v>
      </c>
      <c r="AM143">
        <f>AM142+(1-(HLOOKUP(daily!$B142,'commercial size limit'!$A$4:$M$13,7,FALSE)/100))*(VLOOKUP(17&amp;$B142,'comm trip limit - FL_Keys'!$A$5:$I$64,COLUMN(I140),FALSE))*$C143</f>
        <v>2664.7058740098437</v>
      </c>
    </row>
    <row r="144" spans="1:39" x14ac:dyDescent="0.25">
      <c r="A144" s="7">
        <v>42511</v>
      </c>
      <c r="B144" s="22">
        <f t="shared" si="7"/>
        <v>5</v>
      </c>
      <c r="C144" s="21">
        <f t="shared" si="6"/>
        <v>81.271000000000001</v>
      </c>
      <c r="D144">
        <f t="shared" si="8"/>
        <v>5376.239999999987</v>
      </c>
      <c r="E144">
        <v>142</v>
      </c>
      <c r="J144">
        <f>J143+(1-(HLOOKUP(daily!$B143,'commercial size limit'!$A$4:$M$13,2,FALSE)/100))*(VLOOKUP(12&amp;$B143,'comm trip limit - FL_Keys'!$A$5:$I$64,COLUMN(D141),FALSE))*$C144</f>
        <v>5376.239999999987</v>
      </c>
      <c r="K144">
        <f>K143+(1-(HLOOKUP(daily!$B143,'commercial size limit'!$A$4:$M$13,2,FALSE)/100))*(VLOOKUP(12&amp;$B143,'comm trip limit - FL_Keys'!$A$5:$I$64,COLUMN(E141),FALSE))*$C144</f>
        <v>3215.8586834800021</v>
      </c>
      <c r="L144">
        <f>L143+(1-(HLOOKUP(daily!$B143,'commercial size limit'!$A$4:$M$13,2,FALSE)/100))*(VLOOKUP(12&amp;$B143,'comm trip limit - FL_Keys'!$A$5:$I$64,COLUMN(F141),FALSE))*$C144</f>
        <v>4314.8096489099971</v>
      </c>
      <c r="M144">
        <f>M143+(1-(HLOOKUP(daily!$B143,'commercial size limit'!$A$4:$M$13,2,FALSE)/100))*(VLOOKUP(12&amp;$B143,'comm trip limit - FL_Keys'!$A$5:$I$64,COLUMN(G141),FALSE))*$C144</f>
        <v>5048.6344528099908</v>
      </c>
      <c r="N144">
        <f>N143+(1-(HLOOKUP(daily!$B143,'commercial size limit'!$A$4:$M$13,2,FALSE)/100))*(VLOOKUP(12&amp;$B143,'comm trip limit - FL_Keys'!$A$5:$I$64,COLUMN(H141),FALSE))*$C144</f>
        <v>5305.5901952599916</v>
      </c>
      <c r="O144">
        <f>O143+(1-(HLOOKUP(daily!$B143,'commercial size limit'!$A$4:$M$13,2,FALSE)/100))*(VLOOKUP(12&amp;$B143,'comm trip limit - FL_Keys'!$A$5:$I$64,COLUMN(I141),FALSE))*$C144</f>
        <v>5355.850146179986</v>
      </c>
      <c r="P144">
        <f>P143+(1-(HLOOKUP(daily!$B143,'commercial size limit'!$A$4:$M$13,4,FALSE)/100))*(VLOOKUP(14&amp;$B143,'comm trip limit - FL_Keys'!$A$5:$I$64,COLUMN(D141),FALSE))*$C144</f>
        <v>3410.8720953398192</v>
      </c>
      <c r="Q144">
        <f>Q143+(1-(HLOOKUP(daily!$B143,'commercial size limit'!$A$4:$M$13,4,FALSE)/100))*(VLOOKUP(14&amp;$B143,'comm trip limit - FL_Keys'!$A$5:$I$64,COLUMN(E141),FALSE))*$C144</f>
        <v>2382.7112938859264</v>
      </c>
      <c r="R144">
        <f>R143+(1-(HLOOKUP(daily!$B143,'commercial size limit'!$A$4:$M$13,4,FALSE)/100))*(VLOOKUP(14&amp;$B143,'comm trip limit - FL_Keys'!$A$5:$I$64,COLUMN(F141),FALSE))*$C144</f>
        <v>2946.4098599843919</v>
      </c>
      <c r="S144">
        <f>S143+(1-(HLOOKUP(daily!$B143,'commercial size limit'!$A$4:$M$13,4,FALSE)/100))*(VLOOKUP(14&amp;$B143,'comm trip limit - FL_Keys'!$A$5:$I$64,COLUMN(G141),FALSE))*$C144</f>
        <v>3299.6774165515571</v>
      </c>
      <c r="T144">
        <f>T143+(1-(HLOOKUP(daily!$B143,'commercial size limit'!$A$4:$M$13,4,FALSE)/100))*(VLOOKUP(14&amp;$B143,'comm trip limit - FL_Keys'!$A$5:$I$64,COLUMN(H141),FALSE))*$C144</f>
        <v>3397.2243321627584</v>
      </c>
      <c r="U144">
        <f>U143+(1-(HLOOKUP(daily!$B143,'commercial size limit'!$A$4:$M$13,4,FALSE)/100))*(VLOOKUP(14&amp;$B143,'comm trip limit - FL_Keys'!$A$5:$I$64,COLUMN(I141),FALSE))*$C144</f>
        <v>3410.8720953398192</v>
      </c>
      <c r="V144">
        <f>V143+(1-(HLOOKUP(daily!$B143,'commercial size limit'!$A$4:$M$13,5,FALSE)/100))*(VLOOKUP(15&amp;$B143,'comm trip limit - FL_Keys'!$A$5:$I$64,COLUMN(D141),FALSE))*$C144</f>
        <v>3018.4281651500714</v>
      </c>
      <c r="W144">
        <f>W143+(1-(HLOOKUP(daily!$B143,'commercial size limit'!$A$4:$M$13,5,FALSE)/100))*(VLOOKUP(15&amp;$B143,'comm trip limit - FL_Keys'!$A$5:$I$64,COLUMN(E141),FALSE))*$C144</f>
        <v>2154.8744641510393</v>
      </c>
      <c r="X144">
        <f>X143+(1-(HLOOKUP(daily!$B143,'commercial size limit'!$A$4:$M$13,5,FALSE)/100))*(VLOOKUP(15&amp;$B143,'comm trip limit - FL_Keys'!$A$5:$I$64,COLUMN(F141),FALSE))*$C144</f>
        <v>2635.318759724616</v>
      </c>
      <c r="Y144">
        <f>Y143+(1-(HLOOKUP(daily!$B143,'commercial size limit'!$A$4:$M$13,5,FALSE)/100))*(VLOOKUP(15&amp;$B143,'comm trip limit - FL_Keys'!$A$5:$I$64,COLUMN(G141),FALSE))*$C144</f>
        <v>2935.3609568526026</v>
      </c>
      <c r="Z144">
        <f>Z143+(1-(HLOOKUP(daily!$B143,'commercial size limit'!$A$4:$M$13,5,FALSE)/100))*(VLOOKUP(15&amp;$B143,'comm trip limit - FL_Keys'!$A$5:$I$64,COLUMN(H141),FALSE))*$C144</f>
        <v>3011.3161453581401</v>
      </c>
      <c r="AA144">
        <f>AA143+(1-(HLOOKUP(daily!$B143,'commercial size limit'!$A$4:$M$13,5,FALSE)/100))*(VLOOKUP(15&amp;$B143,'comm trip limit - FL_Keys'!$A$5:$I$64,COLUMN(I141),FALSE))*$C144</f>
        <v>3018.4281651500714</v>
      </c>
      <c r="AB144">
        <f>AB143+(1-(HLOOKUP(daily!$B143,'commercial size limit'!$A$4:$M$13,6,FALSE)/100))*(VLOOKUP(16&amp;$B143,'comm trip limit - FL_Keys'!$A$5:$I$64,COLUMN(D141),FALSE))*$C144</f>
        <v>2862.9581792221634</v>
      </c>
      <c r="AC144">
        <f>AC143+(1-(HLOOKUP(daily!$B143,'commercial size limit'!$A$4:$M$13,6,FALSE)/100))*(VLOOKUP(16&amp;$B143,'comm trip limit - FL_Keys'!$A$5:$I$64,COLUMN(E141),FALSE))*$C144</f>
        <v>2037.3062240019015</v>
      </c>
      <c r="AD144">
        <f>AD143+(1-(HLOOKUP(daily!$B143,'commercial size limit'!$A$4:$M$13,6,FALSE)/100))*(VLOOKUP(16&amp;$B143,'comm trip limit - FL_Keys'!$A$5:$I$64,COLUMN(F141),FALSE))*$C144</f>
        <v>2486.4152528505565</v>
      </c>
      <c r="AE144">
        <f>AE143+(1-(HLOOKUP(daily!$B143,'commercial size limit'!$A$4:$M$13,6,FALSE)/100))*(VLOOKUP(16&amp;$B143,'comm trip limit - FL_Keys'!$A$5:$I$64,COLUMN(G141),FALSE))*$C144</f>
        <v>2779.890970924695</v>
      </c>
      <c r="AF144">
        <f>AF143+(1-(HLOOKUP(daily!$B143,'commercial size limit'!$A$4:$M$13,6,FALSE)/100))*(VLOOKUP(16&amp;$B143,'comm trip limit - FL_Keys'!$A$5:$I$64,COLUMN(H141),FALSE))*$C144</f>
        <v>2855.8461594302312</v>
      </c>
      <c r="AG144">
        <f>AG143+(1-(HLOOKUP(daily!$B143,'commercial size limit'!$A$4:$M$13,6,FALSE)/100))*(VLOOKUP(16&amp;$B143,'comm trip limit - FL_Keys'!$A$5:$I$64,COLUMN(I141),FALSE))*$C144</f>
        <v>2862.9581792221634</v>
      </c>
      <c r="AH144">
        <f>AH143+(1-(HLOOKUP(daily!$B143,'commercial size limit'!$A$4:$M$13,7,FALSE)/100))*(VLOOKUP(17&amp;$B143,'comm trip limit - FL_Keys'!$A$5:$I$64,COLUMN(D141),FALSE))*$C144</f>
        <v>2735.5741860098437</v>
      </c>
      <c r="AI144">
        <f>AI143+(1-(HLOOKUP(daily!$B143,'commercial size limit'!$A$4:$M$13,7,FALSE)/100))*(VLOOKUP(17&amp;$B143,'comm trip limit - FL_Keys'!$A$5:$I$64,COLUMN(E141),FALSE))*$C144</f>
        <v>1974.2386557902546</v>
      </c>
      <c r="AJ144">
        <f>AJ143+(1-(HLOOKUP(daily!$B143,'commercial size limit'!$A$4:$M$13,7,FALSE)/100))*(VLOOKUP(17&amp;$B143,'comm trip limit - FL_Keys'!$A$5:$I$64,COLUMN(F141),FALSE))*$C144</f>
        <v>2395.0870115087459</v>
      </c>
      <c r="AK144">
        <f>AK143+(1-(HLOOKUP(daily!$B143,'commercial size limit'!$A$4:$M$13,7,FALSE)/100))*(VLOOKUP(17&amp;$B143,'comm trip limit - FL_Keys'!$A$5:$I$64,COLUMN(G141),FALSE))*$C144</f>
        <v>2669.5816138754431</v>
      </c>
      <c r="AL144">
        <f>AL143+(1-(HLOOKUP(daily!$B143,'commercial size limit'!$A$4:$M$13,7,FALSE)/100))*(VLOOKUP(17&amp;$B143,'comm trip limit - FL_Keys'!$A$5:$I$64,COLUMN(H141),FALSE))*$C144</f>
        <v>2732.7394535298413</v>
      </c>
      <c r="AM144">
        <f>AM143+(1-(HLOOKUP(daily!$B143,'commercial size limit'!$A$4:$M$13,7,FALSE)/100))*(VLOOKUP(17&amp;$B143,'comm trip limit - FL_Keys'!$A$5:$I$64,COLUMN(I141),FALSE))*$C144</f>
        <v>2735.5741860098437</v>
      </c>
    </row>
    <row r="145" spans="1:39" x14ac:dyDescent="0.25">
      <c r="A145" s="7">
        <v>42512</v>
      </c>
      <c r="B145" s="22">
        <f t="shared" si="7"/>
        <v>5</v>
      </c>
      <c r="C145" s="21">
        <f t="shared" si="6"/>
        <v>81.271000000000001</v>
      </c>
      <c r="D145">
        <f t="shared" si="8"/>
        <v>5457.5109999999868</v>
      </c>
      <c r="E145">
        <v>143</v>
      </c>
      <c r="J145">
        <f>J144+(1-(HLOOKUP(daily!$B144,'commercial size limit'!$A$4:$M$13,2,FALSE)/100))*(VLOOKUP(12&amp;$B144,'comm trip limit - FL_Keys'!$A$5:$I$64,COLUMN(D142),FALSE))*$C145</f>
        <v>5457.5109999999868</v>
      </c>
      <c r="K145">
        <f>K144+(1-(HLOOKUP(daily!$B144,'commercial size limit'!$A$4:$M$13,2,FALSE)/100))*(VLOOKUP(12&amp;$B144,'comm trip limit - FL_Keys'!$A$5:$I$64,COLUMN(E142),FALSE))*$C145</f>
        <v>3258.2390718500023</v>
      </c>
      <c r="L145">
        <f>L144+(1-(HLOOKUP(daily!$B144,'commercial size limit'!$A$4:$M$13,2,FALSE)/100))*(VLOOKUP(12&amp;$B144,'comm trip limit - FL_Keys'!$A$5:$I$64,COLUMN(F142),FALSE))*$C145</f>
        <v>4374.3691012599975</v>
      </c>
      <c r="M145">
        <f>M144+(1-(HLOOKUP(daily!$B144,'commercial size limit'!$A$4:$M$13,2,FALSE)/100))*(VLOOKUP(12&amp;$B144,'comm trip limit - FL_Keys'!$A$5:$I$64,COLUMN(G142),FALSE))*$C145</f>
        <v>5123.4744785799903</v>
      </c>
      <c r="N145">
        <f>N144+(1-(HLOOKUP(daily!$B144,'commercial size limit'!$A$4:$M$13,2,FALSE)/100))*(VLOOKUP(12&amp;$B144,'comm trip limit - FL_Keys'!$A$5:$I$64,COLUMN(H142),FALSE))*$C145</f>
        <v>5385.9940336899917</v>
      </c>
      <c r="O145">
        <f>O144+(1-(HLOOKUP(daily!$B144,'commercial size limit'!$A$4:$M$13,2,FALSE)/100))*(VLOOKUP(12&amp;$B144,'comm trip limit - FL_Keys'!$A$5:$I$64,COLUMN(I142),FALSE))*$C145</f>
        <v>5437.1211461799858</v>
      </c>
      <c r="P145">
        <f>P144+(1-(HLOOKUP(daily!$B144,'commercial size limit'!$A$4:$M$13,4,FALSE)/100))*(VLOOKUP(14&amp;$B144,'comm trip limit - FL_Keys'!$A$5:$I$64,COLUMN(D142),FALSE))*$C145</f>
        <v>3489.4882426731524</v>
      </c>
      <c r="Q145">
        <f>Q144+(1-(HLOOKUP(daily!$B144,'commercial size limit'!$A$4:$M$13,4,FALSE)/100))*(VLOOKUP(14&amp;$B144,'comm trip limit - FL_Keys'!$A$5:$I$64,COLUMN(E142),FALSE))*$C145</f>
        <v>2424.4077261085795</v>
      </c>
      <c r="R145">
        <f>R144+(1-(HLOOKUP(daily!$B144,'commercial size limit'!$A$4:$M$13,4,FALSE)/100))*(VLOOKUP(14&amp;$B144,'comm trip limit - FL_Keys'!$A$5:$I$64,COLUMN(F142),FALSE))*$C145</f>
        <v>3004.9010597618653</v>
      </c>
      <c r="S145">
        <f>S144+(1-(HLOOKUP(daily!$B144,'commercial size limit'!$A$4:$M$13,4,FALSE)/100))*(VLOOKUP(14&amp;$B144,'comm trip limit - FL_Keys'!$A$5:$I$64,COLUMN(G142),FALSE))*$C145</f>
        <v>3372.7338299454773</v>
      </c>
      <c r="T145">
        <f>T144+(1-(HLOOKUP(daily!$B144,'commercial size limit'!$A$4:$M$13,4,FALSE)/100))*(VLOOKUP(14&amp;$B144,'comm trip limit - FL_Keys'!$A$5:$I$64,COLUMN(H142),FALSE))*$C145</f>
        <v>3475.1580913372386</v>
      </c>
      <c r="U145">
        <f>U144+(1-(HLOOKUP(daily!$B144,'commercial size limit'!$A$4:$M$13,4,FALSE)/100))*(VLOOKUP(14&amp;$B144,'comm trip limit - FL_Keys'!$A$5:$I$64,COLUMN(I142),FALSE))*$C145</f>
        <v>3489.4882426731524</v>
      </c>
      <c r="V145">
        <f>V144+(1-(HLOOKUP(daily!$B144,'commercial size limit'!$A$4:$M$13,5,FALSE)/100))*(VLOOKUP(15&amp;$B144,'comm trip limit - FL_Keys'!$A$5:$I$64,COLUMN(D142),FALSE))*$C145</f>
        <v>3092.3576848167381</v>
      </c>
      <c r="W145">
        <f>W144+(1-(HLOOKUP(daily!$B144,'commercial size limit'!$A$4:$M$13,5,FALSE)/100))*(VLOOKUP(15&amp;$B144,'comm trip limit - FL_Keys'!$A$5:$I$64,COLUMN(E142),FALSE))*$C145</f>
        <v>2195.3227829510661</v>
      </c>
      <c r="X145">
        <f>X144+(1-(HLOOKUP(daily!$B144,'commercial size limit'!$A$4:$M$13,5,FALSE)/100))*(VLOOKUP(15&amp;$B144,'comm trip limit - FL_Keys'!$A$5:$I$64,COLUMN(F142),FALSE))*$C145</f>
        <v>2691.8593170704862</v>
      </c>
      <c r="Y145">
        <f>Y144+(1-(HLOOKUP(daily!$B144,'commercial size limit'!$A$4:$M$13,5,FALSE)/100))*(VLOOKUP(15&amp;$B144,'comm trip limit - FL_Keys'!$A$5:$I$64,COLUMN(G142),FALSE))*$C145</f>
        <v>3005.1371161043958</v>
      </c>
      <c r="Z145">
        <f>Z144+(1-(HLOOKUP(daily!$B144,'commercial size limit'!$A$4:$M$13,5,FALSE)/100))*(VLOOKUP(15&amp;$B144,'comm trip limit - FL_Keys'!$A$5:$I$64,COLUMN(H142),FALSE))*$C145</f>
        <v>3084.8900640352103</v>
      </c>
      <c r="AA145">
        <f>AA144+(1-(HLOOKUP(daily!$B144,'commercial size limit'!$A$4:$M$13,5,FALSE)/100))*(VLOOKUP(15&amp;$B144,'comm trip limit - FL_Keys'!$A$5:$I$64,COLUMN(I142),FALSE))*$C145</f>
        <v>3092.3576848167381</v>
      </c>
      <c r="AB145">
        <f>AB144+(1-(HLOOKUP(daily!$B144,'commercial size limit'!$A$4:$M$13,6,FALSE)/100))*(VLOOKUP(16&amp;$B144,'comm trip limit - FL_Keys'!$A$5:$I$64,COLUMN(D142),FALSE))*$C145</f>
        <v>2936.8876988888301</v>
      </c>
      <c r="AC145">
        <f>AC144+(1-(HLOOKUP(daily!$B144,'commercial size limit'!$A$4:$M$13,6,FALSE)/100))*(VLOOKUP(16&amp;$B144,'comm trip limit - FL_Keys'!$A$5:$I$64,COLUMN(E142),FALSE))*$C145</f>
        <v>2077.754542801928</v>
      </c>
      <c r="AD145">
        <f>AD144+(1-(HLOOKUP(daily!$B144,'commercial size limit'!$A$4:$M$13,6,FALSE)/100))*(VLOOKUP(16&amp;$B144,'comm trip limit - FL_Keys'!$A$5:$I$64,COLUMN(F142),FALSE))*$C145</f>
        <v>2542.9558101964267</v>
      </c>
      <c r="AE145">
        <f>AE144+(1-(HLOOKUP(daily!$B144,'commercial size limit'!$A$4:$M$13,6,FALSE)/100))*(VLOOKUP(16&amp;$B144,'comm trip limit - FL_Keys'!$A$5:$I$64,COLUMN(G142),FALSE))*$C145</f>
        <v>2849.6671301764882</v>
      </c>
      <c r="AF145">
        <f>AF144+(1-(HLOOKUP(daily!$B144,'commercial size limit'!$A$4:$M$13,6,FALSE)/100))*(VLOOKUP(16&amp;$B144,'comm trip limit - FL_Keys'!$A$5:$I$64,COLUMN(H142),FALSE))*$C145</f>
        <v>2929.4200781073014</v>
      </c>
      <c r="AG145">
        <f>AG144+(1-(HLOOKUP(daily!$B144,'commercial size limit'!$A$4:$M$13,6,FALSE)/100))*(VLOOKUP(16&amp;$B144,'comm trip limit - FL_Keys'!$A$5:$I$64,COLUMN(I142),FALSE))*$C145</f>
        <v>2936.8876988888301</v>
      </c>
      <c r="AH145">
        <f>AH144+(1-(HLOOKUP(daily!$B144,'commercial size limit'!$A$4:$M$13,7,FALSE)/100))*(VLOOKUP(17&amp;$B144,'comm trip limit - FL_Keys'!$A$5:$I$64,COLUMN(D142),FALSE))*$C145</f>
        <v>2806.4424980098438</v>
      </c>
      <c r="AI145">
        <f>AI144+(1-(HLOOKUP(daily!$B144,'commercial size limit'!$A$4:$M$13,7,FALSE)/100))*(VLOOKUP(17&amp;$B144,'comm trip limit - FL_Keys'!$A$5:$I$64,COLUMN(E142),FALSE))*$C145</f>
        <v>2013.8448293176946</v>
      </c>
      <c r="AJ145">
        <f>AJ144+(1-(HLOOKUP(daily!$B144,'commercial size limit'!$A$4:$M$13,7,FALSE)/100))*(VLOOKUP(17&amp;$B144,'comm trip limit - FL_Keys'!$A$5:$I$64,COLUMN(F142),FALSE))*$C145</f>
        <v>2450.2735834293858</v>
      </c>
      <c r="AK145">
        <f>AK144+(1-(HLOOKUP(daily!$B144,'commercial size limit'!$A$4:$M$13,7,FALSE)/100))*(VLOOKUP(17&amp;$B144,'comm trip limit - FL_Keys'!$A$5:$I$64,COLUMN(G142),FALSE))*$C145</f>
        <v>2737.1502972687231</v>
      </c>
      <c r="AL145">
        <f>AL144+(1-(HLOOKUP(daily!$B144,'commercial size limit'!$A$4:$M$13,7,FALSE)/100))*(VLOOKUP(17&amp;$B144,'comm trip limit - FL_Keys'!$A$5:$I$64,COLUMN(H142),FALSE))*$C145</f>
        <v>2803.4660289058411</v>
      </c>
      <c r="AM145">
        <f>AM144+(1-(HLOOKUP(daily!$B144,'commercial size limit'!$A$4:$M$13,7,FALSE)/100))*(VLOOKUP(17&amp;$B144,'comm trip limit - FL_Keys'!$A$5:$I$64,COLUMN(I142),FALSE))*$C145</f>
        <v>2806.4424980098438</v>
      </c>
    </row>
    <row r="146" spans="1:39" x14ac:dyDescent="0.25">
      <c r="A146" s="7">
        <v>42513</v>
      </c>
      <c r="B146" s="22">
        <f t="shared" si="7"/>
        <v>5</v>
      </c>
      <c r="C146" s="21">
        <f t="shared" si="6"/>
        <v>81.271000000000001</v>
      </c>
      <c r="D146">
        <f t="shared" si="8"/>
        <v>5538.7819999999865</v>
      </c>
      <c r="E146">
        <v>144</v>
      </c>
      <c r="J146">
        <f>J145+(1-(HLOOKUP(daily!$B145,'commercial size limit'!$A$4:$M$13,2,FALSE)/100))*(VLOOKUP(12&amp;$B145,'comm trip limit - FL_Keys'!$A$5:$I$64,COLUMN(D143),FALSE))*$C146</f>
        <v>5538.7819999999865</v>
      </c>
      <c r="K146">
        <f>K145+(1-(HLOOKUP(daily!$B145,'commercial size limit'!$A$4:$M$13,2,FALSE)/100))*(VLOOKUP(12&amp;$B145,'comm trip limit - FL_Keys'!$A$5:$I$64,COLUMN(E143),FALSE))*$C146</f>
        <v>3300.6194602200026</v>
      </c>
      <c r="L146">
        <f>L145+(1-(HLOOKUP(daily!$B145,'commercial size limit'!$A$4:$M$13,2,FALSE)/100))*(VLOOKUP(12&amp;$B145,'comm trip limit - FL_Keys'!$A$5:$I$64,COLUMN(F143),FALSE))*$C146</f>
        <v>4433.9285536099978</v>
      </c>
      <c r="M146">
        <f>M145+(1-(HLOOKUP(daily!$B145,'commercial size limit'!$A$4:$M$13,2,FALSE)/100))*(VLOOKUP(12&amp;$B145,'comm trip limit - FL_Keys'!$A$5:$I$64,COLUMN(G143),FALSE))*$C146</f>
        <v>5198.3145043499899</v>
      </c>
      <c r="N146">
        <f>N145+(1-(HLOOKUP(daily!$B145,'commercial size limit'!$A$4:$M$13,2,FALSE)/100))*(VLOOKUP(12&amp;$B145,'comm trip limit - FL_Keys'!$A$5:$I$64,COLUMN(H143),FALSE))*$C146</f>
        <v>5466.3978721199919</v>
      </c>
      <c r="O146">
        <f>O145+(1-(HLOOKUP(daily!$B145,'commercial size limit'!$A$4:$M$13,2,FALSE)/100))*(VLOOKUP(12&amp;$B145,'comm trip limit - FL_Keys'!$A$5:$I$64,COLUMN(I143),FALSE))*$C146</f>
        <v>5518.3921461799855</v>
      </c>
      <c r="P146">
        <f>P145+(1-(HLOOKUP(daily!$B145,'commercial size limit'!$A$4:$M$13,4,FALSE)/100))*(VLOOKUP(14&amp;$B145,'comm trip limit - FL_Keys'!$A$5:$I$64,COLUMN(D143),FALSE))*$C146</f>
        <v>3568.1043900064856</v>
      </c>
      <c r="Q146">
        <f>Q145+(1-(HLOOKUP(daily!$B145,'commercial size limit'!$A$4:$M$13,4,FALSE)/100))*(VLOOKUP(14&amp;$B145,'comm trip limit - FL_Keys'!$A$5:$I$64,COLUMN(E143),FALSE))*$C146</f>
        <v>2466.1041583312326</v>
      </c>
      <c r="R146">
        <f>R145+(1-(HLOOKUP(daily!$B145,'commercial size limit'!$A$4:$M$13,4,FALSE)/100))*(VLOOKUP(14&amp;$B145,'comm trip limit - FL_Keys'!$A$5:$I$64,COLUMN(F143),FALSE))*$C146</f>
        <v>3063.3922595393387</v>
      </c>
      <c r="S146">
        <f>S145+(1-(HLOOKUP(daily!$B145,'commercial size limit'!$A$4:$M$13,4,FALSE)/100))*(VLOOKUP(14&amp;$B145,'comm trip limit - FL_Keys'!$A$5:$I$64,COLUMN(G143),FALSE))*$C146</f>
        <v>3445.7902433393974</v>
      </c>
      <c r="T146">
        <f>T145+(1-(HLOOKUP(daily!$B145,'commercial size limit'!$A$4:$M$13,4,FALSE)/100))*(VLOOKUP(14&amp;$B145,'comm trip limit - FL_Keys'!$A$5:$I$64,COLUMN(H143),FALSE))*$C146</f>
        <v>3553.0918505117188</v>
      </c>
      <c r="U146">
        <f>U145+(1-(HLOOKUP(daily!$B145,'commercial size limit'!$A$4:$M$13,4,FALSE)/100))*(VLOOKUP(14&amp;$B145,'comm trip limit - FL_Keys'!$A$5:$I$64,COLUMN(I143),FALSE))*$C146</f>
        <v>3568.1043900064856</v>
      </c>
      <c r="V146">
        <f>V145+(1-(HLOOKUP(daily!$B145,'commercial size limit'!$A$4:$M$13,5,FALSE)/100))*(VLOOKUP(15&amp;$B145,'comm trip limit - FL_Keys'!$A$5:$I$64,COLUMN(D143),FALSE))*$C146</f>
        <v>3166.2872044834048</v>
      </c>
      <c r="W146">
        <f>W145+(1-(HLOOKUP(daily!$B145,'commercial size limit'!$A$4:$M$13,5,FALSE)/100))*(VLOOKUP(15&amp;$B145,'comm trip limit - FL_Keys'!$A$5:$I$64,COLUMN(E143),FALSE))*$C146</f>
        <v>2235.7711017510928</v>
      </c>
      <c r="X146">
        <f>X145+(1-(HLOOKUP(daily!$B145,'commercial size limit'!$A$4:$M$13,5,FALSE)/100))*(VLOOKUP(15&amp;$B145,'comm trip limit - FL_Keys'!$A$5:$I$64,COLUMN(F143),FALSE))*$C146</f>
        <v>2748.3998744163564</v>
      </c>
      <c r="Y146">
        <f>Y145+(1-(HLOOKUP(daily!$B145,'commercial size limit'!$A$4:$M$13,5,FALSE)/100))*(VLOOKUP(15&amp;$B145,'comm trip limit - FL_Keys'!$A$5:$I$64,COLUMN(G143),FALSE))*$C146</f>
        <v>3074.9132753561889</v>
      </c>
      <c r="Z146">
        <f>Z145+(1-(HLOOKUP(daily!$B145,'commercial size limit'!$A$4:$M$13,5,FALSE)/100))*(VLOOKUP(15&amp;$B145,'comm trip limit - FL_Keys'!$A$5:$I$64,COLUMN(H143),FALSE))*$C146</f>
        <v>3158.4639827122805</v>
      </c>
      <c r="AA146">
        <f>AA145+(1-(HLOOKUP(daily!$B145,'commercial size limit'!$A$4:$M$13,5,FALSE)/100))*(VLOOKUP(15&amp;$B145,'comm trip limit - FL_Keys'!$A$5:$I$64,COLUMN(I143),FALSE))*$C146</f>
        <v>3166.2872044834048</v>
      </c>
      <c r="AB146">
        <f>AB145+(1-(HLOOKUP(daily!$B145,'commercial size limit'!$A$4:$M$13,6,FALSE)/100))*(VLOOKUP(16&amp;$B145,'comm trip limit - FL_Keys'!$A$5:$I$64,COLUMN(D143),FALSE))*$C146</f>
        <v>3010.8172185554968</v>
      </c>
      <c r="AC146">
        <f>AC145+(1-(HLOOKUP(daily!$B145,'commercial size limit'!$A$4:$M$13,6,FALSE)/100))*(VLOOKUP(16&amp;$B145,'comm trip limit - FL_Keys'!$A$5:$I$64,COLUMN(E143),FALSE))*$C146</f>
        <v>2118.2028616019547</v>
      </c>
      <c r="AD146">
        <f>AD145+(1-(HLOOKUP(daily!$B145,'commercial size limit'!$A$4:$M$13,6,FALSE)/100))*(VLOOKUP(16&amp;$B145,'comm trip limit - FL_Keys'!$A$5:$I$64,COLUMN(F143),FALSE))*$C146</f>
        <v>2599.4963675422969</v>
      </c>
      <c r="AE146">
        <f>AE145+(1-(HLOOKUP(daily!$B145,'commercial size limit'!$A$4:$M$13,6,FALSE)/100))*(VLOOKUP(16&amp;$B145,'comm trip limit - FL_Keys'!$A$5:$I$64,COLUMN(G143),FALSE))*$C146</f>
        <v>2919.4432894282813</v>
      </c>
      <c r="AF146">
        <f>AF145+(1-(HLOOKUP(daily!$B145,'commercial size limit'!$A$4:$M$13,6,FALSE)/100))*(VLOOKUP(16&amp;$B145,'comm trip limit - FL_Keys'!$A$5:$I$64,COLUMN(H143),FALSE))*$C146</f>
        <v>3002.9939967843716</v>
      </c>
      <c r="AG146">
        <f>AG145+(1-(HLOOKUP(daily!$B145,'commercial size limit'!$A$4:$M$13,6,FALSE)/100))*(VLOOKUP(16&amp;$B145,'comm trip limit - FL_Keys'!$A$5:$I$64,COLUMN(I143),FALSE))*$C146</f>
        <v>3010.8172185554968</v>
      </c>
      <c r="AH146">
        <f>AH145+(1-(HLOOKUP(daily!$B145,'commercial size limit'!$A$4:$M$13,7,FALSE)/100))*(VLOOKUP(17&amp;$B145,'comm trip limit - FL_Keys'!$A$5:$I$64,COLUMN(D143),FALSE))*$C146</f>
        <v>2877.3108100098439</v>
      </c>
      <c r="AI146">
        <f>AI145+(1-(HLOOKUP(daily!$B145,'commercial size limit'!$A$4:$M$13,7,FALSE)/100))*(VLOOKUP(17&amp;$B145,'comm trip limit - FL_Keys'!$A$5:$I$64,COLUMN(E143),FALSE))*$C146</f>
        <v>2053.4510028451346</v>
      </c>
      <c r="AJ146">
        <f>AJ145+(1-(HLOOKUP(daily!$B145,'commercial size limit'!$A$4:$M$13,7,FALSE)/100))*(VLOOKUP(17&amp;$B145,'comm trip limit - FL_Keys'!$A$5:$I$64,COLUMN(F143),FALSE))*$C146</f>
        <v>2505.4601553500256</v>
      </c>
      <c r="AK146">
        <f>AK145+(1-(HLOOKUP(daily!$B145,'commercial size limit'!$A$4:$M$13,7,FALSE)/100))*(VLOOKUP(17&amp;$B145,'comm trip limit - FL_Keys'!$A$5:$I$64,COLUMN(G143),FALSE))*$C146</f>
        <v>2804.7189806620031</v>
      </c>
      <c r="AL146">
        <f>AL145+(1-(HLOOKUP(daily!$B145,'commercial size limit'!$A$4:$M$13,7,FALSE)/100))*(VLOOKUP(17&amp;$B145,'comm trip limit - FL_Keys'!$A$5:$I$64,COLUMN(H143),FALSE))*$C146</f>
        <v>2874.1926042818409</v>
      </c>
      <c r="AM146">
        <f>AM145+(1-(HLOOKUP(daily!$B145,'commercial size limit'!$A$4:$M$13,7,FALSE)/100))*(VLOOKUP(17&amp;$B145,'comm trip limit - FL_Keys'!$A$5:$I$64,COLUMN(I143),FALSE))*$C146</f>
        <v>2877.3108100098439</v>
      </c>
    </row>
    <row r="147" spans="1:39" x14ac:dyDescent="0.25">
      <c r="A147" s="7">
        <v>42514</v>
      </c>
      <c r="B147" s="22">
        <f t="shared" si="7"/>
        <v>5</v>
      </c>
      <c r="C147" s="21">
        <f t="shared" si="6"/>
        <v>81.271000000000001</v>
      </c>
      <c r="D147">
        <f t="shared" si="8"/>
        <v>5620.0529999999862</v>
      </c>
      <c r="E147">
        <v>145</v>
      </c>
      <c r="J147">
        <f>J146+(1-(HLOOKUP(daily!$B146,'commercial size limit'!$A$4:$M$13,2,FALSE)/100))*(VLOOKUP(12&amp;$B146,'comm trip limit - FL_Keys'!$A$5:$I$64,COLUMN(D144),FALSE))*$C147</f>
        <v>5620.0529999999862</v>
      </c>
      <c r="K147">
        <f>K146+(1-(HLOOKUP(daily!$B146,'commercial size limit'!$A$4:$M$13,2,FALSE)/100))*(VLOOKUP(12&amp;$B146,'comm trip limit - FL_Keys'!$A$5:$I$64,COLUMN(E144),FALSE))*$C147</f>
        <v>3342.9998485900028</v>
      </c>
      <c r="L147">
        <f>L146+(1-(HLOOKUP(daily!$B146,'commercial size limit'!$A$4:$M$13,2,FALSE)/100))*(VLOOKUP(12&amp;$B146,'comm trip limit - FL_Keys'!$A$5:$I$64,COLUMN(F144),FALSE))*$C147</f>
        <v>4493.4880059599982</v>
      </c>
      <c r="M147">
        <f>M146+(1-(HLOOKUP(daily!$B146,'commercial size limit'!$A$4:$M$13,2,FALSE)/100))*(VLOOKUP(12&amp;$B146,'comm trip limit - FL_Keys'!$A$5:$I$64,COLUMN(G144),FALSE))*$C147</f>
        <v>5273.1545301199894</v>
      </c>
      <c r="N147">
        <f>N146+(1-(HLOOKUP(daily!$B146,'commercial size limit'!$A$4:$M$13,2,FALSE)/100))*(VLOOKUP(12&amp;$B146,'comm trip limit - FL_Keys'!$A$5:$I$64,COLUMN(H144),FALSE))*$C147</f>
        <v>5546.8017105499921</v>
      </c>
      <c r="O147">
        <f>O146+(1-(HLOOKUP(daily!$B146,'commercial size limit'!$A$4:$M$13,2,FALSE)/100))*(VLOOKUP(12&amp;$B146,'comm trip limit - FL_Keys'!$A$5:$I$64,COLUMN(I144),FALSE))*$C147</f>
        <v>5599.6631461799852</v>
      </c>
      <c r="P147">
        <f>P146+(1-(HLOOKUP(daily!$B146,'commercial size limit'!$A$4:$M$13,4,FALSE)/100))*(VLOOKUP(14&amp;$B146,'comm trip limit - FL_Keys'!$A$5:$I$64,COLUMN(D144),FALSE))*$C147</f>
        <v>3646.7205373398187</v>
      </c>
      <c r="Q147">
        <f>Q146+(1-(HLOOKUP(daily!$B146,'commercial size limit'!$A$4:$M$13,4,FALSE)/100))*(VLOOKUP(14&amp;$B146,'comm trip limit - FL_Keys'!$A$5:$I$64,COLUMN(E144),FALSE))*$C147</f>
        <v>2507.8005905538857</v>
      </c>
      <c r="R147">
        <f>R146+(1-(HLOOKUP(daily!$B146,'commercial size limit'!$A$4:$M$13,4,FALSE)/100))*(VLOOKUP(14&amp;$B146,'comm trip limit - FL_Keys'!$A$5:$I$64,COLUMN(F144),FALSE))*$C147</f>
        <v>3121.8834593168122</v>
      </c>
      <c r="S147">
        <f>S146+(1-(HLOOKUP(daily!$B146,'commercial size limit'!$A$4:$M$13,4,FALSE)/100))*(VLOOKUP(14&amp;$B146,'comm trip limit - FL_Keys'!$A$5:$I$64,COLUMN(G144),FALSE))*$C147</f>
        <v>3518.8466567333176</v>
      </c>
      <c r="T147">
        <f>T146+(1-(HLOOKUP(daily!$B146,'commercial size limit'!$A$4:$M$13,4,FALSE)/100))*(VLOOKUP(14&amp;$B146,'comm trip limit - FL_Keys'!$A$5:$I$64,COLUMN(H144),FALSE))*$C147</f>
        <v>3631.025609686199</v>
      </c>
      <c r="U147">
        <f>U146+(1-(HLOOKUP(daily!$B146,'commercial size limit'!$A$4:$M$13,4,FALSE)/100))*(VLOOKUP(14&amp;$B146,'comm trip limit - FL_Keys'!$A$5:$I$64,COLUMN(I144),FALSE))*$C147</f>
        <v>3646.7205373398187</v>
      </c>
      <c r="V147">
        <f>V146+(1-(HLOOKUP(daily!$B146,'commercial size limit'!$A$4:$M$13,5,FALSE)/100))*(VLOOKUP(15&amp;$B146,'comm trip limit - FL_Keys'!$A$5:$I$64,COLUMN(D144),FALSE))*$C147</f>
        <v>3240.2167241500715</v>
      </c>
      <c r="W147">
        <f>W146+(1-(HLOOKUP(daily!$B146,'commercial size limit'!$A$4:$M$13,5,FALSE)/100))*(VLOOKUP(15&amp;$B146,'comm trip limit - FL_Keys'!$A$5:$I$64,COLUMN(E144),FALSE))*$C147</f>
        <v>2276.2194205511196</v>
      </c>
      <c r="X147">
        <f>X146+(1-(HLOOKUP(daily!$B146,'commercial size limit'!$A$4:$M$13,5,FALSE)/100))*(VLOOKUP(15&amp;$B146,'comm trip limit - FL_Keys'!$A$5:$I$64,COLUMN(F144),FALSE))*$C147</f>
        <v>2804.9404317622266</v>
      </c>
      <c r="Y147">
        <f>Y146+(1-(HLOOKUP(daily!$B146,'commercial size limit'!$A$4:$M$13,5,FALSE)/100))*(VLOOKUP(15&amp;$B146,'comm trip limit - FL_Keys'!$A$5:$I$64,COLUMN(G144),FALSE))*$C147</f>
        <v>3144.6894346079821</v>
      </c>
      <c r="Z147">
        <f>Z146+(1-(HLOOKUP(daily!$B146,'commercial size limit'!$A$4:$M$13,5,FALSE)/100))*(VLOOKUP(15&amp;$B146,'comm trip limit - FL_Keys'!$A$5:$I$64,COLUMN(H144),FALSE))*$C147</f>
        <v>3232.0379013893507</v>
      </c>
      <c r="AA147">
        <f>AA146+(1-(HLOOKUP(daily!$B146,'commercial size limit'!$A$4:$M$13,5,FALSE)/100))*(VLOOKUP(15&amp;$B146,'comm trip limit - FL_Keys'!$A$5:$I$64,COLUMN(I144),FALSE))*$C147</f>
        <v>3240.2167241500715</v>
      </c>
      <c r="AB147">
        <f>AB146+(1-(HLOOKUP(daily!$B146,'commercial size limit'!$A$4:$M$13,6,FALSE)/100))*(VLOOKUP(16&amp;$B146,'comm trip limit - FL_Keys'!$A$5:$I$64,COLUMN(D144),FALSE))*$C147</f>
        <v>3084.7467382221635</v>
      </c>
      <c r="AC147">
        <f>AC146+(1-(HLOOKUP(daily!$B146,'commercial size limit'!$A$4:$M$13,6,FALSE)/100))*(VLOOKUP(16&amp;$B146,'comm trip limit - FL_Keys'!$A$5:$I$64,COLUMN(E144),FALSE))*$C147</f>
        <v>2158.6511804019815</v>
      </c>
      <c r="AD147">
        <f>AD146+(1-(HLOOKUP(daily!$B146,'commercial size limit'!$A$4:$M$13,6,FALSE)/100))*(VLOOKUP(16&amp;$B146,'comm trip limit - FL_Keys'!$A$5:$I$64,COLUMN(F144),FALSE))*$C147</f>
        <v>2656.0369248881671</v>
      </c>
      <c r="AE147">
        <f>AE146+(1-(HLOOKUP(daily!$B146,'commercial size limit'!$A$4:$M$13,6,FALSE)/100))*(VLOOKUP(16&amp;$B146,'comm trip limit - FL_Keys'!$A$5:$I$64,COLUMN(G144),FALSE))*$C147</f>
        <v>2989.2194486800745</v>
      </c>
      <c r="AF147">
        <f>AF146+(1-(HLOOKUP(daily!$B146,'commercial size limit'!$A$4:$M$13,6,FALSE)/100))*(VLOOKUP(16&amp;$B146,'comm trip limit - FL_Keys'!$A$5:$I$64,COLUMN(H144),FALSE))*$C147</f>
        <v>3076.5679154614418</v>
      </c>
      <c r="AG147">
        <f>AG146+(1-(HLOOKUP(daily!$B146,'commercial size limit'!$A$4:$M$13,6,FALSE)/100))*(VLOOKUP(16&amp;$B146,'comm trip limit - FL_Keys'!$A$5:$I$64,COLUMN(I144),FALSE))*$C147</f>
        <v>3084.7467382221635</v>
      </c>
      <c r="AH147">
        <f>AH146+(1-(HLOOKUP(daily!$B146,'commercial size limit'!$A$4:$M$13,7,FALSE)/100))*(VLOOKUP(17&amp;$B146,'comm trip limit - FL_Keys'!$A$5:$I$64,COLUMN(D144),FALSE))*$C147</f>
        <v>2948.1791220098439</v>
      </c>
      <c r="AI147">
        <f>AI146+(1-(HLOOKUP(daily!$B146,'commercial size limit'!$A$4:$M$13,7,FALSE)/100))*(VLOOKUP(17&amp;$B146,'comm trip limit - FL_Keys'!$A$5:$I$64,COLUMN(E144),FALSE))*$C147</f>
        <v>2093.0571763725748</v>
      </c>
      <c r="AJ147">
        <f>AJ146+(1-(HLOOKUP(daily!$B146,'commercial size limit'!$A$4:$M$13,7,FALSE)/100))*(VLOOKUP(17&amp;$B146,'comm trip limit - FL_Keys'!$A$5:$I$64,COLUMN(F144),FALSE))*$C147</f>
        <v>2560.6467272706655</v>
      </c>
      <c r="AK147">
        <f>AK146+(1-(HLOOKUP(daily!$B146,'commercial size limit'!$A$4:$M$13,7,FALSE)/100))*(VLOOKUP(17&amp;$B146,'comm trip limit - FL_Keys'!$A$5:$I$64,COLUMN(G144),FALSE))*$C147</f>
        <v>2872.2876640552831</v>
      </c>
      <c r="AL147">
        <f>AL146+(1-(HLOOKUP(daily!$B146,'commercial size limit'!$A$4:$M$13,7,FALSE)/100))*(VLOOKUP(17&amp;$B146,'comm trip limit - FL_Keys'!$A$5:$I$64,COLUMN(H144),FALSE))*$C147</f>
        <v>2944.9191796578407</v>
      </c>
      <c r="AM147">
        <f>AM146+(1-(HLOOKUP(daily!$B146,'commercial size limit'!$A$4:$M$13,7,FALSE)/100))*(VLOOKUP(17&amp;$B146,'comm trip limit - FL_Keys'!$A$5:$I$64,COLUMN(I144),FALSE))*$C147</f>
        <v>2948.1791220098439</v>
      </c>
    </row>
    <row r="148" spans="1:39" x14ac:dyDescent="0.25">
      <c r="A148" s="7">
        <v>42515</v>
      </c>
      <c r="B148" s="22">
        <f t="shared" si="7"/>
        <v>5</v>
      </c>
      <c r="C148" s="21">
        <f t="shared" si="6"/>
        <v>81.271000000000001</v>
      </c>
      <c r="D148">
        <f t="shared" si="8"/>
        <v>5701.323999999986</v>
      </c>
      <c r="E148">
        <v>146</v>
      </c>
      <c r="J148">
        <f>J147+(1-(HLOOKUP(daily!$B147,'commercial size limit'!$A$4:$M$13,2,FALSE)/100))*(VLOOKUP(12&amp;$B147,'comm trip limit - FL_Keys'!$A$5:$I$64,COLUMN(D145),FALSE))*$C148</f>
        <v>5701.323999999986</v>
      </c>
      <c r="K148">
        <f>K147+(1-(HLOOKUP(daily!$B147,'commercial size limit'!$A$4:$M$13,2,FALSE)/100))*(VLOOKUP(12&amp;$B147,'comm trip limit - FL_Keys'!$A$5:$I$64,COLUMN(E145),FALSE))*$C148</f>
        <v>3385.380236960003</v>
      </c>
      <c r="L148">
        <f>L147+(1-(HLOOKUP(daily!$B147,'commercial size limit'!$A$4:$M$13,2,FALSE)/100))*(VLOOKUP(12&amp;$B147,'comm trip limit - FL_Keys'!$A$5:$I$64,COLUMN(F145),FALSE))*$C148</f>
        <v>4553.0474583099985</v>
      </c>
      <c r="M148">
        <f>M147+(1-(HLOOKUP(daily!$B147,'commercial size limit'!$A$4:$M$13,2,FALSE)/100))*(VLOOKUP(12&amp;$B147,'comm trip limit - FL_Keys'!$A$5:$I$64,COLUMN(G145),FALSE))*$C148</f>
        <v>5347.994555889989</v>
      </c>
      <c r="N148">
        <f>N147+(1-(HLOOKUP(daily!$B147,'commercial size limit'!$A$4:$M$13,2,FALSE)/100))*(VLOOKUP(12&amp;$B147,'comm trip limit - FL_Keys'!$A$5:$I$64,COLUMN(H145),FALSE))*$C148</f>
        <v>5627.2055489799923</v>
      </c>
      <c r="O148">
        <f>O147+(1-(HLOOKUP(daily!$B147,'commercial size limit'!$A$4:$M$13,2,FALSE)/100))*(VLOOKUP(12&amp;$B147,'comm trip limit - FL_Keys'!$A$5:$I$64,COLUMN(I145),FALSE))*$C148</f>
        <v>5680.934146179985</v>
      </c>
      <c r="P148">
        <f>P147+(1-(HLOOKUP(daily!$B147,'commercial size limit'!$A$4:$M$13,4,FALSE)/100))*(VLOOKUP(14&amp;$B147,'comm trip limit - FL_Keys'!$A$5:$I$64,COLUMN(D145),FALSE))*$C148</f>
        <v>3725.3366846731519</v>
      </c>
      <c r="Q148">
        <f>Q147+(1-(HLOOKUP(daily!$B147,'commercial size limit'!$A$4:$M$13,4,FALSE)/100))*(VLOOKUP(14&amp;$B147,'comm trip limit - FL_Keys'!$A$5:$I$64,COLUMN(E145),FALSE))*$C148</f>
        <v>2549.4970227765389</v>
      </c>
      <c r="R148">
        <f>R147+(1-(HLOOKUP(daily!$B147,'commercial size limit'!$A$4:$M$13,4,FALSE)/100))*(VLOOKUP(14&amp;$B147,'comm trip limit - FL_Keys'!$A$5:$I$64,COLUMN(F145),FALSE))*$C148</f>
        <v>3180.3746590942856</v>
      </c>
      <c r="S148">
        <f>S147+(1-(HLOOKUP(daily!$B147,'commercial size limit'!$A$4:$M$13,4,FALSE)/100))*(VLOOKUP(14&amp;$B147,'comm trip limit - FL_Keys'!$A$5:$I$64,COLUMN(G145),FALSE))*$C148</f>
        <v>3591.9030701272377</v>
      </c>
      <c r="T148">
        <f>T147+(1-(HLOOKUP(daily!$B147,'commercial size limit'!$A$4:$M$13,4,FALSE)/100))*(VLOOKUP(14&amp;$B147,'comm trip limit - FL_Keys'!$A$5:$I$64,COLUMN(H145),FALSE))*$C148</f>
        <v>3708.9593688606792</v>
      </c>
      <c r="U148">
        <f>U147+(1-(HLOOKUP(daily!$B147,'commercial size limit'!$A$4:$M$13,4,FALSE)/100))*(VLOOKUP(14&amp;$B147,'comm trip limit - FL_Keys'!$A$5:$I$64,COLUMN(I145),FALSE))*$C148</f>
        <v>3725.3366846731519</v>
      </c>
      <c r="V148">
        <f>V147+(1-(HLOOKUP(daily!$B147,'commercial size limit'!$A$4:$M$13,5,FALSE)/100))*(VLOOKUP(15&amp;$B147,'comm trip limit - FL_Keys'!$A$5:$I$64,COLUMN(D145),FALSE))*$C148</f>
        <v>3314.1462438167382</v>
      </c>
      <c r="W148">
        <f>W147+(1-(HLOOKUP(daily!$B147,'commercial size limit'!$A$4:$M$13,5,FALSE)/100))*(VLOOKUP(15&amp;$B147,'comm trip limit - FL_Keys'!$A$5:$I$64,COLUMN(E145),FALSE))*$C148</f>
        <v>2316.6677393511463</v>
      </c>
      <c r="X148">
        <f>X147+(1-(HLOOKUP(daily!$B147,'commercial size limit'!$A$4:$M$13,5,FALSE)/100))*(VLOOKUP(15&amp;$B147,'comm trip limit - FL_Keys'!$A$5:$I$64,COLUMN(F145),FALSE))*$C148</f>
        <v>2861.4809891080968</v>
      </c>
      <c r="Y148">
        <f>Y147+(1-(HLOOKUP(daily!$B147,'commercial size limit'!$A$4:$M$13,5,FALSE)/100))*(VLOOKUP(15&amp;$B147,'comm trip limit - FL_Keys'!$A$5:$I$64,COLUMN(G145),FALSE))*$C148</f>
        <v>3214.4655938597753</v>
      </c>
      <c r="Z148">
        <f>Z147+(1-(HLOOKUP(daily!$B147,'commercial size limit'!$A$4:$M$13,5,FALSE)/100))*(VLOOKUP(15&amp;$B147,'comm trip limit - FL_Keys'!$A$5:$I$64,COLUMN(H145),FALSE))*$C148</f>
        <v>3305.6118200664209</v>
      </c>
      <c r="AA148">
        <f>AA147+(1-(HLOOKUP(daily!$B147,'commercial size limit'!$A$4:$M$13,5,FALSE)/100))*(VLOOKUP(15&amp;$B147,'comm trip limit - FL_Keys'!$A$5:$I$64,COLUMN(I145),FALSE))*$C148</f>
        <v>3314.1462438167382</v>
      </c>
      <c r="AB148">
        <f>AB147+(1-(HLOOKUP(daily!$B147,'commercial size limit'!$A$4:$M$13,6,FALSE)/100))*(VLOOKUP(16&amp;$B147,'comm trip limit - FL_Keys'!$A$5:$I$64,COLUMN(D145),FALSE))*$C148</f>
        <v>3158.6762578888302</v>
      </c>
      <c r="AC148">
        <f>AC147+(1-(HLOOKUP(daily!$B147,'commercial size limit'!$A$4:$M$13,6,FALSE)/100))*(VLOOKUP(16&amp;$B147,'comm trip limit - FL_Keys'!$A$5:$I$64,COLUMN(E145),FALSE))*$C148</f>
        <v>2199.0994992020082</v>
      </c>
      <c r="AD148">
        <f>AD147+(1-(HLOOKUP(daily!$B147,'commercial size limit'!$A$4:$M$13,6,FALSE)/100))*(VLOOKUP(16&amp;$B147,'comm trip limit - FL_Keys'!$A$5:$I$64,COLUMN(F145),FALSE))*$C148</f>
        <v>2712.5774822340372</v>
      </c>
      <c r="AE148">
        <f>AE147+(1-(HLOOKUP(daily!$B147,'commercial size limit'!$A$4:$M$13,6,FALSE)/100))*(VLOOKUP(16&amp;$B147,'comm trip limit - FL_Keys'!$A$5:$I$64,COLUMN(G145),FALSE))*$C148</f>
        <v>3058.9956079318677</v>
      </c>
      <c r="AF148">
        <f>AF147+(1-(HLOOKUP(daily!$B147,'commercial size limit'!$A$4:$M$13,6,FALSE)/100))*(VLOOKUP(16&amp;$B147,'comm trip limit - FL_Keys'!$A$5:$I$64,COLUMN(H145),FALSE))*$C148</f>
        <v>3150.141834138512</v>
      </c>
      <c r="AG148">
        <f>AG147+(1-(HLOOKUP(daily!$B147,'commercial size limit'!$A$4:$M$13,6,FALSE)/100))*(VLOOKUP(16&amp;$B147,'comm trip limit - FL_Keys'!$A$5:$I$64,COLUMN(I145),FALSE))*$C148</f>
        <v>3158.6762578888302</v>
      </c>
      <c r="AH148">
        <f>AH147+(1-(HLOOKUP(daily!$B147,'commercial size limit'!$A$4:$M$13,7,FALSE)/100))*(VLOOKUP(17&amp;$B147,'comm trip limit - FL_Keys'!$A$5:$I$64,COLUMN(D145),FALSE))*$C148</f>
        <v>3019.047434009844</v>
      </c>
      <c r="AI148">
        <f>AI147+(1-(HLOOKUP(daily!$B147,'commercial size limit'!$A$4:$M$13,7,FALSE)/100))*(VLOOKUP(17&amp;$B147,'comm trip limit - FL_Keys'!$A$5:$I$64,COLUMN(E145),FALSE))*$C148</f>
        <v>2132.663349900015</v>
      </c>
      <c r="AJ148">
        <f>AJ147+(1-(HLOOKUP(daily!$B147,'commercial size limit'!$A$4:$M$13,7,FALSE)/100))*(VLOOKUP(17&amp;$B147,'comm trip limit - FL_Keys'!$A$5:$I$64,COLUMN(F145),FALSE))*$C148</f>
        <v>2615.8332991913053</v>
      </c>
      <c r="AK148">
        <f>AK147+(1-(HLOOKUP(daily!$B147,'commercial size limit'!$A$4:$M$13,7,FALSE)/100))*(VLOOKUP(17&amp;$B147,'comm trip limit - FL_Keys'!$A$5:$I$64,COLUMN(G145),FALSE))*$C148</f>
        <v>2939.8563474485632</v>
      </c>
      <c r="AL148">
        <f>AL147+(1-(HLOOKUP(daily!$B147,'commercial size limit'!$A$4:$M$13,7,FALSE)/100))*(VLOOKUP(17&amp;$B147,'comm trip limit - FL_Keys'!$A$5:$I$64,COLUMN(H145),FALSE))*$C148</f>
        <v>3015.6457550338405</v>
      </c>
      <c r="AM148">
        <f>AM147+(1-(HLOOKUP(daily!$B147,'commercial size limit'!$A$4:$M$13,7,FALSE)/100))*(VLOOKUP(17&amp;$B147,'comm trip limit - FL_Keys'!$A$5:$I$64,COLUMN(I145),FALSE))*$C148</f>
        <v>3019.047434009844</v>
      </c>
    </row>
    <row r="149" spans="1:39" x14ac:dyDescent="0.25">
      <c r="A149" s="7">
        <v>42516</v>
      </c>
      <c r="B149" s="22">
        <f t="shared" si="7"/>
        <v>5</v>
      </c>
      <c r="C149" s="21">
        <f t="shared" si="6"/>
        <v>81.271000000000001</v>
      </c>
      <c r="D149">
        <f t="shared" si="8"/>
        <v>5782.5949999999857</v>
      </c>
      <c r="E149">
        <v>147</v>
      </c>
      <c r="J149">
        <f>J148+(1-(HLOOKUP(daily!$B148,'commercial size limit'!$A$4:$M$13,2,FALSE)/100))*(VLOOKUP(12&amp;$B148,'comm trip limit - FL_Keys'!$A$5:$I$64,COLUMN(D146),FALSE))*$C149</f>
        <v>5782.5949999999857</v>
      </c>
      <c r="K149">
        <f>K148+(1-(HLOOKUP(daily!$B148,'commercial size limit'!$A$4:$M$13,2,FALSE)/100))*(VLOOKUP(12&amp;$B148,'comm trip limit - FL_Keys'!$A$5:$I$64,COLUMN(E146),FALSE))*$C149</f>
        <v>3427.7606253300032</v>
      </c>
      <c r="L149">
        <f>L148+(1-(HLOOKUP(daily!$B148,'commercial size limit'!$A$4:$M$13,2,FALSE)/100))*(VLOOKUP(12&amp;$B148,'comm trip limit - FL_Keys'!$A$5:$I$64,COLUMN(F146),FALSE))*$C149</f>
        <v>4612.6069106599989</v>
      </c>
      <c r="M149">
        <f>M148+(1-(HLOOKUP(daily!$B148,'commercial size limit'!$A$4:$M$13,2,FALSE)/100))*(VLOOKUP(12&amp;$B148,'comm trip limit - FL_Keys'!$A$5:$I$64,COLUMN(G146),FALSE))*$C149</f>
        <v>5422.8345816599885</v>
      </c>
      <c r="N149">
        <f>N148+(1-(HLOOKUP(daily!$B148,'commercial size limit'!$A$4:$M$13,2,FALSE)/100))*(VLOOKUP(12&amp;$B148,'comm trip limit - FL_Keys'!$A$5:$I$64,COLUMN(H146),FALSE))*$C149</f>
        <v>5707.6093874099925</v>
      </c>
      <c r="O149">
        <f>O148+(1-(HLOOKUP(daily!$B148,'commercial size limit'!$A$4:$M$13,2,FALSE)/100))*(VLOOKUP(12&amp;$B148,'comm trip limit - FL_Keys'!$A$5:$I$64,COLUMN(I146),FALSE))*$C149</f>
        <v>5762.2051461799847</v>
      </c>
      <c r="P149">
        <f>P148+(1-(HLOOKUP(daily!$B148,'commercial size limit'!$A$4:$M$13,4,FALSE)/100))*(VLOOKUP(14&amp;$B148,'comm trip limit - FL_Keys'!$A$5:$I$64,COLUMN(D146),FALSE))*$C149</f>
        <v>3803.9528320064851</v>
      </c>
      <c r="Q149">
        <f>Q148+(1-(HLOOKUP(daily!$B148,'commercial size limit'!$A$4:$M$13,4,FALSE)/100))*(VLOOKUP(14&amp;$B148,'comm trip limit - FL_Keys'!$A$5:$I$64,COLUMN(E146),FALSE))*$C149</f>
        <v>2591.193454999192</v>
      </c>
      <c r="R149">
        <f>R148+(1-(HLOOKUP(daily!$B148,'commercial size limit'!$A$4:$M$13,4,FALSE)/100))*(VLOOKUP(14&amp;$B148,'comm trip limit - FL_Keys'!$A$5:$I$64,COLUMN(F146),FALSE))*$C149</f>
        <v>3238.865858871759</v>
      </c>
      <c r="S149">
        <f>S148+(1-(HLOOKUP(daily!$B148,'commercial size limit'!$A$4:$M$13,4,FALSE)/100))*(VLOOKUP(14&amp;$B148,'comm trip limit - FL_Keys'!$A$5:$I$64,COLUMN(G146),FALSE))*$C149</f>
        <v>3664.9594835211578</v>
      </c>
      <c r="T149">
        <f>T148+(1-(HLOOKUP(daily!$B148,'commercial size limit'!$A$4:$M$13,4,FALSE)/100))*(VLOOKUP(14&amp;$B148,'comm trip limit - FL_Keys'!$A$5:$I$64,COLUMN(H146),FALSE))*$C149</f>
        <v>3786.8931280351594</v>
      </c>
      <c r="U149">
        <f>U148+(1-(HLOOKUP(daily!$B148,'commercial size limit'!$A$4:$M$13,4,FALSE)/100))*(VLOOKUP(14&amp;$B148,'comm trip limit - FL_Keys'!$A$5:$I$64,COLUMN(I146),FALSE))*$C149</f>
        <v>3803.9528320064851</v>
      </c>
      <c r="V149">
        <f>V148+(1-(HLOOKUP(daily!$B148,'commercial size limit'!$A$4:$M$13,5,FALSE)/100))*(VLOOKUP(15&amp;$B148,'comm trip limit - FL_Keys'!$A$5:$I$64,COLUMN(D146),FALSE))*$C149</f>
        <v>3388.0757634834049</v>
      </c>
      <c r="W149">
        <f>W148+(1-(HLOOKUP(daily!$B148,'commercial size limit'!$A$4:$M$13,5,FALSE)/100))*(VLOOKUP(15&amp;$B148,'comm trip limit - FL_Keys'!$A$5:$I$64,COLUMN(E146),FALSE))*$C149</f>
        <v>2357.1160581511731</v>
      </c>
      <c r="X149">
        <f>X148+(1-(HLOOKUP(daily!$B148,'commercial size limit'!$A$4:$M$13,5,FALSE)/100))*(VLOOKUP(15&amp;$B148,'comm trip limit - FL_Keys'!$A$5:$I$64,COLUMN(F146),FALSE))*$C149</f>
        <v>2918.0215464539669</v>
      </c>
      <c r="Y149">
        <f>Y148+(1-(HLOOKUP(daily!$B148,'commercial size limit'!$A$4:$M$13,5,FALSE)/100))*(VLOOKUP(15&amp;$B148,'comm trip limit - FL_Keys'!$A$5:$I$64,COLUMN(G146),FALSE))*$C149</f>
        <v>3284.2417531115684</v>
      </c>
      <c r="Z149">
        <f>Z148+(1-(HLOOKUP(daily!$B148,'commercial size limit'!$A$4:$M$13,5,FALSE)/100))*(VLOOKUP(15&amp;$B148,'comm trip limit - FL_Keys'!$A$5:$I$64,COLUMN(H146),FALSE))*$C149</f>
        <v>3379.1857387434911</v>
      </c>
      <c r="AA149">
        <f>AA148+(1-(HLOOKUP(daily!$B148,'commercial size limit'!$A$4:$M$13,5,FALSE)/100))*(VLOOKUP(15&amp;$B148,'comm trip limit - FL_Keys'!$A$5:$I$64,COLUMN(I146),FALSE))*$C149</f>
        <v>3388.0757634834049</v>
      </c>
      <c r="AB149">
        <f>AB148+(1-(HLOOKUP(daily!$B148,'commercial size limit'!$A$4:$M$13,6,FALSE)/100))*(VLOOKUP(16&amp;$B148,'comm trip limit - FL_Keys'!$A$5:$I$64,COLUMN(D146),FALSE))*$C149</f>
        <v>3232.6057775554968</v>
      </c>
      <c r="AC149">
        <f>AC148+(1-(HLOOKUP(daily!$B148,'commercial size limit'!$A$4:$M$13,6,FALSE)/100))*(VLOOKUP(16&amp;$B148,'comm trip limit - FL_Keys'!$A$5:$I$64,COLUMN(E146),FALSE))*$C149</f>
        <v>2239.547818002035</v>
      </c>
      <c r="AD149">
        <f>AD148+(1-(HLOOKUP(daily!$B148,'commercial size limit'!$A$4:$M$13,6,FALSE)/100))*(VLOOKUP(16&amp;$B148,'comm trip limit - FL_Keys'!$A$5:$I$64,COLUMN(F146),FALSE))*$C149</f>
        <v>2769.1180395799074</v>
      </c>
      <c r="AE149">
        <f>AE148+(1-(HLOOKUP(daily!$B148,'commercial size limit'!$A$4:$M$13,6,FALSE)/100))*(VLOOKUP(16&amp;$B148,'comm trip limit - FL_Keys'!$A$5:$I$64,COLUMN(G146),FALSE))*$C149</f>
        <v>3128.7717671836608</v>
      </c>
      <c r="AF149">
        <f>AF148+(1-(HLOOKUP(daily!$B148,'commercial size limit'!$A$4:$M$13,6,FALSE)/100))*(VLOOKUP(16&amp;$B148,'comm trip limit - FL_Keys'!$A$5:$I$64,COLUMN(H146),FALSE))*$C149</f>
        <v>3223.7157528155822</v>
      </c>
      <c r="AG149">
        <f>AG148+(1-(HLOOKUP(daily!$B148,'commercial size limit'!$A$4:$M$13,6,FALSE)/100))*(VLOOKUP(16&amp;$B148,'comm trip limit - FL_Keys'!$A$5:$I$64,COLUMN(I146),FALSE))*$C149</f>
        <v>3232.6057775554968</v>
      </c>
      <c r="AH149">
        <f>AH148+(1-(HLOOKUP(daily!$B148,'commercial size limit'!$A$4:$M$13,7,FALSE)/100))*(VLOOKUP(17&amp;$B148,'comm trip limit - FL_Keys'!$A$5:$I$64,COLUMN(D146),FALSE))*$C149</f>
        <v>3089.915746009844</v>
      </c>
      <c r="AI149">
        <f>AI148+(1-(HLOOKUP(daily!$B148,'commercial size limit'!$A$4:$M$13,7,FALSE)/100))*(VLOOKUP(17&amp;$B148,'comm trip limit - FL_Keys'!$A$5:$I$64,COLUMN(E146),FALSE))*$C149</f>
        <v>2172.2695234274552</v>
      </c>
      <c r="AJ149">
        <f>AJ148+(1-(HLOOKUP(daily!$B148,'commercial size limit'!$A$4:$M$13,7,FALSE)/100))*(VLOOKUP(17&amp;$B148,'comm trip limit - FL_Keys'!$A$5:$I$64,COLUMN(F146),FALSE))*$C149</f>
        <v>2671.0198711119451</v>
      </c>
      <c r="AK149">
        <f>AK148+(1-(HLOOKUP(daily!$B148,'commercial size limit'!$A$4:$M$13,7,FALSE)/100))*(VLOOKUP(17&amp;$B148,'comm trip limit - FL_Keys'!$A$5:$I$64,COLUMN(G146),FALSE))*$C149</f>
        <v>3007.4250308418432</v>
      </c>
      <c r="AL149">
        <f>AL148+(1-(HLOOKUP(daily!$B148,'commercial size limit'!$A$4:$M$13,7,FALSE)/100))*(VLOOKUP(17&amp;$B148,'comm trip limit - FL_Keys'!$A$5:$I$64,COLUMN(H146),FALSE))*$C149</f>
        <v>3086.3723304098403</v>
      </c>
      <c r="AM149">
        <f>AM148+(1-(HLOOKUP(daily!$B148,'commercial size limit'!$A$4:$M$13,7,FALSE)/100))*(VLOOKUP(17&amp;$B148,'comm trip limit - FL_Keys'!$A$5:$I$64,COLUMN(I146),FALSE))*$C149</f>
        <v>3089.915746009844</v>
      </c>
    </row>
    <row r="150" spans="1:39" x14ac:dyDescent="0.25">
      <c r="A150" s="7">
        <v>42517</v>
      </c>
      <c r="B150" s="22">
        <f t="shared" si="7"/>
        <v>5</v>
      </c>
      <c r="C150" s="21">
        <f t="shared" si="6"/>
        <v>81.271000000000001</v>
      </c>
      <c r="D150">
        <f t="shared" si="8"/>
        <v>5863.8659999999854</v>
      </c>
      <c r="E150">
        <v>148</v>
      </c>
      <c r="J150">
        <f>J149+(1-(HLOOKUP(daily!$B149,'commercial size limit'!$A$4:$M$13,2,FALSE)/100))*(VLOOKUP(12&amp;$B149,'comm trip limit - FL_Keys'!$A$5:$I$64,COLUMN(D147),FALSE))*$C150</f>
        <v>5863.8659999999854</v>
      </c>
      <c r="K150">
        <f>K149+(1-(HLOOKUP(daily!$B149,'commercial size limit'!$A$4:$M$13,2,FALSE)/100))*(VLOOKUP(12&amp;$B149,'comm trip limit - FL_Keys'!$A$5:$I$64,COLUMN(E147),FALSE))*$C150</f>
        <v>3470.1410137000034</v>
      </c>
      <c r="L150">
        <f>L149+(1-(HLOOKUP(daily!$B149,'commercial size limit'!$A$4:$M$13,2,FALSE)/100))*(VLOOKUP(12&amp;$B149,'comm trip limit - FL_Keys'!$A$5:$I$64,COLUMN(F147),FALSE))*$C150</f>
        <v>4672.1663630099993</v>
      </c>
      <c r="M150">
        <f>M149+(1-(HLOOKUP(daily!$B149,'commercial size limit'!$A$4:$M$13,2,FALSE)/100))*(VLOOKUP(12&amp;$B149,'comm trip limit - FL_Keys'!$A$5:$I$64,COLUMN(G147),FALSE))*$C150</f>
        <v>5497.6746074299881</v>
      </c>
      <c r="N150">
        <f>N149+(1-(HLOOKUP(daily!$B149,'commercial size limit'!$A$4:$M$13,2,FALSE)/100))*(VLOOKUP(12&amp;$B149,'comm trip limit - FL_Keys'!$A$5:$I$64,COLUMN(H147),FALSE))*$C150</f>
        <v>5788.0132258399926</v>
      </c>
      <c r="O150">
        <f>O149+(1-(HLOOKUP(daily!$B149,'commercial size limit'!$A$4:$M$13,2,FALSE)/100))*(VLOOKUP(12&amp;$B149,'comm trip limit - FL_Keys'!$A$5:$I$64,COLUMN(I147),FALSE))*$C150</f>
        <v>5843.4761461799844</v>
      </c>
      <c r="P150">
        <f>P149+(1-(HLOOKUP(daily!$B149,'commercial size limit'!$A$4:$M$13,4,FALSE)/100))*(VLOOKUP(14&amp;$B149,'comm trip limit - FL_Keys'!$A$5:$I$64,COLUMN(D147),FALSE))*$C150</f>
        <v>3882.5689793398183</v>
      </c>
      <c r="Q150">
        <f>Q149+(1-(HLOOKUP(daily!$B149,'commercial size limit'!$A$4:$M$13,4,FALSE)/100))*(VLOOKUP(14&amp;$B149,'comm trip limit - FL_Keys'!$A$5:$I$64,COLUMN(E147),FALSE))*$C150</f>
        <v>2632.8898872218451</v>
      </c>
      <c r="R150">
        <f>R149+(1-(HLOOKUP(daily!$B149,'commercial size limit'!$A$4:$M$13,4,FALSE)/100))*(VLOOKUP(14&amp;$B149,'comm trip limit - FL_Keys'!$A$5:$I$64,COLUMN(F147),FALSE))*$C150</f>
        <v>3297.3570586492324</v>
      </c>
      <c r="S150">
        <f>S149+(1-(HLOOKUP(daily!$B149,'commercial size limit'!$A$4:$M$13,4,FALSE)/100))*(VLOOKUP(14&amp;$B149,'comm trip limit - FL_Keys'!$A$5:$I$64,COLUMN(G147),FALSE))*$C150</f>
        <v>3738.015896915078</v>
      </c>
      <c r="T150">
        <f>T149+(1-(HLOOKUP(daily!$B149,'commercial size limit'!$A$4:$M$13,4,FALSE)/100))*(VLOOKUP(14&amp;$B149,'comm trip limit - FL_Keys'!$A$5:$I$64,COLUMN(H147),FALSE))*$C150</f>
        <v>3864.8268872096396</v>
      </c>
      <c r="U150">
        <f>U149+(1-(HLOOKUP(daily!$B149,'commercial size limit'!$A$4:$M$13,4,FALSE)/100))*(VLOOKUP(14&amp;$B149,'comm trip limit - FL_Keys'!$A$5:$I$64,COLUMN(I147),FALSE))*$C150</f>
        <v>3882.5689793398183</v>
      </c>
      <c r="V150">
        <f>V149+(1-(HLOOKUP(daily!$B149,'commercial size limit'!$A$4:$M$13,5,FALSE)/100))*(VLOOKUP(15&amp;$B149,'comm trip limit - FL_Keys'!$A$5:$I$64,COLUMN(D147),FALSE))*$C150</f>
        <v>3462.0052831500716</v>
      </c>
      <c r="W150">
        <f>W149+(1-(HLOOKUP(daily!$B149,'commercial size limit'!$A$4:$M$13,5,FALSE)/100))*(VLOOKUP(15&amp;$B149,'comm trip limit - FL_Keys'!$A$5:$I$64,COLUMN(E147),FALSE))*$C150</f>
        <v>2397.5643769511998</v>
      </c>
      <c r="X150">
        <f>X149+(1-(HLOOKUP(daily!$B149,'commercial size limit'!$A$4:$M$13,5,FALSE)/100))*(VLOOKUP(15&amp;$B149,'comm trip limit - FL_Keys'!$A$5:$I$64,COLUMN(F147),FALSE))*$C150</f>
        <v>2974.5621037998371</v>
      </c>
      <c r="Y150">
        <f>Y149+(1-(HLOOKUP(daily!$B149,'commercial size limit'!$A$4:$M$13,5,FALSE)/100))*(VLOOKUP(15&amp;$B149,'comm trip limit - FL_Keys'!$A$5:$I$64,COLUMN(G147),FALSE))*$C150</f>
        <v>3354.0179123633616</v>
      </c>
      <c r="Z150">
        <f>Z149+(1-(HLOOKUP(daily!$B149,'commercial size limit'!$A$4:$M$13,5,FALSE)/100))*(VLOOKUP(15&amp;$B149,'comm trip limit - FL_Keys'!$A$5:$I$64,COLUMN(H147),FALSE))*$C150</f>
        <v>3452.7596574205613</v>
      </c>
      <c r="AA150">
        <f>AA149+(1-(HLOOKUP(daily!$B149,'commercial size limit'!$A$4:$M$13,5,FALSE)/100))*(VLOOKUP(15&amp;$B149,'comm trip limit - FL_Keys'!$A$5:$I$64,COLUMN(I147),FALSE))*$C150</f>
        <v>3462.0052831500716</v>
      </c>
      <c r="AB150">
        <f>AB149+(1-(HLOOKUP(daily!$B149,'commercial size limit'!$A$4:$M$13,6,FALSE)/100))*(VLOOKUP(16&amp;$B149,'comm trip limit - FL_Keys'!$A$5:$I$64,COLUMN(D147),FALSE))*$C150</f>
        <v>3306.5352972221635</v>
      </c>
      <c r="AC150">
        <f>AC149+(1-(HLOOKUP(daily!$B149,'commercial size limit'!$A$4:$M$13,6,FALSE)/100))*(VLOOKUP(16&amp;$B149,'comm trip limit - FL_Keys'!$A$5:$I$64,COLUMN(E147),FALSE))*$C150</f>
        <v>2279.9961368020618</v>
      </c>
      <c r="AD150">
        <f>AD149+(1-(HLOOKUP(daily!$B149,'commercial size limit'!$A$4:$M$13,6,FALSE)/100))*(VLOOKUP(16&amp;$B149,'comm trip limit - FL_Keys'!$A$5:$I$64,COLUMN(F147),FALSE))*$C150</f>
        <v>2825.6585969257776</v>
      </c>
      <c r="AE150">
        <f>AE149+(1-(HLOOKUP(daily!$B149,'commercial size limit'!$A$4:$M$13,6,FALSE)/100))*(VLOOKUP(16&amp;$B149,'comm trip limit - FL_Keys'!$A$5:$I$64,COLUMN(G147),FALSE))*$C150</f>
        <v>3198.547926435454</v>
      </c>
      <c r="AF150">
        <f>AF149+(1-(HLOOKUP(daily!$B149,'commercial size limit'!$A$4:$M$13,6,FALSE)/100))*(VLOOKUP(16&amp;$B149,'comm trip limit - FL_Keys'!$A$5:$I$64,COLUMN(H147),FALSE))*$C150</f>
        <v>3297.2896714926524</v>
      </c>
      <c r="AG150">
        <f>AG149+(1-(HLOOKUP(daily!$B149,'commercial size limit'!$A$4:$M$13,6,FALSE)/100))*(VLOOKUP(16&amp;$B149,'comm trip limit - FL_Keys'!$A$5:$I$64,COLUMN(I147),FALSE))*$C150</f>
        <v>3306.5352972221635</v>
      </c>
      <c r="AH150">
        <f>AH149+(1-(HLOOKUP(daily!$B149,'commercial size limit'!$A$4:$M$13,7,FALSE)/100))*(VLOOKUP(17&amp;$B149,'comm trip limit - FL_Keys'!$A$5:$I$64,COLUMN(D147),FALSE))*$C150</f>
        <v>3160.7840580098441</v>
      </c>
      <c r="AI150">
        <f>AI149+(1-(HLOOKUP(daily!$B149,'commercial size limit'!$A$4:$M$13,7,FALSE)/100))*(VLOOKUP(17&amp;$B149,'comm trip limit - FL_Keys'!$A$5:$I$64,COLUMN(E147),FALSE))*$C150</f>
        <v>2211.8756969548954</v>
      </c>
      <c r="AJ150">
        <f>AJ149+(1-(HLOOKUP(daily!$B149,'commercial size limit'!$A$4:$M$13,7,FALSE)/100))*(VLOOKUP(17&amp;$B149,'comm trip limit - FL_Keys'!$A$5:$I$64,COLUMN(F147),FALSE))*$C150</f>
        <v>2726.206443032585</v>
      </c>
      <c r="AK150">
        <f>AK149+(1-(HLOOKUP(daily!$B149,'commercial size limit'!$A$4:$M$13,7,FALSE)/100))*(VLOOKUP(17&amp;$B149,'comm trip limit - FL_Keys'!$A$5:$I$64,COLUMN(G147),FALSE))*$C150</f>
        <v>3074.9937142351232</v>
      </c>
      <c r="AL150">
        <f>AL149+(1-(HLOOKUP(daily!$B149,'commercial size limit'!$A$4:$M$13,7,FALSE)/100))*(VLOOKUP(17&amp;$B149,'comm trip limit - FL_Keys'!$A$5:$I$64,COLUMN(H147),FALSE))*$C150</f>
        <v>3157.0989057858401</v>
      </c>
      <c r="AM150">
        <f>AM149+(1-(HLOOKUP(daily!$B149,'commercial size limit'!$A$4:$M$13,7,FALSE)/100))*(VLOOKUP(17&amp;$B149,'comm trip limit - FL_Keys'!$A$5:$I$64,COLUMN(I147),FALSE))*$C150</f>
        <v>3160.7840580098441</v>
      </c>
    </row>
    <row r="151" spans="1:39" x14ac:dyDescent="0.25">
      <c r="A151" s="7">
        <v>42518</v>
      </c>
      <c r="B151" s="22">
        <f t="shared" si="7"/>
        <v>5</v>
      </c>
      <c r="C151" s="21">
        <f t="shared" si="6"/>
        <v>81.271000000000001</v>
      </c>
      <c r="D151">
        <f t="shared" si="8"/>
        <v>5945.1369999999852</v>
      </c>
      <c r="E151">
        <v>149</v>
      </c>
      <c r="J151">
        <f>J150+(1-(HLOOKUP(daily!$B150,'commercial size limit'!$A$4:$M$13,2,FALSE)/100))*(VLOOKUP(12&amp;$B150,'comm trip limit - FL_Keys'!$A$5:$I$64,COLUMN(D148),FALSE))*$C151</f>
        <v>5945.1369999999852</v>
      </c>
      <c r="K151">
        <f>K150+(1-(HLOOKUP(daily!$B150,'commercial size limit'!$A$4:$M$13,2,FALSE)/100))*(VLOOKUP(12&amp;$B150,'comm trip limit - FL_Keys'!$A$5:$I$64,COLUMN(E148),FALSE))*$C151</f>
        <v>3512.5214020700037</v>
      </c>
      <c r="L151">
        <f>L150+(1-(HLOOKUP(daily!$B150,'commercial size limit'!$A$4:$M$13,2,FALSE)/100))*(VLOOKUP(12&amp;$B150,'comm trip limit - FL_Keys'!$A$5:$I$64,COLUMN(F148),FALSE))*$C151</f>
        <v>4731.7258153599996</v>
      </c>
      <c r="M151">
        <f>M150+(1-(HLOOKUP(daily!$B150,'commercial size limit'!$A$4:$M$13,2,FALSE)/100))*(VLOOKUP(12&amp;$B150,'comm trip limit - FL_Keys'!$A$5:$I$64,COLUMN(G148),FALSE))*$C151</f>
        <v>5572.5146331999877</v>
      </c>
      <c r="N151">
        <f>N150+(1-(HLOOKUP(daily!$B150,'commercial size limit'!$A$4:$M$13,2,FALSE)/100))*(VLOOKUP(12&amp;$B150,'comm trip limit - FL_Keys'!$A$5:$I$64,COLUMN(H148),FALSE))*$C151</f>
        <v>5868.4170642699928</v>
      </c>
      <c r="O151">
        <f>O150+(1-(HLOOKUP(daily!$B150,'commercial size limit'!$A$4:$M$13,2,FALSE)/100))*(VLOOKUP(12&amp;$B150,'comm trip limit - FL_Keys'!$A$5:$I$64,COLUMN(I148),FALSE))*$C151</f>
        <v>5924.7471461799842</v>
      </c>
      <c r="P151">
        <f>P150+(1-(HLOOKUP(daily!$B150,'commercial size limit'!$A$4:$M$13,4,FALSE)/100))*(VLOOKUP(14&amp;$B150,'comm trip limit - FL_Keys'!$A$5:$I$64,COLUMN(D148),FALSE))*$C151</f>
        <v>3961.1851266731514</v>
      </c>
      <c r="Q151">
        <f>Q150+(1-(HLOOKUP(daily!$B150,'commercial size limit'!$A$4:$M$13,4,FALSE)/100))*(VLOOKUP(14&amp;$B150,'comm trip limit - FL_Keys'!$A$5:$I$64,COLUMN(E148),FALSE))*$C151</f>
        <v>2674.5863194444983</v>
      </c>
      <c r="R151">
        <f>R150+(1-(HLOOKUP(daily!$B150,'commercial size limit'!$A$4:$M$13,4,FALSE)/100))*(VLOOKUP(14&amp;$B150,'comm trip limit - FL_Keys'!$A$5:$I$64,COLUMN(F148),FALSE))*$C151</f>
        <v>3355.8482584267058</v>
      </c>
      <c r="S151">
        <f>S150+(1-(HLOOKUP(daily!$B150,'commercial size limit'!$A$4:$M$13,4,FALSE)/100))*(VLOOKUP(14&amp;$B150,'comm trip limit - FL_Keys'!$A$5:$I$64,COLUMN(G148),FALSE))*$C151</f>
        <v>3811.0723103089981</v>
      </c>
      <c r="T151">
        <f>T150+(1-(HLOOKUP(daily!$B150,'commercial size limit'!$A$4:$M$13,4,FALSE)/100))*(VLOOKUP(14&amp;$B150,'comm trip limit - FL_Keys'!$A$5:$I$64,COLUMN(H148),FALSE))*$C151</f>
        <v>3942.7606463841198</v>
      </c>
      <c r="U151">
        <f>U150+(1-(HLOOKUP(daily!$B150,'commercial size limit'!$A$4:$M$13,4,FALSE)/100))*(VLOOKUP(14&amp;$B150,'comm trip limit - FL_Keys'!$A$5:$I$64,COLUMN(I148),FALSE))*$C151</f>
        <v>3961.1851266731514</v>
      </c>
      <c r="V151">
        <f>V150+(1-(HLOOKUP(daily!$B150,'commercial size limit'!$A$4:$M$13,5,FALSE)/100))*(VLOOKUP(15&amp;$B150,'comm trip limit - FL_Keys'!$A$5:$I$64,COLUMN(D148),FALSE))*$C151</f>
        <v>3535.9348028167383</v>
      </c>
      <c r="W151">
        <f>W150+(1-(HLOOKUP(daily!$B150,'commercial size limit'!$A$4:$M$13,5,FALSE)/100))*(VLOOKUP(15&amp;$B150,'comm trip limit - FL_Keys'!$A$5:$I$64,COLUMN(E148),FALSE))*$C151</f>
        <v>2438.0126957512266</v>
      </c>
      <c r="X151">
        <f>X150+(1-(HLOOKUP(daily!$B150,'commercial size limit'!$A$4:$M$13,5,FALSE)/100))*(VLOOKUP(15&amp;$B150,'comm trip limit - FL_Keys'!$A$5:$I$64,COLUMN(F148),FALSE))*$C151</f>
        <v>3031.1026611457073</v>
      </c>
      <c r="Y151">
        <f>Y150+(1-(HLOOKUP(daily!$B150,'commercial size limit'!$A$4:$M$13,5,FALSE)/100))*(VLOOKUP(15&amp;$B150,'comm trip limit - FL_Keys'!$A$5:$I$64,COLUMN(G148),FALSE))*$C151</f>
        <v>3423.7940716151547</v>
      </c>
      <c r="Z151">
        <f>Z150+(1-(HLOOKUP(daily!$B150,'commercial size limit'!$A$4:$M$13,5,FALSE)/100))*(VLOOKUP(15&amp;$B150,'comm trip limit - FL_Keys'!$A$5:$I$64,COLUMN(H148),FALSE))*$C151</f>
        <v>3526.3335760976315</v>
      </c>
      <c r="AA151">
        <f>AA150+(1-(HLOOKUP(daily!$B150,'commercial size limit'!$A$4:$M$13,5,FALSE)/100))*(VLOOKUP(15&amp;$B150,'comm trip limit - FL_Keys'!$A$5:$I$64,COLUMN(I148),FALSE))*$C151</f>
        <v>3535.9348028167383</v>
      </c>
      <c r="AB151">
        <f>AB150+(1-(HLOOKUP(daily!$B150,'commercial size limit'!$A$4:$M$13,6,FALSE)/100))*(VLOOKUP(16&amp;$B150,'comm trip limit - FL_Keys'!$A$5:$I$64,COLUMN(D148),FALSE))*$C151</f>
        <v>3380.4648168888302</v>
      </c>
      <c r="AC151">
        <f>AC150+(1-(HLOOKUP(daily!$B150,'commercial size limit'!$A$4:$M$13,6,FALSE)/100))*(VLOOKUP(16&amp;$B150,'comm trip limit - FL_Keys'!$A$5:$I$64,COLUMN(E148),FALSE))*$C151</f>
        <v>2320.4444556020885</v>
      </c>
      <c r="AD151">
        <f>AD150+(1-(HLOOKUP(daily!$B150,'commercial size limit'!$A$4:$M$13,6,FALSE)/100))*(VLOOKUP(16&amp;$B150,'comm trip limit - FL_Keys'!$A$5:$I$64,COLUMN(F148),FALSE))*$C151</f>
        <v>2882.1991542716478</v>
      </c>
      <c r="AE151">
        <f>AE150+(1-(HLOOKUP(daily!$B150,'commercial size limit'!$A$4:$M$13,6,FALSE)/100))*(VLOOKUP(16&amp;$B150,'comm trip limit - FL_Keys'!$A$5:$I$64,COLUMN(G148),FALSE))*$C151</f>
        <v>3268.3240856872471</v>
      </c>
      <c r="AF151">
        <f>AF150+(1-(HLOOKUP(daily!$B150,'commercial size limit'!$A$4:$M$13,6,FALSE)/100))*(VLOOKUP(16&amp;$B150,'comm trip limit - FL_Keys'!$A$5:$I$64,COLUMN(H148),FALSE))*$C151</f>
        <v>3370.8635901697226</v>
      </c>
      <c r="AG151">
        <f>AG150+(1-(HLOOKUP(daily!$B150,'commercial size limit'!$A$4:$M$13,6,FALSE)/100))*(VLOOKUP(16&amp;$B150,'comm trip limit - FL_Keys'!$A$5:$I$64,COLUMN(I148),FALSE))*$C151</f>
        <v>3380.4648168888302</v>
      </c>
      <c r="AH151">
        <f>AH150+(1-(HLOOKUP(daily!$B150,'commercial size limit'!$A$4:$M$13,7,FALSE)/100))*(VLOOKUP(17&amp;$B150,'comm trip limit - FL_Keys'!$A$5:$I$64,COLUMN(D148),FALSE))*$C151</f>
        <v>3231.6523700098442</v>
      </c>
      <c r="AI151">
        <f>AI150+(1-(HLOOKUP(daily!$B150,'commercial size limit'!$A$4:$M$13,7,FALSE)/100))*(VLOOKUP(17&amp;$B150,'comm trip limit - FL_Keys'!$A$5:$I$64,COLUMN(E148),FALSE))*$C151</f>
        <v>2251.4818704823356</v>
      </c>
      <c r="AJ151">
        <f>AJ150+(1-(HLOOKUP(daily!$B150,'commercial size limit'!$A$4:$M$13,7,FALSE)/100))*(VLOOKUP(17&amp;$B150,'comm trip limit - FL_Keys'!$A$5:$I$64,COLUMN(F148),FALSE))*$C151</f>
        <v>2781.3930149532248</v>
      </c>
      <c r="AK151">
        <f>AK150+(1-(HLOOKUP(daily!$B150,'commercial size limit'!$A$4:$M$13,7,FALSE)/100))*(VLOOKUP(17&amp;$B150,'comm trip limit - FL_Keys'!$A$5:$I$64,COLUMN(G148),FALSE))*$C151</f>
        <v>3142.5623976284032</v>
      </c>
      <c r="AL151">
        <f>AL150+(1-(HLOOKUP(daily!$B150,'commercial size limit'!$A$4:$M$13,7,FALSE)/100))*(VLOOKUP(17&amp;$B150,'comm trip limit - FL_Keys'!$A$5:$I$64,COLUMN(H148),FALSE))*$C151</f>
        <v>3227.8254811618399</v>
      </c>
      <c r="AM151">
        <f>AM150+(1-(HLOOKUP(daily!$B150,'commercial size limit'!$A$4:$M$13,7,FALSE)/100))*(VLOOKUP(17&amp;$B150,'comm trip limit - FL_Keys'!$A$5:$I$64,COLUMN(I148),FALSE))*$C151</f>
        <v>3231.6523700098442</v>
      </c>
    </row>
    <row r="152" spans="1:39" x14ac:dyDescent="0.25">
      <c r="A152" s="7">
        <v>42519</v>
      </c>
      <c r="B152" s="22">
        <f t="shared" si="7"/>
        <v>5</v>
      </c>
      <c r="C152" s="21">
        <f t="shared" si="6"/>
        <v>81.271000000000001</v>
      </c>
      <c r="D152">
        <f t="shared" si="8"/>
        <v>6026.4079999999849</v>
      </c>
      <c r="E152">
        <v>150</v>
      </c>
      <c r="J152">
        <f>J151+(1-(HLOOKUP(daily!$B151,'commercial size limit'!$A$4:$M$13,2,FALSE)/100))*(VLOOKUP(12&amp;$B151,'comm trip limit - FL_Keys'!$A$5:$I$64,COLUMN(D149),FALSE))*$C152</f>
        <v>6026.4079999999849</v>
      </c>
      <c r="K152">
        <f>K151+(1-(HLOOKUP(daily!$B151,'commercial size limit'!$A$4:$M$13,2,FALSE)/100))*(VLOOKUP(12&amp;$B151,'comm trip limit - FL_Keys'!$A$5:$I$64,COLUMN(E149),FALSE))*$C152</f>
        <v>3554.9017904400039</v>
      </c>
      <c r="L152">
        <f>L151+(1-(HLOOKUP(daily!$B151,'commercial size limit'!$A$4:$M$13,2,FALSE)/100))*(VLOOKUP(12&amp;$B151,'comm trip limit - FL_Keys'!$A$5:$I$64,COLUMN(F149),FALSE))*$C152</f>
        <v>4791.28526771</v>
      </c>
      <c r="M152">
        <f>M151+(1-(HLOOKUP(daily!$B151,'commercial size limit'!$A$4:$M$13,2,FALSE)/100))*(VLOOKUP(12&amp;$B151,'comm trip limit - FL_Keys'!$A$5:$I$64,COLUMN(G149),FALSE))*$C152</f>
        <v>5647.3546589699872</v>
      </c>
      <c r="N152">
        <f>N151+(1-(HLOOKUP(daily!$B151,'commercial size limit'!$A$4:$M$13,2,FALSE)/100))*(VLOOKUP(12&amp;$B151,'comm trip limit - FL_Keys'!$A$5:$I$64,COLUMN(H149),FALSE))*$C152</f>
        <v>5948.820902699993</v>
      </c>
      <c r="O152">
        <f>O151+(1-(HLOOKUP(daily!$B151,'commercial size limit'!$A$4:$M$13,2,FALSE)/100))*(VLOOKUP(12&amp;$B151,'comm trip limit - FL_Keys'!$A$5:$I$64,COLUMN(I149),FALSE))*$C152</f>
        <v>6006.0181461799839</v>
      </c>
      <c r="P152">
        <f>P151+(1-(HLOOKUP(daily!$B151,'commercial size limit'!$A$4:$M$13,4,FALSE)/100))*(VLOOKUP(14&amp;$B151,'comm trip limit - FL_Keys'!$A$5:$I$64,COLUMN(D149),FALSE))*$C152</f>
        <v>4039.8012740064846</v>
      </c>
      <c r="Q152">
        <f>Q151+(1-(HLOOKUP(daily!$B151,'commercial size limit'!$A$4:$M$13,4,FALSE)/100))*(VLOOKUP(14&amp;$B151,'comm trip limit - FL_Keys'!$A$5:$I$64,COLUMN(E149),FALSE))*$C152</f>
        <v>2716.2827516671514</v>
      </c>
      <c r="R152">
        <f>R151+(1-(HLOOKUP(daily!$B151,'commercial size limit'!$A$4:$M$13,4,FALSE)/100))*(VLOOKUP(14&amp;$B151,'comm trip limit - FL_Keys'!$A$5:$I$64,COLUMN(F149),FALSE))*$C152</f>
        <v>3414.3394582041792</v>
      </c>
      <c r="S152">
        <f>S151+(1-(HLOOKUP(daily!$B151,'commercial size limit'!$A$4:$M$13,4,FALSE)/100))*(VLOOKUP(14&amp;$B151,'comm trip limit - FL_Keys'!$A$5:$I$64,COLUMN(G149),FALSE))*$C152</f>
        <v>3884.1287237029183</v>
      </c>
      <c r="T152">
        <f>T151+(1-(HLOOKUP(daily!$B151,'commercial size limit'!$A$4:$M$13,4,FALSE)/100))*(VLOOKUP(14&amp;$B151,'comm trip limit - FL_Keys'!$A$5:$I$64,COLUMN(H149),FALSE))*$C152</f>
        <v>4020.6944055586</v>
      </c>
      <c r="U152">
        <f>U151+(1-(HLOOKUP(daily!$B151,'commercial size limit'!$A$4:$M$13,4,FALSE)/100))*(VLOOKUP(14&amp;$B151,'comm trip limit - FL_Keys'!$A$5:$I$64,COLUMN(I149),FALSE))*$C152</f>
        <v>4039.8012740064846</v>
      </c>
      <c r="V152">
        <f>V151+(1-(HLOOKUP(daily!$B151,'commercial size limit'!$A$4:$M$13,5,FALSE)/100))*(VLOOKUP(15&amp;$B151,'comm trip limit - FL_Keys'!$A$5:$I$64,COLUMN(D149),FALSE))*$C152</f>
        <v>3609.864322483405</v>
      </c>
      <c r="W152">
        <f>W151+(1-(HLOOKUP(daily!$B151,'commercial size limit'!$A$4:$M$13,5,FALSE)/100))*(VLOOKUP(15&amp;$B151,'comm trip limit - FL_Keys'!$A$5:$I$64,COLUMN(E149),FALSE))*$C152</f>
        <v>2478.4610145512534</v>
      </c>
      <c r="X152">
        <f>X151+(1-(HLOOKUP(daily!$B151,'commercial size limit'!$A$4:$M$13,5,FALSE)/100))*(VLOOKUP(15&amp;$B151,'comm trip limit - FL_Keys'!$A$5:$I$64,COLUMN(F149),FALSE))*$C152</f>
        <v>3087.6432184915775</v>
      </c>
      <c r="Y152">
        <f>Y151+(1-(HLOOKUP(daily!$B151,'commercial size limit'!$A$4:$M$13,5,FALSE)/100))*(VLOOKUP(15&amp;$B151,'comm trip limit - FL_Keys'!$A$5:$I$64,COLUMN(G149),FALSE))*$C152</f>
        <v>3493.5702308669479</v>
      </c>
      <c r="Z152">
        <f>Z151+(1-(HLOOKUP(daily!$B151,'commercial size limit'!$A$4:$M$13,5,FALSE)/100))*(VLOOKUP(15&amp;$B151,'comm trip limit - FL_Keys'!$A$5:$I$64,COLUMN(H149),FALSE))*$C152</f>
        <v>3599.9074947747017</v>
      </c>
      <c r="AA152">
        <f>AA151+(1-(HLOOKUP(daily!$B151,'commercial size limit'!$A$4:$M$13,5,FALSE)/100))*(VLOOKUP(15&amp;$B151,'comm trip limit - FL_Keys'!$A$5:$I$64,COLUMN(I149),FALSE))*$C152</f>
        <v>3609.864322483405</v>
      </c>
      <c r="AB152">
        <f>AB151+(1-(HLOOKUP(daily!$B151,'commercial size limit'!$A$4:$M$13,6,FALSE)/100))*(VLOOKUP(16&amp;$B151,'comm trip limit - FL_Keys'!$A$5:$I$64,COLUMN(D149),FALSE))*$C152</f>
        <v>3454.3943365554969</v>
      </c>
      <c r="AC152">
        <f>AC151+(1-(HLOOKUP(daily!$B151,'commercial size limit'!$A$4:$M$13,6,FALSE)/100))*(VLOOKUP(16&amp;$B151,'comm trip limit - FL_Keys'!$A$5:$I$64,COLUMN(E149),FALSE))*$C152</f>
        <v>2360.8927744021153</v>
      </c>
      <c r="AD152">
        <f>AD151+(1-(HLOOKUP(daily!$B151,'commercial size limit'!$A$4:$M$13,6,FALSE)/100))*(VLOOKUP(16&amp;$B151,'comm trip limit - FL_Keys'!$A$5:$I$64,COLUMN(F149),FALSE))*$C152</f>
        <v>2938.739711617518</v>
      </c>
      <c r="AE152">
        <f>AE151+(1-(HLOOKUP(daily!$B151,'commercial size limit'!$A$4:$M$13,6,FALSE)/100))*(VLOOKUP(16&amp;$B151,'comm trip limit - FL_Keys'!$A$5:$I$64,COLUMN(G149),FALSE))*$C152</f>
        <v>3338.1002449390403</v>
      </c>
      <c r="AF152">
        <f>AF151+(1-(HLOOKUP(daily!$B151,'commercial size limit'!$A$4:$M$13,6,FALSE)/100))*(VLOOKUP(16&amp;$B151,'comm trip limit - FL_Keys'!$A$5:$I$64,COLUMN(H149),FALSE))*$C152</f>
        <v>3444.4375088467928</v>
      </c>
      <c r="AG152">
        <f>AG151+(1-(HLOOKUP(daily!$B151,'commercial size limit'!$A$4:$M$13,6,FALSE)/100))*(VLOOKUP(16&amp;$B151,'comm trip limit - FL_Keys'!$A$5:$I$64,COLUMN(I149),FALSE))*$C152</f>
        <v>3454.3943365554969</v>
      </c>
      <c r="AH152">
        <f>AH151+(1-(HLOOKUP(daily!$B151,'commercial size limit'!$A$4:$M$13,7,FALSE)/100))*(VLOOKUP(17&amp;$B151,'comm trip limit - FL_Keys'!$A$5:$I$64,COLUMN(D149),FALSE))*$C152</f>
        <v>3302.5206820098442</v>
      </c>
      <c r="AI152">
        <f>AI151+(1-(HLOOKUP(daily!$B151,'commercial size limit'!$A$4:$M$13,7,FALSE)/100))*(VLOOKUP(17&amp;$B151,'comm trip limit - FL_Keys'!$A$5:$I$64,COLUMN(E149),FALSE))*$C152</f>
        <v>2291.0880440097758</v>
      </c>
      <c r="AJ152">
        <f>AJ151+(1-(HLOOKUP(daily!$B151,'commercial size limit'!$A$4:$M$13,7,FALSE)/100))*(VLOOKUP(17&amp;$B151,'comm trip limit - FL_Keys'!$A$5:$I$64,COLUMN(F149),FALSE))*$C152</f>
        <v>2836.5795868738646</v>
      </c>
      <c r="AK152">
        <f>AK151+(1-(HLOOKUP(daily!$B151,'commercial size limit'!$A$4:$M$13,7,FALSE)/100))*(VLOOKUP(17&amp;$B151,'comm trip limit - FL_Keys'!$A$5:$I$64,COLUMN(G149),FALSE))*$C152</f>
        <v>3210.1310810216833</v>
      </c>
      <c r="AL152">
        <f>AL151+(1-(HLOOKUP(daily!$B151,'commercial size limit'!$A$4:$M$13,7,FALSE)/100))*(VLOOKUP(17&amp;$B151,'comm trip limit - FL_Keys'!$A$5:$I$64,COLUMN(H149),FALSE))*$C152</f>
        <v>3298.5520565378397</v>
      </c>
      <c r="AM152">
        <f>AM151+(1-(HLOOKUP(daily!$B151,'commercial size limit'!$A$4:$M$13,7,FALSE)/100))*(VLOOKUP(17&amp;$B151,'comm trip limit - FL_Keys'!$A$5:$I$64,COLUMN(I149),FALSE))*$C152</f>
        <v>3302.5206820098442</v>
      </c>
    </row>
    <row r="153" spans="1:39" x14ac:dyDescent="0.25">
      <c r="A153" s="7">
        <v>42520</v>
      </c>
      <c r="B153" s="22">
        <f t="shared" si="7"/>
        <v>5</v>
      </c>
      <c r="C153" s="21">
        <f t="shared" si="6"/>
        <v>81.271000000000001</v>
      </c>
      <c r="D153">
        <f t="shared" si="8"/>
        <v>6107.6789999999846</v>
      </c>
      <c r="E153">
        <v>151</v>
      </c>
      <c r="J153">
        <f>J152+(1-(HLOOKUP(daily!$B152,'commercial size limit'!$A$4:$M$13,2,FALSE)/100))*(VLOOKUP(12&amp;$B152,'comm trip limit - FL_Keys'!$A$5:$I$64,COLUMN(D150),FALSE))*$C153</f>
        <v>6107.6789999999846</v>
      </c>
      <c r="K153">
        <f>K152+(1-(HLOOKUP(daily!$B152,'commercial size limit'!$A$4:$M$13,2,FALSE)/100))*(VLOOKUP(12&amp;$B152,'comm trip limit - FL_Keys'!$A$5:$I$64,COLUMN(E150),FALSE))*$C153</f>
        <v>3597.2821788100041</v>
      </c>
      <c r="L153">
        <f>L152+(1-(HLOOKUP(daily!$B152,'commercial size limit'!$A$4:$M$13,2,FALSE)/100))*(VLOOKUP(12&amp;$B152,'comm trip limit - FL_Keys'!$A$5:$I$64,COLUMN(F150),FALSE))*$C153</f>
        <v>4850.8447200600003</v>
      </c>
      <c r="M153">
        <f>M152+(1-(HLOOKUP(daily!$B152,'commercial size limit'!$A$4:$M$13,2,FALSE)/100))*(VLOOKUP(12&amp;$B152,'comm trip limit - FL_Keys'!$A$5:$I$64,COLUMN(G150),FALSE))*$C153</f>
        <v>5722.1946847399868</v>
      </c>
      <c r="N153">
        <f>N152+(1-(HLOOKUP(daily!$B152,'commercial size limit'!$A$4:$M$13,2,FALSE)/100))*(VLOOKUP(12&amp;$B152,'comm trip limit - FL_Keys'!$A$5:$I$64,COLUMN(H150),FALSE))*$C153</f>
        <v>6029.2247411299932</v>
      </c>
      <c r="O153">
        <f>O152+(1-(HLOOKUP(daily!$B152,'commercial size limit'!$A$4:$M$13,2,FALSE)/100))*(VLOOKUP(12&amp;$B152,'comm trip limit - FL_Keys'!$A$5:$I$64,COLUMN(I150),FALSE))*$C153</f>
        <v>6087.2891461799836</v>
      </c>
      <c r="P153">
        <f>P152+(1-(HLOOKUP(daily!$B152,'commercial size limit'!$A$4:$M$13,4,FALSE)/100))*(VLOOKUP(14&amp;$B152,'comm trip limit - FL_Keys'!$A$5:$I$64,COLUMN(D150),FALSE))*$C153</f>
        <v>4118.4174213398182</v>
      </c>
      <c r="Q153">
        <f>Q152+(1-(HLOOKUP(daily!$B152,'commercial size limit'!$A$4:$M$13,4,FALSE)/100))*(VLOOKUP(14&amp;$B152,'comm trip limit - FL_Keys'!$A$5:$I$64,COLUMN(E150),FALSE))*$C153</f>
        <v>2757.9791838898045</v>
      </c>
      <c r="R153">
        <f>R152+(1-(HLOOKUP(daily!$B152,'commercial size limit'!$A$4:$M$13,4,FALSE)/100))*(VLOOKUP(14&amp;$B152,'comm trip limit - FL_Keys'!$A$5:$I$64,COLUMN(F150),FALSE))*$C153</f>
        <v>3472.8306579816526</v>
      </c>
      <c r="S153">
        <f>S152+(1-(HLOOKUP(daily!$B152,'commercial size limit'!$A$4:$M$13,4,FALSE)/100))*(VLOOKUP(14&amp;$B152,'comm trip limit - FL_Keys'!$A$5:$I$64,COLUMN(G150),FALSE))*$C153</f>
        <v>3957.1851370968384</v>
      </c>
      <c r="T153">
        <f>T152+(1-(HLOOKUP(daily!$B152,'commercial size limit'!$A$4:$M$13,4,FALSE)/100))*(VLOOKUP(14&amp;$B152,'comm trip limit - FL_Keys'!$A$5:$I$64,COLUMN(H150),FALSE))*$C153</f>
        <v>4098.6281647330798</v>
      </c>
      <c r="U153">
        <f>U152+(1-(HLOOKUP(daily!$B152,'commercial size limit'!$A$4:$M$13,4,FALSE)/100))*(VLOOKUP(14&amp;$B152,'comm trip limit - FL_Keys'!$A$5:$I$64,COLUMN(I150),FALSE))*$C153</f>
        <v>4118.4174213398182</v>
      </c>
      <c r="V153">
        <f>V152+(1-(HLOOKUP(daily!$B152,'commercial size limit'!$A$4:$M$13,5,FALSE)/100))*(VLOOKUP(15&amp;$B152,'comm trip limit - FL_Keys'!$A$5:$I$64,COLUMN(D150),FALSE))*$C153</f>
        <v>3683.7938421500717</v>
      </c>
      <c r="W153">
        <f>W152+(1-(HLOOKUP(daily!$B152,'commercial size limit'!$A$4:$M$13,5,FALSE)/100))*(VLOOKUP(15&amp;$B152,'comm trip limit - FL_Keys'!$A$5:$I$64,COLUMN(E150),FALSE))*$C153</f>
        <v>2518.9093333512801</v>
      </c>
      <c r="X153">
        <f>X152+(1-(HLOOKUP(daily!$B152,'commercial size limit'!$A$4:$M$13,5,FALSE)/100))*(VLOOKUP(15&amp;$B152,'comm trip limit - FL_Keys'!$A$5:$I$64,COLUMN(F150),FALSE))*$C153</f>
        <v>3144.1837758374477</v>
      </c>
      <c r="Y153">
        <f>Y152+(1-(HLOOKUP(daily!$B152,'commercial size limit'!$A$4:$M$13,5,FALSE)/100))*(VLOOKUP(15&amp;$B152,'comm trip limit - FL_Keys'!$A$5:$I$64,COLUMN(G150),FALSE))*$C153</f>
        <v>3563.3463901187411</v>
      </c>
      <c r="Z153">
        <f>Z152+(1-(HLOOKUP(daily!$B152,'commercial size limit'!$A$4:$M$13,5,FALSE)/100))*(VLOOKUP(15&amp;$B152,'comm trip limit - FL_Keys'!$A$5:$I$64,COLUMN(H150),FALSE))*$C153</f>
        <v>3673.4814134517719</v>
      </c>
      <c r="AA153">
        <f>AA152+(1-(HLOOKUP(daily!$B152,'commercial size limit'!$A$4:$M$13,5,FALSE)/100))*(VLOOKUP(15&amp;$B152,'comm trip limit - FL_Keys'!$A$5:$I$64,COLUMN(I150),FALSE))*$C153</f>
        <v>3683.7938421500717</v>
      </c>
      <c r="AB153">
        <f>AB152+(1-(HLOOKUP(daily!$B152,'commercial size limit'!$A$4:$M$13,6,FALSE)/100))*(VLOOKUP(16&amp;$B152,'comm trip limit - FL_Keys'!$A$5:$I$64,COLUMN(D150),FALSE))*$C153</f>
        <v>3528.3238562221636</v>
      </c>
      <c r="AC153">
        <f>AC152+(1-(HLOOKUP(daily!$B152,'commercial size limit'!$A$4:$M$13,6,FALSE)/100))*(VLOOKUP(16&amp;$B152,'comm trip limit - FL_Keys'!$A$5:$I$64,COLUMN(E150),FALSE))*$C153</f>
        <v>2401.341093202142</v>
      </c>
      <c r="AD153">
        <f>AD152+(1-(HLOOKUP(daily!$B152,'commercial size limit'!$A$4:$M$13,6,FALSE)/100))*(VLOOKUP(16&amp;$B152,'comm trip limit - FL_Keys'!$A$5:$I$64,COLUMN(F150),FALSE))*$C153</f>
        <v>2995.2802689633882</v>
      </c>
      <c r="AE153">
        <f>AE152+(1-(HLOOKUP(daily!$B152,'commercial size limit'!$A$4:$M$13,6,FALSE)/100))*(VLOOKUP(16&amp;$B152,'comm trip limit - FL_Keys'!$A$5:$I$64,COLUMN(G150),FALSE))*$C153</f>
        <v>3407.8764041908335</v>
      </c>
      <c r="AF153">
        <f>AF152+(1-(HLOOKUP(daily!$B152,'commercial size limit'!$A$4:$M$13,6,FALSE)/100))*(VLOOKUP(16&amp;$B152,'comm trip limit - FL_Keys'!$A$5:$I$64,COLUMN(H150),FALSE))*$C153</f>
        <v>3518.0114275238629</v>
      </c>
      <c r="AG153">
        <f>AG152+(1-(HLOOKUP(daily!$B152,'commercial size limit'!$A$4:$M$13,6,FALSE)/100))*(VLOOKUP(16&amp;$B152,'comm trip limit - FL_Keys'!$A$5:$I$64,COLUMN(I150),FALSE))*$C153</f>
        <v>3528.3238562221636</v>
      </c>
      <c r="AH153">
        <f>AH152+(1-(HLOOKUP(daily!$B152,'commercial size limit'!$A$4:$M$13,7,FALSE)/100))*(VLOOKUP(17&amp;$B152,'comm trip limit - FL_Keys'!$A$5:$I$64,COLUMN(D150),FALSE))*$C153</f>
        <v>3373.3889940098443</v>
      </c>
      <c r="AI153">
        <f>AI152+(1-(HLOOKUP(daily!$B152,'commercial size limit'!$A$4:$M$13,7,FALSE)/100))*(VLOOKUP(17&amp;$B152,'comm trip limit - FL_Keys'!$A$5:$I$64,COLUMN(E150),FALSE))*$C153</f>
        <v>2330.694217537216</v>
      </c>
      <c r="AJ153">
        <f>AJ152+(1-(HLOOKUP(daily!$B152,'commercial size limit'!$A$4:$M$13,7,FALSE)/100))*(VLOOKUP(17&amp;$B152,'comm trip limit - FL_Keys'!$A$5:$I$64,COLUMN(F150),FALSE))*$C153</f>
        <v>2891.7661587945045</v>
      </c>
      <c r="AK153">
        <f>AK152+(1-(HLOOKUP(daily!$B152,'commercial size limit'!$A$4:$M$13,7,FALSE)/100))*(VLOOKUP(17&amp;$B152,'comm trip limit - FL_Keys'!$A$5:$I$64,COLUMN(G150),FALSE))*$C153</f>
        <v>3277.6997644149633</v>
      </c>
      <c r="AL153">
        <f>AL152+(1-(HLOOKUP(daily!$B152,'commercial size limit'!$A$4:$M$13,7,FALSE)/100))*(VLOOKUP(17&amp;$B152,'comm trip limit - FL_Keys'!$A$5:$I$64,COLUMN(H150),FALSE))*$C153</f>
        <v>3369.2786319138395</v>
      </c>
      <c r="AM153">
        <f>AM152+(1-(HLOOKUP(daily!$B152,'commercial size limit'!$A$4:$M$13,7,FALSE)/100))*(VLOOKUP(17&amp;$B152,'comm trip limit - FL_Keys'!$A$5:$I$64,COLUMN(I150),FALSE))*$C153</f>
        <v>3373.3889940098443</v>
      </c>
    </row>
    <row r="154" spans="1:39" x14ac:dyDescent="0.25">
      <c r="A154" s="7">
        <v>42521</v>
      </c>
      <c r="B154" s="22">
        <f t="shared" si="7"/>
        <v>5</v>
      </c>
      <c r="C154" s="21">
        <f t="shared" si="6"/>
        <v>81.271000000000001</v>
      </c>
      <c r="D154">
        <f t="shared" si="8"/>
        <v>6188.9499999999844</v>
      </c>
      <c r="E154">
        <v>152</v>
      </c>
      <c r="J154">
        <f>J153+(1-(HLOOKUP(daily!$B153,'commercial size limit'!$A$4:$M$13,2,FALSE)/100))*(VLOOKUP(12&amp;$B153,'comm trip limit - FL_Keys'!$A$5:$I$64,COLUMN(D151),FALSE))*$C154</f>
        <v>6188.9499999999844</v>
      </c>
      <c r="K154">
        <f>K153+(1-(HLOOKUP(daily!$B153,'commercial size limit'!$A$4:$M$13,2,FALSE)/100))*(VLOOKUP(12&amp;$B153,'comm trip limit - FL_Keys'!$A$5:$I$64,COLUMN(E151),FALSE))*$C154</f>
        <v>3639.6625671800043</v>
      </c>
      <c r="L154">
        <f>L153+(1-(HLOOKUP(daily!$B153,'commercial size limit'!$A$4:$M$13,2,FALSE)/100))*(VLOOKUP(12&amp;$B153,'comm trip limit - FL_Keys'!$A$5:$I$64,COLUMN(F151),FALSE))*$C154</f>
        <v>4910.4041724100007</v>
      </c>
      <c r="M154">
        <f>M153+(1-(HLOOKUP(daily!$B153,'commercial size limit'!$A$4:$M$13,2,FALSE)/100))*(VLOOKUP(12&amp;$B153,'comm trip limit - FL_Keys'!$A$5:$I$64,COLUMN(G151),FALSE))*$C154</f>
        <v>5797.0347105099863</v>
      </c>
      <c r="N154">
        <f>N153+(1-(HLOOKUP(daily!$B153,'commercial size limit'!$A$4:$M$13,2,FALSE)/100))*(VLOOKUP(12&amp;$B153,'comm trip limit - FL_Keys'!$A$5:$I$64,COLUMN(H151),FALSE))*$C154</f>
        <v>6109.6285795599933</v>
      </c>
      <c r="O154">
        <f>O153+(1-(HLOOKUP(daily!$B153,'commercial size limit'!$A$4:$M$13,2,FALSE)/100))*(VLOOKUP(12&amp;$B153,'comm trip limit - FL_Keys'!$A$5:$I$64,COLUMN(I151),FALSE))*$C154</f>
        <v>6168.5601461799833</v>
      </c>
      <c r="P154">
        <f>P153+(1-(HLOOKUP(daily!$B153,'commercial size limit'!$A$4:$M$13,4,FALSE)/100))*(VLOOKUP(14&amp;$B153,'comm trip limit - FL_Keys'!$A$5:$I$64,COLUMN(D151),FALSE))*$C154</f>
        <v>4197.0335686731514</v>
      </c>
      <c r="Q154">
        <f>Q153+(1-(HLOOKUP(daily!$B153,'commercial size limit'!$A$4:$M$13,4,FALSE)/100))*(VLOOKUP(14&amp;$B153,'comm trip limit - FL_Keys'!$A$5:$I$64,COLUMN(E151),FALSE))*$C154</f>
        <v>2799.6756161124576</v>
      </c>
      <c r="R154">
        <f>R153+(1-(HLOOKUP(daily!$B153,'commercial size limit'!$A$4:$M$13,4,FALSE)/100))*(VLOOKUP(14&amp;$B153,'comm trip limit - FL_Keys'!$A$5:$I$64,COLUMN(F151),FALSE))*$C154</f>
        <v>3531.321857759126</v>
      </c>
      <c r="S154">
        <f>S153+(1-(HLOOKUP(daily!$B153,'commercial size limit'!$A$4:$M$13,4,FALSE)/100))*(VLOOKUP(14&amp;$B153,'comm trip limit - FL_Keys'!$A$5:$I$64,COLUMN(G151),FALSE))*$C154</f>
        <v>4030.2415504907585</v>
      </c>
      <c r="T154">
        <f>T153+(1-(HLOOKUP(daily!$B153,'commercial size limit'!$A$4:$M$13,4,FALSE)/100))*(VLOOKUP(14&amp;$B153,'comm trip limit - FL_Keys'!$A$5:$I$64,COLUMN(H151),FALSE))*$C154</f>
        <v>4176.5619239075595</v>
      </c>
      <c r="U154">
        <f>U153+(1-(HLOOKUP(daily!$B153,'commercial size limit'!$A$4:$M$13,4,FALSE)/100))*(VLOOKUP(14&amp;$B153,'comm trip limit - FL_Keys'!$A$5:$I$64,COLUMN(I151),FALSE))*$C154</f>
        <v>4197.0335686731514</v>
      </c>
      <c r="V154">
        <f>V153+(1-(HLOOKUP(daily!$B153,'commercial size limit'!$A$4:$M$13,5,FALSE)/100))*(VLOOKUP(15&amp;$B153,'comm trip limit - FL_Keys'!$A$5:$I$64,COLUMN(D151),FALSE))*$C154</f>
        <v>3757.7233618167384</v>
      </c>
      <c r="W154">
        <f>W153+(1-(HLOOKUP(daily!$B153,'commercial size limit'!$A$4:$M$13,5,FALSE)/100))*(VLOOKUP(15&amp;$B153,'comm trip limit - FL_Keys'!$A$5:$I$64,COLUMN(E151),FALSE))*$C154</f>
        <v>2559.3576521513069</v>
      </c>
      <c r="X154">
        <f>X153+(1-(HLOOKUP(daily!$B153,'commercial size limit'!$A$4:$M$13,5,FALSE)/100))*(VLOOKUP(15&amp;$B153,'comm trip limit - FL_Keys'!$A$5:$I$64,COLUMN(F151),FALSE))*$C154</f>
        <v>3200.7243331833179</v>
      </c>
      <c r="Y154">
        <f>Y153+(1-(HLOOKUP(daily!$B153,'commercial size limit'!$A$4:$M$13,5,FALSE)/100))*(VLOOKUP(15&amp;$B153,'comm trip limit - FL_Keys'!$A$5:$I$64,COLUMN(G151),FALSE))*$C154</f>
        <v>3633.1225493705342</v>
      </c>
      <c r="Z154">
        <f>Z153+(1-(HLOOKUP(daily!$B153,'commercial size limit'!$A$4:$M$13,5,FALSE)/100))*(VLOOKUP(15&amp;$B153,'comm trip limit - FL_Keys'!$A$5:$I$64,COLUMN(H151),FALSE))*$C154</f>
        <v>3747.0553321288421</v>
      </c>
      <c r="AA154">
        <f>AA153+(1-(HLOOKUP(daily!$B153,'commercial size limit'!$A$4:$M$13,5,FALSE)/100))*(VLOOKUP(15&amp;$B153,'comm trip limit - FL_Keys'!$A$5:$I$64,COLUMN(I151),FALSE))*$C154</f>
        <v>3757.7233618167384</v>
      </c>
      <c r="AB154">
        <f>AB153+(1-(HLOOKUP(daily!$B153,'commercial size limit'!$A$4:$M$13,6,FALSE)/100))*(VLOOKUP(16&amp;$B153,'comm trip limit - FL_Keys'!$A$5:$I$64,COLUMN(D151),FALSE))*$C154</f>
        <v>3602.2533758888303</v>
      </c>
      <c r="AC154">
        <f>AC153+(1-(HLOOKUP(daily!$B153,'commercial size limit'!$A$4:$M$13,6,FALSE)/100))*(VLOOKUP(16&amp;$B153,'comm trip limit - FL_Keys'!$A$5:$I$64,COLUMN(E151),FALSE))*$C154</f>
        <v>2441.7894120021688</v>
      </c>
      <c r="AD154">
        <f>AD153+(1-(HLOOKUP(daily!$B153,'commercial size limit'!$A$4:$M$13,6,FALSE)/100))*(VLOOKUP(16&amp;$B153,'comm trip limit - FL_Keys'!$A$5:$I$64,COLUMN(F151),FALSE))*$C154</f>
        <v>3051.8208263092583</v>
      </c>
      <c r="AE154">
        <f>AE153+(1-(HLOOKUP(daily!$B153,'commercial size limit'!$A$4:$M$13,6,FALSE)/100))*(VLOOKUP(16&amp;$B153,'comm trip limit - FL_Keys'!$A$5:$I$64,COLUMN(G151),FALSE))*$C154</f>
        <v>3477.6525634426266</v>
      </c>
      <c r="AF154">
        <f>AF153+(1-(HLOOKUP(daily!$B153,'commercial size limit'!$A$4:$M$13,6,FALSE)/100))*(VLOOKUP(16&amp;$B153,'comm trip limit - FL_Keys'!$A$5:$I$64,COLUMN(H151),FALSE))*$C154</f>
        <v>3591.5853462009331</v>
      </c>
      <c r="AG154">
        <f>AG153+(1-(HLOOKUP(daily!$B153,'commercial size limit'!$A$4:$M$13,6,FALSE)/100))*(VLOOKUP(16&amp;$B153,'comm trip limit - FL_Keys'!$A$5:$I$64,COLUMN(I151),FALSE))*$C154</f>
        <v>3602.2533758888303</v>
      </c>
      <c r="AH154">
        <f>AH153+(1-(HLOOKUP(daily!$B153,'commercial size limit'!$A$4:$M$13,7,FALSE)/100))*(VLOOKUP(17&amp;$B153,'comm trip limit - FL_Keys'!$A$5:$I$64,COLUMN(D151),FALSE))*$C154</f>
        <v>3444.2573060098443</v>
      </c>
      <c r="AI154">
        <f>AI153+(1-(HLOOKUP(daily!$B153,'commercial size limit'!$A$4:$M$13,7,FALSE)/100))*(VLOOKUP(17&amp;$B153,'comm trip limit - FL_Keys'!$A$5:$I$64,COLUMN(E151),FALSE))*$C154</f>
        <v>2370.3003910646562</v>
      </c>
      <c r="AJ154">
        <f>AJ153+(1-(HLOOKUP(daily!$B153,'commercial size limit'!$A$4:$M$13,7,FALSE)/100))*(VLOOKUP(17&amp;$B153,'comm trip limit - FL_Keys'!$A$5:$I$64,COLUMN(F151),FALSE))*$C154</f>
        <v>2946.9527307151443</v>
      </c>
      <c r="AK154">
        <f>AK153+(1-(HLOOKUP(daily!$B153,'commercial size limit'!$A$4:$M$13,7,FALSE)/100))*(VLOOKUP(17&amp;$B153,'comm trip limit - FL_Keys'!$A$5:$I$64,COLUMN(G151),FALSE))*$C154</f>
        <v>3345.2684478082433</v>
      </c>
      <c r="AL154">
        <f>AL153+(1-(HLOOKUP(daily!$B153,'commercial size limit'!$A$4:$M$13,7,FALSE)/100))*(VLOOKUP(17&amp;$B153,'comm trip limit - FL_Keys'!$A$5:$I$64,COLUMN(H151),FALSE))*$C154</f>
        <v>3440.0052072898393</v>
      </c>
      <c r="AM154">
        <f>AM153+(1-(HLOOKUP(daily!$B153,'commercial size limit'!$A$4:$M$13,7,FALSE)/100))*(VLOOKUP(17&amp;$B153,'comm trip limit - FL_Keys'!$A$5:$I$64,COLUMN(I151),FALSE))*$C154</f>
        <v>3444.2573060098443</v>
      </c>
    </row>
    <row r="155" spans="1:39" x14ac:dyDescent="0.25">
      <c r="A155" s="7">
        <v>42522</v>
      </c>
      <c r="B155" s="22">
        <f t="shared" si="7"/>
        <v>6</v>
      </c>
      <c r="C155" s="21">
        <f t="shared" si="6"/>
        <v>60.832999999999998</v>
      </c>
      <c r="D155">
        <f t="shared" si="8"/>
        <v>6249.782999999984</v>
      </c>
      <c r="E155">
        <v>153</v>
      </c>
      <c r="J155">
        <f>J154+(1-(HLOOKUP(daily!$B154,'commercial size limit'!$A$4:$M$13,2,FALSE)/100))*(VLOOKUP(12&amp;$B154,'comm trip limit - FL_Keys'!$A$5:$I$64,COLUMN(D152),FALSE))*$C155</f>
        <v>6249.782999999984</v>
      </c>
      <c r="K155">
        <f>K154+(1-(HLOOKUP(daily!$B154,'commercial size limit'!$A$4:$M$13,2,FALSE)/100))*(VLOOKUP(12&amp;$B154,'comm trip limit - FL_Keys'!$A$5:$I$64,COLUMN(E152),FALSE))*$C155</f>
        <v>3671.3851516900045</v>
      </c>
      <c r="L155">
        <f>L154+(1-(HLOOKUP(daily!$B154,'commercial size limit'!$A$4:$M$13,2,FALSE)/100))*(VLOOKUP(12&amp;$B154,'comm trip limit - FL_Keys'!$A$5:$I$64,COLUMN(F152),FALSE))*$C155</f>
        <v>4954.9856364600009</v>
      </c>
      <c r="M155">
        <f>M154+(1-(HLOOKUP(daily!$B154,'commercial size limit'!$A$4:$M$13,2,FALSE)/100))*(VLOOKUP(12&amp;$B154,'comm trip limit - FL_Keys'!$A$5:$I$64,COLUMN(G152),FALSE))*$C155</f>
        <v>5853.0539952199861</v>
      </c>
      <c r="N155">
        <f>N154+(1-(HLOOKUP(daily!$B154,'commercial size limit'!$A$4:$M$13,2,FALSE)/100))*(VLOOKUP(12&amp;$B154,'comm trip limit - FL_Keys'!$A$5:$I$64,COLUMN(H152),FALSE))*$C155</f>
        <v>6169.8124914499931</v>
      </c>
      <c r="O155">
        <f>O154+(1-(HLOOKUP(daily!$B154,'commercial size limit'!$A$4:$M$13,2,FALSE)/100))*(VLOOKUP(12&amp;$B154,'comm trip limit - FL_Keys'!$A$5:$I$64,COLUMN(I152),FALSE))*$C155</f>
        <v>6229.393146179983</v>
      </c>
      <c r="P155">
        <f>P154+(1-(HLOOKUP(daily!$B154,'commercial size limit'!$A$4:$M$13,4,FALSE)/100))*(VLOOKUP(14&amp;$B154,'comm trip limit - FL_Keys'!$A$5:$I$64,COLUMN(D152),FALSE))*$C155</f>
        <v>4255.8793573398179</v>
      </c>
      <c r="Q155">
        <f>Q154+(1-(HLOOKUP(daily!$B154,'commercial size limit'!$A$4:$M$13,4,FALSE)/100))*(VLOOKUP(14&amp;$B154,'comm trip limit - FL_Keys'!$A$5:$I$64,COLUMN(E152),FALSE))*$C155</f>
        <v>2830.8862455054841</v>
      </c>
      <c r="R155">
        <f>R154+(1-(HLOOKUP(daily!$B154,'commercial size limit'!$A$4:$M$13,4,FALSE)/100))*(VLOOKUP(14&amp;$B154,'comm trip limit - FL_Keys'!$A$5:$I$64,COLUMN(F152),FALSE))*$C155</f>
        <v>3575.1037129850129</v>
      </c>
      <c r="S155">
        <f>S154+(1-(HLOOKUP(daily!$B154,'commercial size limit'!$A$4:$M$13,4,FALSE)/100))*(VLOOKUP(14&amp;$B154,'comm trip limit - FL_Keys'!$A$5:$I$64,COLUMN(G152),FALSE))*$C155</f>
        <v>4084.9257649829187</v>
      </c>
      <c r="T155">
        <f>T154+(1-(HLOOKUP(daily!$B154,'commercial size limit'!$A$4:$M$13,4,FALSE)/100))*(VLOOKUP(14&amp;$B154,'comm trip limit - FL_Keys'!$A$5:$I$64,COLUMN(H152),FALSE))*$C155</f>
        <v>4234.8969311285991</v>
      </c>
      <c r="U155">
        <f>U154+(1-(HLOOKUP(daily!$B154,'commercial size limit'!$A$4:$M$13,4,FALSE)/100))*(VLOOKUP(14&amp;$B154,'comm trip limit - FL_Keys'!$A$5:$I$64,COLUMN(I152),FALSE))*$C155</f>
        <v>4255.8793573398179</v>
      </c>
      <c r="V155">
        <f>V154+(1-(HLOOKUP(daily!$B154,'commercial size limit'!$A$4:$M$13,5,FALSE)/100))*(VLOOKUP(15&amp;$B154,'comm trip limit - FL_Keys'!$A$5:$I$64,COLUMN(D152),FALSE))*$C155</f>
        <v>3813.0611141500717</v>
      </c>
      <c r="W155">
        <f>W154+(1-(HLOOKUP(daily!$B154,'commercial size limit'!$A$4:$M$13,5,FALSE)/100))*(VLOOKUP(15&amp;$B154,'comm trip limit - FL_Keys'!$A$5:$I$64,COLUMN(E152),FALSE))*$C155</f>
        <v>2589.6340432079201</v>
      </c>
      <c r="X155">
        <f>X154+(1-(HLOOKUP(daily!$B154,'commercial size limit'!$A$4:$M$13,5,FALSE)/100))*(VLOOKUP(15&amp;$B154,'comm trip limit - FL_Keys'!$A$5:$I$64,COLUMN(F152),FALSE))*$C155</f>
        <v>3243.0460927903277</v>
      </c>
      <c r="Y155">
        <f>Y154+(1-(HLOOKUP(daily!$B154,'commercial size limit'!$A$4:$M$13,5,FALSE)/100))*(VLOOKUP(15&amp;$B154,'comm trip limit - FL_Keys'!$A$5:$I$64,COLUMN(G152),FALSE))*$C155</f>
        <v>3685.3514267777809</v>
      </c>
      <c r="Z155">
        <f>Z154+(1-(HLOOKUP(daily!$B154,'commercial size limit'!$A$4:$M$13,5,FALSE)/100))*(VLOOKUP(15&amp;$B154,'comm trip limit - FL_Keys'!$A$5:$I$64,COLUMN(H152),FALSE))*$C155</f>
        <v>3802.126909873452</v>
      </c>
      <c r="AA155">
        <f>AA154+(1-(HLOOKUP(daily!$B154,'commercial size limit'!$A$4:$M$13,5,FALSE)/100))*(VLOOKUP(15&amp;$B154,'comm trip limit - FL_Keys'!$A$5:$I$64,COLUMN(I152),FALSE))*$C155</f>
        <v>3813.0611141500717</v>
      </c>
      <c r="AB155">
        <f>AB154+(1-(HLOOKUP(daily!$B154,'commercial size limit'!$A$4:$M$13,6,FALSE)/100))*(VLOOKUP(16&amp;$B154,'comm trip limit - FL_Keys'!$A$5:$I$64,COLUMN(D152),FALSE))*$C155</f>
        <v>3657.5911282221637</v>
      </c>
      <c r="AC155">
        <f>AC154+(1-(HLOOKUP(daily!$B154,'commercial size limit'!$A$4:$M$13,6,FALSE)/100))*(VLOOKUP(16&amp;$B154,'comm trip limit - FL_Keys'!$A$5:$I$64,COLUMN(E152),FALSE))*$C155</f>
        <v>2472.065803058782</v>
      </c>
      <c r="AD155">
        <f>AD154+(1-(HLOOKUP(daily!$B154,'commercial size limit'!$A$4:$M$13,6,FALSE)/100))*(VLOOKUP(16&amp;$B154,'comm trip limit - FL_Keys'!$A$5:$I$64,COLUMN(F152),FALSE))*$C155</f>
        <v>3094.1425859162682</v>
      </c>
      <c r="AE155">
        <f>AE154+(1-(HLOOKUP(daily!$B154,'commercial size limit'!$A$4:$M$13,6,FALSE)/100))*(VLOOKUP(16&amp;$B154,'comm trip limit - FL_Keys'!$A$5:$I$64,COLUMN(G152),FALSE))*$C155</f>
        <v>3529.8814408498733</v>
      </c>
      <c r="AF155">
        <f>AF154+(1-(HLOOKUP(daily!$B154,'commercial size limit'!$A$4:$M$13,6,FALSE)/100))*(VLOOKUP(16&amp;$B154,'comm trip limit - FL_Keys'!$A$5:$I$64,COLUMN(H152),FALSE))*$C155</f>
        <v>3646.656923945543</v>
      </c>
      <c r="AG155">
        <f>AG154+(1-(HLOOKUP(daily!$B154,'commercial size limit'!$A$4:$M$13,6,FALSE)/100))*(VLOOKUP(16&amp;$B154,'comm trip limit - FL_Keys'!$A$5:$I$64,COLUMN(I152),FALSE))*$C155</f>
        <v>3657.5911282221637</v>
      </c>
      <c r="AH155">
        <f>AH154+(1-(HLOOKUP(daily!$B154,'commercial size limit'!$A$4:$M$13,7,FALSE)/100))*(VLOOKUP(17&amp;$B154,'comm trip limit - FL_Keys'!$A$5:$I$64,COLUMN(D152),FALSE))*$C155</f>
        <v>3497.3036820098441</v>
      </c>
      <c r="AI155">
        <f>AI154+(1-(HLOOKUP(daily!$B154,'commercial size limit'!$A$4:$M$13,7,FALSE)/100))*(VLOOKUP(17&amp;$B154,'comm trip limit - FL_Keys'!$A$5:$I$64,COLUMN(E152),FALSE))*$C155</f>
        <v>2399.9464192197761</v>
      </c>
      <c r="AJ155">
        <f>AJ154+(1-(HLOOKUP(daily!$B154,'commercial size limit'!$A$4:$M$13,7,FALSE)/100))*(VLOOKUP(17&amp;$B154,'comm trip limit - FL_Keys'!$A$5:$I$64,COLUMN(F152),FALSE))*$C155</f>
        <v>2988.2610046338641</v>
      </c>
      <c r="AK155">
        <f>AK154+(1-(HLOOKUP(daily!$B154,'commercial size limit'!$A$4:$M$13,7,FALSE)/100))*(VLOOKUP(17&amp;$B154,'comm trip limit - FL_Keys'!$A$5:$I$64,COLUMN(G152),FALSE))*$C155</f>
        <v>3395.8449845416835</v>
      </c>
      <c r="AL155">
        <f>AL154+(1-(HLOOKUP(daily!$B154,'commercial size limit'!$A$4:$M$13,7,FALSE)/100))*(VLOOKUP(17&amp;$B154,'comm trip limit - FL_Keys'!$A$5:$I$64,COLUMN(H152),FALSE))*$C155</f>
        <v>3492.9454905378393</v>
      </c>
      <c r="AM155">
        <f>AM154+(1-(HLOOKUP(daily!$B154,'commercial size limit'!$A$4:$M$13,7,FALSE)/100))*(VLOOKUP(17&amp;$B154,'comm trip limit - FL_Keys'!$A$5:$I$64,COLUMN(I152),FALSE))*$C155</f>
        <v>3497.3036820098441</v>
      </c>
    </row>
    <row r="156" spans="1:39" x14ac:dyDescent="0.25">
      <c r="A156" s="7">
        <v>42523</v>
      </c>
      <c r="B156" s="22">
        <f t="shared" si="7"/>
        <v>6</v>
      </c>
      <c r="C156" s="21">
        <f t="shared" si="6"/>
        <v>60.832999999999998</v>
      </c>
      <c r="D156">
        <f t="shared" si="8"/>
        <v>6310.6159999999836</v>
      </c>
      <c r="E156">
        <v>154</v>
      </c>
      <c r="J156">
        <f>J155+(1-(HLOOKUP(daily!$B155,'commercial size limit'!$A$4:$M$13,2,FALSE)/100))*(VLOOKUP(12&amp;$B155,'comm trip limit - FL_Keys'!$A$5:$I$64,COLUMN(D153),FALSE))*$C156</f>
        <v>6310.6159999999836</v>
      </c>
      <c r="K156">
        <f>K155+(1-(HLOOKUP(daily!$B155,'commercial size limit'!$A$4:$M$13,2,FALSE)/100))*(VLOOKUP(12&amp;$B155,'comm trip limit - FL_Keys'!$A$5:$I$64,COLUMN(E153),FALSE))*$C156</f>
        <v>3707.5704450800044</v>
      </c>
      <c r="L156">
        <f>L155+(1-(HLOOKUP(daily!$B155,'commercial size limit'!$A$4:$M$13,2,FALSE)/100))*(VLOOKUP(12&amp;$B155,'comm trip limit - FL_Keys'!$A$5:$I$64,COLUMN(F153),FALSE))*$C156</f>
        <v>5004.7348638600006</v>
      </c>
      <c r="M156">
        <f>M155+(1-(HLOOKUP(daily!$B155,'commercial size limit'!$A$4:$M$13,2,FALSE)/100))*(VLOOKUP(12&amp;$B155,'comm trip limit - FL_Keys'!$A$5:$I$64,COLUMN(G153),FALSE))*$C156</f>
        <v>5911.5059915999864</v>
      </c>
      <c r="N156">
        <f>N155+(1-(HLOOKUP(daily!$B155,'commercial size limit'!$A$4:$M$13,2,FALSE)/100))*(VLOOKUP(12&amp;$B155,'comm trip limit - FL_Keys'!$A$5:$I$64,COLUMN(H153),FALSE))*$C156</f>
        <v>6230.6454914499927</v>
      </c>
      <c r="O156">
        <f>O155+(1-(HLOOKUP(daily!$B155,'commercial size limit'!$A$4:$M$13,2,FALSE)/100))*(VLOOKUP(12&amp;$B155,'comm trip limit - FL_Keys'!$A$5:$I$64,COLUMN(I153),FALSE))*$C156</f>
        <v>6290.2261461799826</v>
      </c>
      <c r="P156">
        <f>P155+(1-(HLOOKUP(daily!$B155,'commercial size limit'!$A$4:$M$13,4,FALSE)/100))*(VLOOKUP(14&amp;$B155,'comm trip limit - FL_Keys'!$A$5:$I$64,COLUMN(D153),FALSE))*$C156</f>
        <v>4311.1765543398178</v>
      </c>
      <c r="Q156">
        <f>Q155+(1-(HLOOKUP(daily!$B155,'commercial size limit'!$A$4:$M$13,4,FALSE)/100))*(VLOOKUP(14&amp;$B155,'comm trip limit - FL_Keys'!$A$5:$I$64,COLUMN(E153),FALSE))*$C156</f>
        <v>2865.5962960623842</v>
      </c>
      <c r="R156">
        <f>R155+(1-(HLOOKUP(daily!$B155,'commercial size limit'!$A$4:$M$13,4,FALSE)/100))*(VLOOKUP(14&amp;$B155,'comm trip limit - FL_Keys'!$A$5:$I$64,COLUMN(F153),FALSE))*$C156</f>
        <v>3621.7529813461829</v>
      </c>
      <c r="S156">
        <f>S155+(1-(HLOOKUP(daily!$B155,'commercial size limit'!$A$4:$M$13,4,FALSE)/100))*(VLOOKUP(14&amp;$B155,'comm trip limit - FL_Keys'!$A$5:$I$64,COLUMN(G153),FALSE))*$C156</f>
        <v>4138.7664338139384</v>
      </c>
      <c r="T156">
        <f>T155+(1-(HLOOKUP(daily!$B155,'commercial size limit'!$A$4:$M$13,4,FALSE)/100))*(VLOOKUP(14&amp;$B155,'comm trip limit - FL_Keys'!$A$5:$I$64,COLUMN(H153),FALSE))*$C156</f>
        <v>4290.194128128599</v>
      </c>
      <c r="U156">
        <f>U155+(1-(HLOOKUP(daily!$B155,'commercial size limit'!$A$4:$M$13,4,FALSE)/100))*(VLOOKUP(14&amp;$B155,'comm trip limit - FL_Keys'!$A$5:$I$64,COLUMN(I153),FALSE))*$C156</f>
        <v>4311.1765543398178</v>
      </c>
      <c r="V156">
        <f>V155+(1-(HLOOKUP(daily!$B155,'commercial size limit'!$A$4:$M$13,5,FALSE)/100))*(VLOOKUP(15&amp;$B155,'comm trip limit - FL_Keys'!$A$5:$I$64,COLUMN(D153),FALSE))*$C156</f>
        <v>3864.5562486500717</v>
      </c>
      <c r="W156">
        <f>W155+(1-(HLOOKUP(daily!$B155,'commercial size limit'!$A$4:$M$13,5,FALSE)/100))*(VLOOKUP(15&amp;$B155,'comm trip limit - FL_Keys'!$A$5:$I$64,COLUMN(E153),FALSE))*$C156</f>
        <v>2623.2732398200451</v>
      </c>
      <c r="X156">
        <f>X155+(1-(HLOOKUP(daily!$B155,'commercial size limit'!$A$4:$M$13,5,FALSE)/100))*(VLOOKUP(15&amp;$B155,'comm trip limit - FL_Keys'!$A$5:$I$64,COLUMN(F153),FALSE))*$C156</f>
        <v>3287.3540513681628</v>
      </c>
      <c r="Y156">
        <f>Y155+(1-(HLOOKUP(daily!$B155,'commercial size limit'!$A$4:$M$13,5,FALSE)/100))*(VLOOKUP(15&amp;$B155,'comm trip limit - FL_Keys'!$A$5:$I$64,COLUMN(G153),FALSE))*$C156</f>
        <v>3736.0252138825058</v>
      </c>
      <c r="Z156">
        <f>Z155+(1-(HLOOKUP(daily!$B155,'commercial size limit'!$A$4:$M$13,5,FALSE)/100))*(VLOOKUP(15&amp;$B155,'comm trip limit - FL_Keys'!$A$5:$I$64,COLUMN(H153),FALSE))*$C156</f>
        <v>3853.6220443734519</v>
      </c>
      <c r="AA156">
        <f>AA155+(1-(HLOOKUP(daily!$B155,'commercial size limit'!$A$4:$M$13,5,FALSE)/100))*(VLOOKUP(15&amp;$B155,'comm trip limit - FL_Keys'!$A$5:$I$64,COLUMN(I153),FALSE))*$C156</f>
        <v>3864.5562486500717</v>
      </c>
      <c r="AB156">
        <f>AB155+(1-(HLOOKUP(daily!$B155,'commercial size limit'!$A$4:$M$13,6,FALSE)/100))*(VLOOKUP(16&amp;$B155,'comm trip limit - FL_Keys'!$A$5:$I$64,COLUMN(D153),FALSE))*$C156</f>
        <v>3678.5785132221636</v>
      </c>
      <c r="AC156">
        <f>AC155+(1-(HLOOKUP(daily!$B155,'commercial size limit'!$A$4:$M$13,6,FALSE)/100))*(VLOOKUP(16&amp;$B155,'comm trip limit - FL_Keys'!$A$5:$I$64,COLUMN(E153),FALSE))*$C156</f>
        <v>2490.941857127782</v>
      </c>
      <c r="AD156">
        <f>AD155+(1-(HLOOKUP(daily!$B155,'commercial size limit'!$A$4:$M$13,6,FALSE)/100))*(VLOOKUP(16&amp;$B155,'comm trip limit - FL_Keys'!$A$5:$I$64,COLUMN(F153),FALSE))*$C156</f>
        <v>3115.1299709162681</v>
      </c>
      <c r="AE156">
        <f>AE155+(1-(HLOOKUP(daily!$B155,'commercial size limit'!$A$4:$M$13,6,FALSE)/100))*(VLOOKUP(16&amp;$B155,'comm trip limit - FL_Keys'!$A$5:$I$64,COLUMN(G153),FALSE))*$C156</f>
        <v>3550.8688258498732</v>
      </c>
      <c r="AF156">
        <f>AF155+(1-(HLOOKUP(daily!$B155,'commercial size limit'!$A$4:$M$13,6,FALSE)/100))*(VLOOKUP(16&amp;$B155,'comm trip limit - FL_Keys'!$A$5:$I$64,COLUMN(H153),FALSE))*$C156</f>
        <v>3667.6443089455429</v>
      </c>
      <c r="AG156">
        <f>AG155+(1-(HLOOKUP(daily!$B155,'commercial size limit'!$A$4:$M$13,6,FALSE)/100))*(VLOOKUP(16&amp;$B155,'comm trip limit - FL_Keys'!$A$5:$I$64,COLUMN(I153),FALSE))*$C156</f>
        <v>3678.5785132221636</v>
      </c>
      <c r="AH156">
        <f>AH155+(1-(HLOOKUP(daily!$B155,'commercial size limit'!$A$4:$M$13,7,FALSE)/100))*(VLOOKUP(17&amp;$B155,'comm trip limit - FL_Keys'!$A$5:$I$64,COLUMN(D153),FALSE))*$C156</f>
        <v>3515.5535820098439</v>
      </c>
      <c r="AI156">
        <f>AI155+(1-(HLOOKUP(daily!$B155,'commercial size limit'!$A$4:$M$13,7,FALSE)/100))*(VLOOKUP(17&amp;$B155,'comm trip limit - FL_Keys'!$A$5:$I$64,COLUMN(E153),FALSE))*$C156</f>
        <v>2416.862616527776</v>
      </c>
      <c r="AJ156">
        <f>AJ155+(1-(HLOOKUP(daily!$B155,'commercial size limit'!$A$4:$M$13,7,FALSE)/100))*(VLOOKUP(17&amp;$B155,'comm trip limit - FL_Keys'!$A$5:$I$64,COLUMN(F153),FALSE))*$C156</f>
        <v>3006.5109046338639</v>
      </c>
      <c r="AK156">
        <f>AK155+(1-(HLOOKUP(daily!$B155,'commercial size limit'!$A$4:$M$13,7,FALSE)/100))*(VLOOKUP(17&amp;$B155,'comm trip limit - FL_Keys'!$A$5:$I$64,COLUMN(G153),FALSE))*$C156</f>
        <v>3414.0948845416833</v>
      </c>
      <c r="AL156">
        <f>AL155+(1-(HLOOKUP(daily!$B155,'commercial size limit'!$A$4:$M$13,7,FALSE)/100))*(VLOOKUP(17&amp;$B155,'comm trip limit - FL_Keys'!$A$5:$I$64,COLUMN(H153),FALSE))*$C156</f>
        <v>3511.1953905378391</v>
      </c>
      <c r="AM156">
        <f>AM155+(1-(HLOOKUP(daily!$B155,'commercial size limit'!$A$4:$M$13,7,FALSE)/100))*(VLOOKUP(17&amp;$B155,'comm trip limit - FL_Keys'!$A$5:$I$64,COLUMN(I153),FALSE))*$C156</f>
        <v>3515.5535820098439</v>
      </c>
    </row>
    <row r="157" spans="1:39" x14ac:dyDescent="0.25">
      <c r="A157" s="7">
        <v>42524</v>
      </c>
      <c r="B157" s="22">
        <f t="shared" si="7"/>
        <v>6</v>
      </c>
      <c r="C157" s="21">
        <f t="shared" si="6"/>
        <v>60.832999999999998</v>
      </c>
      <c r="D157">
        <f t="shared" si="8"/>
        <v>6371.4489999999832</v>
      </c>
      <c r="E157">
        <v>155</v>
      </c>
      <c r="J157">
        <f>J156+(1-(HLOOKUP(daily!$B156,'commercial size limit'!$A$4:$M$13,2,FALSE)/100))*(VLOOKUP(12&amp;$B156,'comm trip limit - FL_Keys'!$A$5:$I$64,COLUMN(D154),FALSE))*$C157</f>
        <v>6371.4489999999832</v>
      </c>
      <c r="K157">
        <f>K156+(1-(HLOOKUP(daily!$B156,'commercial size limit'!$A$4:$M$13,2,FALSE)/100))*(VLOOKUP(12&amp;$B156,'comm trip limit - FL_Keys'!$A$5:$I$64,COLUMN(E154),FALSE))*$C157</f>
        <v>3743.7557384700044</v>
      </c>
      <c r="L157">
        <f>L156+(1-(HLOOKUP(daily!$B156,'commercial size limit'!$A$4:$M$13,2,FALSE)/100))*(VLOOKUP(12&amp;$B156,'comm trip limit - FL_Keys'!$A$5:$I$64,COLUMN(F154),FALSE))*$C157</f>
        <v>5054.4840912600002</v>
      </c>
      <c r="M157">
        <f>M156+(1-(HLOOKUP(daily!$B156,'commercial size limit'!$A$4:$M$13,2,FALSE)/100))*(VLOOKUP(12&amp;$B156,'comm trip limit - FL_Keys'!$A$5:$I$64,COLUMN(G154),FALSE))*$C157</f>
        <v>5969.9579879799867</v>
      </c>
      <c r="N157">
        <f>N156+(1-(HLOOKUP(daily!$B156,'commercial size limit'!$A$4:$M$13,2,FALSE)/100))*(VLOOKUP(12&amp;$B156,'comm trip limit - FL_Keys'!$A$5:$I$64,COLUMN(H154),FALSE))*$C157</f>
        <v>6291.4784914499924</v>
      </c>
      <c r="O157">
        <f>O156+(1-(HLOOKUP(daily!$B156,'commercial size limit'!$A$4:$M$13,2,FALSE)/100))*(VLOOKUP(12&amp;$B156,'comm trip limit - FL_Keys'!$A$5:$I$64,COLUMN(I154),FALSE))*$C157</f>
        <v>6351.0591461799822</v>
      </c>
      <c r="P157">
        <f>P156+(1-(HLOOKUP(daily!$B156,'commercial size limit'!$A$4:$M$13,4,FALSE)/100))*(VLOOKUP(14&amp;$B156,'comm trip limit - FL_Keys'!$A$5:$I$64,COLUMN(D154),FALSE))*$C157</f>
        <v>4366.4737513398177</v>
      </c>
      <c r="Q157">
        <f>Q156+(1-(HLOOKUP(daily!$B156,'commercial size limit'!$A$4:$M$13,4,FALSE)/100))*(VLOOKUP(14&amp;$B156,'comm trip limit - FL_Keys'!$A$5:$I$64,COLUMN(E154),FALSE))*$C157</f>
        <v>2900.3063466192843</v>
      </c>
      <c r="R157">
        <f>R156+(1-(HLOOKUP(daily!$B156,'commercial size limit'!$A$4:$M$13,4,FALSE)/100))*(VLOOKUP(14&amp;$B156,'comm trip limit - FL_Keys'!$A$5:$I$64,COLUMN(F154),FALSE))*$C157</f>
        <v>3668.4022497073529</v>
      </c>
      <c r="S157">
        <f>S156+(1-(HLOOKUP(daily!$B156,'commercial size limit'!$A$4:$M$13,4,FALSE)/100))*(VLOOKUP(14&amp;$B156,'comm trip limit - FL_Keys'!$A$5:$I$64,COLUMN(G154),FALSE))*$C157</f>
        <v>4192.6071026449581</v>
      </c>
      <c r="T157">
        <f>T156+(1-(HLOOKUP(daily!$B156,'commercial size limit'!$A$4:$M$13,4,FALSE)/100))*(VLOOKUP(14&amp;$B156,'comm trip limit - FL_Keys'!$A$5:$I$64,COLUMN(H154),FALSE))*$C157</f>
        <v>4345.4913251285989</v>
      </c>
      <c r="U157">
        <f>U156+(1-(HLOOKUP(daily!$B156,'commercial size limit'!$A$4:$M$13,4,FALSE)/100))*(VLOOKUP(14&amp;$B156,'comm trip limit - FL_Keys'!$A$5:$I$64,COLUMN(I154),FALSE))*$C157</f>
        <v>4366.4737513398177</v>
      </c>
      <c r="V157">
        <f>V156+(1-(HLOOKUP(daily!$B156,'commercial size limit'!$A$4:$M$13,5,FALSE)/100))*(VLOOKUP(15&amp;$B156,'comm trip limit - FL_Keys'!$A$5:$I$64,COLUMN(D154),FALSE))*$C157</f>
        <v>3916.0513831500716</v>
      </c>
      <c r="W157">
        <f>W156+(1-(HLOOKUP(daily!$B156,'commercial size limit'!$A$4:$M$13,5,FALSE)/100))*(VLOOKUP(15&amp;$B156,'comm trip limit - FL_Keys'!$A$5:$I$64,COLUMN(E154),FALSE))*$C157</f>
        <v>2656.9124364321701</v>
      </c>
      <c r="X157">
        <f>X156+(1-(HLOOKUP(daily!$B156,'commercial size limit'!$A$4:$M$13,5,FALSE)/100))*(VLOOKUP(15&amp;$B156,'comm trip limit - FL_Keys'!$A$5:$I$64,COLUMN(F154),FALSE))*$C157</f>
        <v>3331.6620099459979</v>
      </c>
      <c r="Y157">
        <f>Y156+(1-(HLOOKUP(daily!$B156,'commercial size limit'!$A$4:$M$13,5,FALSE)/100))*(VLOOKUP(15&amp;$B156,'comm trip limit - FL_Keys'!$A$5:$I$64,COLUMN(G154),FALSE))*$C157</f>
        <v>3786.6990009872306</v>
      </c>
      <c r="Z157">
        <f>Z156+(1-(HLOOKUP(daily!$B156,'commercial size limit'!$A$4:$M$13,5,FALSE)/100))*(VLOOKUP(15&amp;$B156,'comm trip limit - FL_Keys'!$A$5:$I$64,COLUMN(H154),FALSE))*$C157</f>
        <v>3905.1171788734518</v>
      </c>
      <c r="AA157">
        <f>AA156+(1-(HLOOKUP(daily!$B156,'commercial size limit'!$A$4:$M$13,5,FALSE)/100))*(VLOOKUP(15&amp;$B156,'comm trip limit - FL_Keys'!$A$5:$I$64,COLUMN(I154),FALSE))*$C157</f>
        <v>3916.0513831500716</v>
      </c>
      <c r="AB157">
        <f>AB156+(1-(HLOOKUP(daily!$B156,'commercial size limit'!$A$4:$M$13,6,FALSE)/100))*(VLOOKUP(16&amp;$B156,'comm trip limit - FL_Keys'!$A$5:$I$64,COLUMN(D154),FALSE))*$C157</f>
        <v>3699.5658982221635</v>
      </c>
      <c r="AC157">
        <f>AC156+(1-(HLOOKUP(daily!$B156,'commercial size limit'!$A$4:$M$13,6,FALSE)/100))*(VLOOKUP(16&amp;$B156,'comm trip limit - FL_Keys'!$A$5:$I$64,COLUMN(E154),FALSE))*$C157</f>
        <v>2509.817911196782</v>
      </c>
      <c r="AD157">
        <f>AD156+(1-(HLOOKUP(daily!$B156,'commercial size limit'!$A$4:$M$13,6,FALSE)/100))*(VLOOKUP(16&amp;$B156,'comm trip limit - FL_Keys'!$A$5:$I$64,COLUMN(F154),FALSE))*$C157</f>
        <v>3136.117355916268</v>
      </c>
      <c r="AE157">
        <f>AE156+(1-(HLOOKUP(daily!$B156,'commercial size limit'!$A$4:$M$13,6,FALSE)/100))*(VLOOKUP(16&amp;$B156,'comm trip limit - FL_Keys'!$A$5:$I$64,COLUMN(G154),FALSE))*$C157</f>
        <v>3571.8562108498732</v>
      </c>
      <c r="AF157">
        <f>AF156+(1-(HLOOKUP(daily!$B156,'commercial size limit'!$A$4:$M$13,6,FALSE)/100))*(VLOOKUP(16&amp;$B156,'comm trip limit - FL_Keys'!$A$5:$I$64,COLUMN(H154),FALSE))*$C157</f>
        <v>3688.6316939455428</v>
      </c>
      <c r="AG157">
        <f>AG156+(1-(HLOOKUP(daily!$B156,'commercial size limit'!$A$4:$M$13,6,FALSE)/100))*(VLOOKUP(16&amp;$B156,'comm trip limit - FL_Keys'!$A$5:$I$64,COLUMN(I154),FALSE))*$C157</f>
        <v>3699.5658982221635</v>
      </c>
      <c r="AH157">
        <f>AH156+(1-(HLOOKUP(daily!$B156,'commercial size limit'!$A$4:$M$13,7,FALSE)/100))*(VLOOKUP(17&amp;$B156,'comm trip limit - FL_Keys'!$A$5:$I$64,COLUMN(D154),FALSE))*$C157</f>
        <v>3533.8034820098437</v>
      </c>
      <c r="AI157">
        <f>AI156+(1-(HLOOKUP(daily!$B156,'commercial size limit'!$A$4:$M$13,7,FALSE)/100))*(VLOOKUP(17&amp;$B156,'comm trip limit - FL_Keys'!$A$5:$I$64,COLUMN(E154),FALSE))*$C157</f>
        <v>2433.778813835776</v>
      </c>
      <c r="AJ157">
        <f>AJ156+(1-(HLOOKUP(daily!$B156,'commercial size limit'!$A$4:$M$13,7,FALSE)/100))*(VLOOKUP(17&amp;$B156,'comm trip limit - FL_Keys'!$A$5:$I$64,COLUMN(F154),FALSE))*$C157</f>
        <v>3024.7608046338637</v>
      </c>
      <c r="AK157">
        <f>AK156+(1-(HLOOKUP(daily!$B156,'commercial size limit'!$A$4:$M$13,7,FALSE)/100))*(VLOOKUP(17&amp;$B156,'comm trip limit - FL_Keys'!$A$5:$I$64,COLUMN(G154),FALSE))*$C157</f>
        <v>3432.3447845416831</v>
      </c>
      <c r="AL157">
        <f>AL156+(1-(HLOOKUP(daily!$B156,'commercial size limit'!$A$4:$M$13,7,FALSE)/100))*(VLOOKUP(17&amp;$B156,'comm trip limit - FL_Keys'!$A$5:$I$64,COLUMN(H154),FALSE))*$C157</f>
        <v>3529.4452905378389</v>
      </c>
      <c r="AM157">
        <f>AM156+(1-(HLOOKUP(daily!$B156,'commercial size limit'!$A$4:$M$13,7,FALSE)/100))*(VLOOKUP(17&amp;$B156,'comm trip limit - FL_Keys'!$A$5:$I$64,COLUMN(I154),FALSE))*$C157</f>
        <v>3533.8034820098437</v>
      </c>
    </row>
    <row r="158" spans="1:39" x14ac:dyDescent="0.25">
      <c r="A158" s="7">
        <v>42525</v>
      </c>
      <c r="B158" s="22">
        <f t="shared" si="7"/>
        <v>6</v>
      </c>
      <c r="C158" s="21">
        <f t="shared" si="6"/>
        <v>60.832999999999998</v>
      </c>
      <c r="D158">
        <f t="shared" si="8"/>
        <v>6432.2819999999829</v>
      </c>
      <c r="E158">
        <v>156</v>
      </c>
      <c r="J158">
        <f>J157+(1-(HLOOKUP(daily!$B157,'commercial size limit'!$A$4:$M$13,2,FALSE)/100))*(VLOOKUP(12&amp;$B157,'comm trip limit - FL_Keys'!$A$5:$I$64,COLUMN(D155),FALSE))*$C158</f>
        <v>6432.2819999999829</v>
      </c>
      <c r="K158">
        <f>K157+(1-(HLOOKUP(daily!$B157,'commercial size limit'!$A$4:$M$13,2,FALSE)/100))*(VLOOKUP(12&amp;$B157,'comm trip limit - FL_Keys'!$A$5:$I$64,COLUMN(E155),FALSE))*$C158</f>
        <v>3779.9410318600044</v>
      </c>
      <c r="L158">
        <f>L157+(1-(HLOOKUP(daily!$B157,'commercial size limit'!$A$4:$M$13,2,FALSE)/100))*(VLOOKUP(12&amp;$B157,'comm trip limit - FL_Keys'!$A$5:$I$64,COLUMN(F155),FALSE))*$C158</f>
        <v>5104.2333186599999</v>
      </c>
      <c r="M158">
        <f>M157+(1-(HLOOKUP(daily!$B157,'commercial size limit'!$A$4:$M$13,2,FALSE)/100))*(VLOOKUP(12&amp;$B157,'comm trip limit - FL_Keys'!$A$5:$I$64,COLUMN(G155),FALSE))*$C158</f>
        <v>6028.409984359987</v>
      </c>
      <c r="N158">
        <f>N157+(1-(HLOOKUP(daily!$B157,'commercial size limit'!$A$4:$M$13,2,FALSE)/100))*(VLOOKUP(12&amp;$B157,'comm trip limit - FL_Keys'!$A$5:$I$64,COLUMN(H155),FALSE))*$C158</f>
        <v>6352.311491449992</v>
      </c>
      <c r="O158">
        <f>O157+(1-(HLOOKUP(daily!$B157,'commercial size limit'!$A$4:$M$13,2,FALSE)/100))*(VLOOKUP(12&amp;$B157,'comm trip limit - FL_Keys'!$A$5:$I$64,COLUMN(I155),FALSE))*$C158</f>
        <v>6411.8921461799819</v>
      </c>
      <c r="P158">
        <f>P157+(1-(HLOOKUP(daily!$B157,'commercial size limit'!$A$4:$M$13,4,FALSE)/100))*(VLOOKUP(14&amp;$B157,'comm trip limit - FL_Keys'!$A$5:$I$64,COLUMN(D155),FALSE))*$C158</f>
        <v>4421.7709483398176</v>
      </c>
      <c r="Q158">
        <f>Q157+(1-(HLOOKUP(daily!$B157,'commercial size limit'!$A$4:$M$13,4,FALSE)/100))*(VLOOKUP(14&amp;$B157,'comm trip limit - FL_Keys'!$A$5:$I$64,COLUMN(E155),FALSE))*$C158</f>
        <v>2935.0163971761845</v>
      </c>
      <c r="R158">
        <f>R157+(1-(HLOOKUP(daily!$B157,'commercial size limit'!$A$4:$M$13,4,FALSE)/100))*(VLOOKUP(14&amp;$B157,'comm trip limit - FL_Keys'!$A$5:$I$64,COLUMN(F155),FALSE))*$C158</f>
        <v>3715.0515180685229</v>
      </c>
      <c r="S158">
        <f>S157+(1-(HLOOKUP(daily!$B157,'commercial size limit'!$A$4:$M$13,4,FALSE)/100))*(VLOOKUP(14&amp;$B157,'comm trip limit - FL_Keys'!$A$5:$I$64,COLUMN(G155),FALSE))*$C158</f>
        <v>4246.4477714759778</v>
      </c>
      <c r="T158">
        <f>T157+(1-(HLOOKUP(daily!$B157,'commercial size limit'!$A$4:$M$13,4,FALSE)/100))*(VLOOKUP(14&amp;$B157,'comm trip limit - FL_Keys'!$A$5:$I$64,COLUMN(H155),FALSE))*$C158</f>
        <v>4400.7885221285987</v>
      </c>
      <c r="U158">
        <f>U157+(1-(HLOOKUP(daily!$B157,'commercial size limit'!$A$4:$M$13,4,FALSE)/100))*(VLOOKUP(14&amp;$B157,'comm trip limit - FL_Keys'!$A$5:$I$64,COLUMN(I155),FALSE))*$C158</f>
        <v>4421.7709483398176</v>
      </c>
      <c r="V158">
        <f>V157+(1-(HLOOKUP(daily!$B157,'commercial size limit'!$A$4:$M$13,5,FALSE)/100))*(VLOOKUP(15&amp;$B157,'comm trip limit - FL_Keys'!$A$5:$I$64,COLUMN(D155),FALSE))*$C158</f>
        <v>3967.5465176500716</v>
      </c>
      <c r="W158">
        <f>W157+(1-(HLOOKUP(daily!$B157,'commercial size limit'!$A$4:$M$13,5,FALSE)/100))*(VLOOKUP(15&amp;$B157,'comm trip limit - FL_Keys'!$A$5:$I$64,COLUMN(E155),FALSE))*$C158</f>
        <v>2690.5516330442952</v>
      </c>
      <c r="X158">
        <f>X157+(1-(HLOOKUP(daily!$B157,'commercial size limit'!$A$4:$M$13,5,FALSE)/100))*(VLOOKUP(15&amp;$B157,'comm trip limit - FL_Keys'!$A$5:$I$64,COLUMN(F155),FALSE))*$C158</f>
        <v>3375.9699685238329</v>
      </c>
      <c r="Y158">
        <f>Y157+(1-(HLOOKUP(daily!$B157,'commercial size limit'!$A$4:$M$13,5,FALSE)/100))*(VLOOKUP(15&amp;$B157,'comm trip limit - FL_Keys'!$A$5:$I$64,COLUMN(G155),FALSE))*$C158</f>
        <v>3837.3727880919555</v>
      </c>
      <c r="Z158">
        <f>Z157+(1-(HLOOKUP(daily!$B157,'commercial size limit'!$A$4:$M$13,5,FALSE)/100))*(VLOOKUP(15&amp;$B157,'comm trip limit - FL_Keys'!$A$5:$I$64,COLUMN(H155),FALSE))*$C158</f>
        <v>3956.6123133734518</v>
      </c>
      <c r="AA158">
        <f>AA157+(1-(HLOOKUP(daily!$B157,'commercial size limit'!$A$4:$M$13,5,FALSE)/100))*(VLOOKUP(15&amp;$B157,'comm trip limit - FL_Keys'!$A$5:$I$64,COLUMN(I155),FALSE))*$C158</f>
        <v>3967.5465176500716</v>
      </c>
      <c r="AB158">
        <f>AB157+(1-(HLOOKUP(daily!$B157,'commercial size limit'!$A$4:$M$13,6,FALSE)/100))*(VLOOKUP(16&amp;$B157,'comm trip limit - FL_Keys'!$A$5:$I$64,COLUMN(D155),FALSE))*$C158</f>
        <v>3720.5532832221634</v>
      </c>
      <c r="AC158">
        <f>AC157+(1-(HLOOKUP(daily!$B157,'commercial size limit'!$A$4:$M$13,6,FALSE)/100))*(VLOOKUP(16&amp;$B157,'comm trip limit - FL_Keys'!$A$5:$I$64,COLUMN(E155),FALSE))*$C158</f>
        <v>2528.693965265782</v>
      </c>
      <c r="AD158">
        <f>AD157+(1-(HLOOKUP(daily!$B157,'commercial size limit'!$A$4:$M$13,6,FALSE)/100))*(VLOOKUP(16&amp;$B157,'comm trip limit - FL_Keys'!$A$5:$I$64,COLUMN(F155),FALSE))*$C158</f>
        <v>3157.1047409162679</v>
      </c>
      <c r="AE158">
        <f>AE157+(1-(HLOOKUP(daily!$B157,'commercial size limit'!$A$4:$M$13,6,FALSE)/100))*(VLOOKUP(16&amp;$B157,'comm trip limit - FL_Keys'!$A$5:$I$64,COLUMN(G155),FALSE))*$C158</f>
        <v>3592.8435958498731</v>
      </c>
      <c r="AF158">
        <f>AF157+(1-(HLOOKUP(daily!$B157,'commercial size limit'!$A$4:$M$13,6,FALSE)/100))*(VLOOKUP(16&amp;$B157,'comm trip limit - FL_Keys'!$A$5:$I$64,COLUMN(H155),FALSE))*$C158</f>
        <v>3709.6190789455427</v>
      </c>
      <c r="AG158">
        <f>AG157+(1-(HLOOKUP(daily!$B157,'commercial size limit'!$A$4:$M$13,6,FALSE)/100))*(VLOOKUP(16&amp;$B157,'comm trip limit - FL_Keys'!$A$5:$I$64,COLUMN(I155),FALSE))*$C158</f>
        <v>3720.5532832221634</v>
      </c>
      <c r="AH158">
        <f>AH157+(1-(HLOOKUP(daily!$B157,'commercial size limit'!$A$4:$M$13,7,FALSE)/100))*(VLOOKUP(17&amp;$B157,'comm trip limit - FL_Keys'!$A$5:$I$64,COLUMN(D155),FALSE))*$C158</f>
        <v>3552.0533820098435</v>
      </c>
      <c r="AI158">
        <f>AI157+(1-(HLOOKUP(daily!$B157,'commercial size limit'!$A$4:$M$13,7,FALSE)/100))*(VLOOKUP(17&amp;$B157,'comm trip limit - FL_Keys'!$A$5:$I$64,COLUMN(E155),FALSE))*$C158</f>
        <v>2450.6950111437759</v>
      </c>
      <c r="AJ158">
        <f>AJ157+(1-(HLOOKUP(daily!$B157,'commercial size limit'!$A$4:$M$13,7,FALSE)/100))*(VLOOKUP(17&amp;$B157,'comm trip limit - FL_Keys'!$A$5:$I$64,COLUMN(F155),FALSE))*$C158</f>
        <v>3043.0107046338635</v>
      </c>
      <c r="AK158">
        <f>AK157+(1-(HLOOKUP(daily!$B157,'commercial size limit'!$A$4:$M$13,7,FALSE)/100))*(VLOOKUP(17&amp;$B157,'comm trip limit - FL_Keys'!$A$5:$I$64,COLUMN(G155),FALSE))*$C158</f>
        <v>3450.5946845416829</v>
      </c>
      <c r="AL158">
        <f>AL157+(1-(HLOOKUP(daily!$B157,'commercial size limit'!$A$4:$M$13,7,FALSE)/100))*(VLOOKUP(17&amp;$B157,'comm trip limit - FL_Keys'!$A$5:$I$64,COLUMN(H155),FALSE))*$C158</f>
        <v>3547.6951905378387</v>
      </c>
      <c r="AM158">
        <f>AM157+(1-(HLOOKUP(daily!$B157,'commercial size limit'!$A$4:$M$13,7,FALSE)/100))*(VLOOKUP(17&amp;$B157,'comm trip limit - FL_Keys'!$A$5:$I$64,COLUMN(I155),FALSE))*$C158</f>
        <v>3552.0533820098435</v>
      </c>
    </row>
    <row r="159" spans="1:39" x14ac:dyDescent="0.25">
      <c r="A159" s="7">
        <v>42526</v>
      </c>
      <c r="B159" s="22">
        <f t="shared" si="7"/>
        <v>6</v>
      </c>
      <c r="C159" s="21">
        <f t="shared" si="6"/>
        <v>60.832999999999998</v>
      </c>
      <c r="D159">
        <f t="shared" si="8"/>
        <v>6493.1149999999825</v>
      </c>
      <c r="E159">
        <v>157</v>
      </c>
      <c r="J159">
        <f>J158+(1-(HLOOKUP(daily!$B158,'commercial size limit'!$A$4:$M$13,2,FALSE)/100))*(VLOOKUP(12&amp;$B158,'comm trip limit - FL_Keys'!$A$5:$I$64,COLUMN(D156),FALSE))*$C159</f>
        <v>6493.1149999999825</v>
      </c>
      <c r="K159">
        <f>K158+(1-(HLOOKUP(daily!$B158,'commercial size limit'!$A$4:$M$13,2,FALSE)/100))*(VLOOKUP(12&amp;$B158,'comm trip limit - FL_Keys'!$A$5:$I$64,COLUMN(E156),FALSE))*$C159</f>
        <v>3816.1263252500044</v>
      </c>
      <c r="L159">
        <f>L158+(1-(HLOOKUP(daily!$B158,'commercial size limit'!$A$4:$M$13,2,FALSE)/100))*(VLOOKUP(12&amp;$B158,'comm trip limit - FL_Keys'!$A$5:$I$64,COLUMN(F156),FALSE))*$C159</f>
        <v>5153.9825460599995</v>
      </c>
      <c r="M159">
        <f>M158+(1-(HLOOKUP(daily!$B158,'commercial size limit'!$A$4:$M$13,2,FALSE)/100))*(VLOOKUP(12&amp;$B158,'comm trip limit - FL_Keys'!$A$5:$I$64,COLUMN(G156),FALSE))*$C159</f>
        <v>6086.8619807399873</v>
      </c>
      <c r="N159">
        <f>N158+(1-(HLOOKUP(daily!$B158,'commercial size limit'!$A$4:$M$13,2,FALSE)/100))*(VLOOKUP(12&amp;$B158,'comm trip limit - FL_Keys'!$A$5:$I$64,COLUMN(H156),FALSE))*$C159</f>
        <v>6413.1444914499916</v>
      </c>
      <c r="O159">
        <f>O158+(1-(HLOOKUP(daily!$B158,'commercial size limit'!$A$4:$M$13,2,FALSE)/100))*(VLOOKUP(12&amp;$B158,'comm trip limit - FL_Keys'!$A$5:$I$64,COLUMN(I156),FALSE))*$C159</f>
        <v>6472.7251461799815</v>
      </c>
      <c r="P159">
        <f>P158+(1-(HLOOKUP(daily!$B158,'commercial size limit'!$A$4:$M$13,4,FALSE)/100))*(VLOOKUP(14&amp;$B158,'comm trip limit - FL_Keys'!$A$5:$I$64,COLUMN(D156),FALSE))*$C159</f>
        <v>4477.0681453398174</v>
      </c>
      <c r="Q159">
        <f>Q158+(1-(HLOOKUP(daily!$B158,'commercial size limit'!$A$4:$M$13,4,FALSE)/100))*(VLOOKUP(14&amp;$B158,'comm trip limit - FL_Keys'!$A$5:$I$64,COLUMN(E156),FALSE))*$C159</f>
        <v>2969.7264477330846</v>
      </c>
      <c r="R159">
        <f>R158+(1-(HLOOKUP(daily!$B158,'commercial size limit'!$A$4:$M$13,4,FALSE)/100))*(VLOOKUP(14&amp;$B158,'comm trip limit - FL_Keys'!$A$5:$I$64,COLUMN(F156),FALSE))*$C159</f>
        <v>3761.7007864296929</v>
      </c>
      <c r="S159">
        <f>S158+(1-(HLOOKUP(daily!$B158,'commercial size limit'!$A$4:$M$13,4,FALSE)/100))*(VLOOKUP(14&amp;$B158,'comm trip limit - FL_Keys'!$A$5:$I$64,COLUMN(G156),FALSE))*$C159</f>
        <v>4300.2884403069975</v>
      </c>
      <c r="T159">
        <f>T158+(1-(HLOOKUP(daily!$B158,'commercial size limit'!$A$4:$M$13,4,FALSE)/100))*(VLOOKUP(14&amp;$B158,'comm trip limit - FL_Keys'!$A$5:$I$64,COLUMN(H156),FALSE))*$C159</f>
        <v>4456.0857191285986</v>
      </c>
      <c r="U159">
        <f>U158+(1-(HLOOKUP(daily!$B158,'commercial size limit'!$A$4:$M$13,4,FALSE)/100))*(VLOOKUP(14&amp;$B158,'comm trip limit - FL_Keys'!$A$5:$I$64,COLUMN(I156),FALSE))*$C159</f>
        <v>4477.0681453398174</v>
      </c>
      <c r="V159">
        <f>V158+(1-(HLOOKUP(daily!$B158,'commercial size limit'!$A$4:$M$13,5,FALSE)/100))*(VLOOKUP(15&amp;$B158,'comm trip limit - FL_Keys'!$A$5:$I$64,COLUMN(D156),FALSE))*$C159</f>
        <v>4019.0416521500715</v>
      </c>
      <c r="W159">
        <f>W158+(1-(HLOOKUP(daily!$B158,'commercial size limit'!$A$4:$M$13,5,FALSE)/100))*(VLOOKUP(15&amp;$B158,'comm trip limit - FL_Keys'!$A$5:$I$64,COLUMN(E156),FALSE))*$C159</f>
        <v>2724.1908296564202</v>
      </c>
      <c r="X159">
        <f>X158+(1-(HLOOKUP(daily!$B158,'commercial size limit'!$A$4:$M$13,5,FALSE)/100))*(VLOOKUP(15&amp;$B158,'comm trip limit - FL_Keys'!$A$5:$I$64,COLUMN(F156),FALSE))*$C159</f>
        <v>3420.277927101668</v>
      </c>
      <c r="Y159">
        <f>Y158+(1-(HLOOKUP(daily!$B158,'commercial size limit'!$A$4:$M$13,5,FALSE)/100))*(VLOOKUP(15&amp;$B158,'comm trip limit - FL_Keys'!$A$5:$I$64,COLUMN(G156),FALSE))*$C159</f>
        <v>3888.0465751966804</v>
      </c>
      <c r="Z159">
        <f>Z158+(1-(HLOOKUP(daily!$B158,'commercial size limit'!$A$4:$M$13,5,FALSE)/100))*(VLOOKUP(15&amp;$B158,'comm trip limit - FL_Keys'!$A$5:$I$64,COLUMN(H156),FALSE))*$C159</f>
        <v>4008.1074478734517</v>
      </c>
      <c r="AA159">
        <f>AA158+(1-(HLOOKUP(daily!$B158,'commercial size limit'!$A$4:$M$13,5,FALSE)/100))*(VLOOKUP(15&amp;$B158,'comm trip limit - FL_Keys'!$A$5:$I$64,COLUMN(I156),FALSE))*$C159</f>
        <v>4019.0416521500715</v>
      </c>
      <c r="AB159">
        <f>AB158+(1-(HLOOKUP(daily!$B158,'commercial size limit'!$A$4:$M$13,6,FALSE)/100))*(VLOOKUP(16&amp;$B158,'comm trip limit - FL_Keys'!$A$5:$I$64,COLUMN(D156),FALSE))*$C159</f>
        <v>3741.5406682221633</v>
      </c>
      <c r="AC159">
        <f>AC158+(1-(HLOOKUP(daily!$B158,'commercial size limit'!$A$4:$M$13,6,FALSE)/100))*(VLOOKUP(16&amp;$B158,'comm trip limit - FL_Keys'!$A$5:$I$64,COLUMN(E156),FALSE))*$C159</f>
        <v>2547.570019334782</v>
      </c>
      <c r="AD159">
        <f>AD158+(1-(HLOOKUP(daily!$B158,'commercial size limit'!$A$4:$M$13,6,FALSE)/100))*(VLOOKUP(16&amp;$B158,'comm trip limit - FL_Keys'!$A$5:$I$64,COLUMN(F156),FALSE))*$C159</f>
        <v>3178.0921259162678</v>
      </c>
      <c r="AE159">
        <f>AE158+(1-(HLOOKUP(daily!$B158,'commercial size limit'!$A$4:$M$13,6,FALSE)/100))*(VLOOKUP(16&amp;$B158,'comm trip limit - FL_Keys'!$A$5:$I$64,COLUMN(G156),FALSE))*$C159</f>
        <v>3613.830980849873</v>
      </c>
      <c r="AF159">
        <f>AF158+(1-(HLOOKUP(daily!$B158,'commercial size limit'!$A$4:$M$13,6,FALSE)/100))*(VLOOKUP(16&amp;$B158,'comm trip limit - FL_Keys'!$A$5:$I$64,COLUMN(H156),FALSE))*$C159</f>
        <v>3730.6064639455426</v>
      </c>
      <c r="AG159">
        <f>AG158+(1-(HLOOKUP(daily!$B158,'commercial size limit'!$A$4:$M$13,6,FALSE)/100))*(VLOOKUP(16&amp;$B158,'comm trip limit - FL_Keys'!$A$5:$I$64,COLUMN(I156),FALSE))*$C159</f>
        <v>3741.5406682221633</v>
      </c>
      <c r="AH159">
        <f>AH158+(1-(HLOOKUP(daily!$B158,'commercial size limit'!$A$4:$M$13,7,FALSE)/100))*(VLOOKUP(17&amp;$B158,'comm trip limit - FL_Keys'!$A$5:$I$64,COLUMN(D156),FALSE))*$C159</f>
        <v>3570.3032820098433</v>
      </c>
      <c r="AI159">
        <f>AI158+(1-(HLOOKUP(daily!$B158,'commercial size limit'!$A$4:$M$13,7,FALSE)/100))*(VLOOKUP(17&amp;$B158,'comm trip limit - FL_Keys'!$A$5:$I$64,COLUMN(E156),FALSE))*$C159</f>
        <v>2467.6112084517758</v>
      </c>
      <c r="AJ159">
        <f>AJ158+(1-(HLOOKUP(daily!$B158,'commercial size limit'!$A$4:$M$13,7,FALSE)/100))*(VLOOKUP(17&amp;$B158,'comm trip limit - FL_Keys'!$A$5:$I$64,COLUMN(F156),FALSE))*$C159</f>
        <v>3061.2606046338633</v>
      </c>
      <c r="AK159">
        <f>AK158+(1-(HLOOKUP(daily!$B158,'commercial size limit'!$A$4:$M$13,7,FALSE)/100))*(VLOOKUP(17&amp;$B158,'comm trip limit - FL_Keys'!$A$5:$I$64,COLUMN(G156),FALSE))*$C159</f>
        <v>3468.8445845416827</v>
      </c>
      <c r="AL159">
        <f>AL158+(1-(HLOOKUP(daily!$B158,'commercial size limit'!$A$4:$M$13,7,FALSE)/100))*(VLOOKUP(17&amp;$B158,'comm trip limit - FL_Keys'!$A$5:$I$64,COLUMN(H156),FALSE))*$C159</f>
        <v>3565.9450905378385</v>
      </c>
      <c r="AM159">
        <f>AM158+(1-(HLOOKUP(daily!$B158,'commercial size limit'!$A$4:$M$13,7,FALSE)/100))*(VLOOKUP(17&amp;$B158,'comm trip limit - FL_Keys'!$A$5:$I$64,COLUMN(I156),FALSE))*$C159</f>
        <v>3570.3032820098433</v>
      </c>
    </row>
    <row r="160" spans="1:39" x14ac:dyDescent="0.25">
      <c r="A160" s="7">
        <v>42527</v>
      </c>
      <c r="B160" s="22">
        <f t="shared" si="7"/>
        <v>6</v>
      </c>
      <c r="C160" s="21">
        <f t="shared" si="6"/>
        <v>60.832999999999998</v>
      </c>
      <c r="D160">
        <f t="shared" si="8"/>
        <v>6553.9479999999821</v>
      </c>
      <c r="E160">
        <v>158</v>
      </c>
      <c r="J160">
        <f>J159+(1-(HLOOKUP(daily!$B159,'commercial size limit'!$A$4:$M$13,2,FALSE)/100))*(VLOOKUP(12&amp;$B159,'comm trip limit - FL_Keys'!$A$5:$I$64,COLUMN(D157),FALSE))*$C160</f>
        <v>6553.9479999999821</v>
      </c>
      <c r="K160">
        <f>K159+(1-(HLOOKUP(daily!$B159,'commercial size limit'!$A$4:$M$13,2,FALSE)/100))*(VLOOKUP(12&amp;$B159,'comm trip limit - FL_Keys'!$A$5:$I$64,COLUMN(E157),FALSE))*$C160</f>
        <v>3852.3116186400043</v>
      </c>
      <c r="L160">
        <f>L159+(1-(HLOOKUP(daily!$B159,'commercial size limit'!$A$4:$M$13,2,FALSE)/100))*(VLOOKUP(12&amp;$B159,'comm trip limit - FL_Keys'!$A$5:$I$64,COLUMN(F157),FALSE))*$C160</f>
        <v>5203.7317734599992</v>
      </c>
      <c r="M160">
        <f>M159+(1-(HLOOKUP(daily!$B159,'commercial size limit'!$A$4:$M$13,2,FALSE)/100))*(VLOOKUP(12&amp;$B159,'comm trip limit - FL_Keys'!$A$5:$I$64,COLUMN(G157),FALSE))*$C160</f>
        <v>6145.3139771199876</v>
      </c>
      <c r="N160">
        <f>N159+(1-(HLOOKUP(daily!$B159,'commercial size limit'!$A$4:$M$13,2,FALSE)/100))*(VLOOKUP(12&amp;$B159,'comm trip limit - FL_Keys'!$A$5:$I$64,COLUMN(H157),FALSE))*$C160</f>
        <v>6473.9774914499912</v>
      </c>
      <c r="O160">
        <f>O159+(1-(HLOOKUP(daily!$B159,'commercial size limit'!$A$4:$M$13,2,FALSE)/100))*(VLOOKUP(12&amp;$B159,'comm trip limit - FL_Keys'!$A$5:$I$64,COLUMN(I157),FALSE))*$C160</f>
        <v>6533.5581461799811</v>
      </c>
      <c r="P160">
        <f>P159+(1-(HLOOKUP(daily!$B159,'commercial size limit'!$A$4:$M$13,4,FALSE)/100))*(VLOOKUP(14&amp;$B159,'comm trip limit - FL_Keys'!$A$5:$I$64,COLUMN(D157),FALSE))*$C160</f>
        <v>4532.3653423398173</v>
      </c>
      <c r="Q160">
        <f>Q159+(1-(HLOOKUP(daily!$B159,'commercial size limit'!$A$4:$M$13,4,FALSE)/100))*(VLOOKUP(14&amp;$B159,'comm trip limit - FL_Keys'!$A$5:$I$64,COLUMN(E157),FALSE))*$C160</f>
        <v>3004.4364982899847</v>
      </c>
      <c r="R160">
        <f>R159+(1-(HLOOKUP(daily!$B159,'commercial size limit'!$A$4:$M$13,4,FALSE)/100))*(VLOOKUP(14&amp;$B159,'comm trip limit - FL_Keys'!$A$5:$I$64,COLUMN(F157),FALSE))*$C160</f>
        <v>3808.3500547908629</v>
      </c>
      <c r="S160">
        <f>S159+(1-(HLOOKUP(daily!$B159,'commercial size limit'!$A$4:$M$13,4,FALSE)/100))*(VLOOKUP(14&amp;$B159,'comm trip limit - FL_Keys'!$A$5:$I$64,COLUMN(G157),FALSE))*$C160</f>
        <v>4354.1291091380172</v>
      </c>
      <c r="T160">
        <f>T159+(1-(HLOOKUP(daily!$B159,'commercial size limit'!$A$4:$M$13,4,FALSE)/100))*(VLOOKUP(14&amp;$B159,'comm trip limit - FL_Keys'!$A$5:$I$64,COLUMN(H157),FALSE))*$C160</f>
        <v>4511.3829161285985</v>
      </c>
      <c r="U160">
        <f>U159+(1-(HLOOKUP(daily!$B159,'commercial size limit'!$A$4:$M$13,4,FALSE)/100))*(VLOOKUP(14&amp;$B159,'comm trip limit - FL_Keys'!$A$5:$I$64,COLUMN(I157),FALSE))*$C160</f>
        <v>4532.3653423398173</v>
      </c>
      <c r="V160">
        <f>V159+(1-(HLOOKUP(daily!$B159,'commercial size limit'!$A$4:$M$13,5,FALSE)/100))*(VLOOKUP(15&amp;$B159,'comm trip limit - FL_Keys'!$A$5:$I$64,COLUMN(D157),FALSE))*$C160</f>
        <v>4070.5367866500715</v>
      </c>
      <c r="W160">
        <f>W159+(1-(HLOOKUP(daily!$B159,'commercial size limit'!$A$4:$M$13,5,FALSE)/100))*(VLOOKUP(15&amp;$B159,'comm trip limit - FL_Keys'!$A$5:$I$64,COLUMN(E157),FALSE))*$C160</f>
        <v>2757.8300262685452</v>
      </c>
      <c r="X160">
        <f>X159+(1-(HLOOKUP(daily!$B159,'commercial size limit'!$A$4:$M$13,5,FALSE)/100))*(VLOOKUP(15&amp;$B159,'comm trip limit - FL_Keys'!$A$5:$I$64,COLUMN(F157),FALSE))*$C160</f>
        <v>3464.585885679503</v>
      </c>
      <c r="Y160">
        <f>Y159+(1-(HLOOKUP(daily!$B159,'commercial size limit'!$A$4:$M$13,5,FALSE)/100))*(VLOOKUP(15&amp;$B159,'comm trip limit - FL_Keys'!$A$5:$I$64,COLUMN(G157),FALSE))*$C160</f>
        <v>3938.7203623014052</v>
      </c>
      <c r="Z160">
        <f>Z159+(1-(HLOOKUP(daily!$B159,'commercial size limit'!$A$4:$M$13,5,FALSE)/100))*(VLOOKUP(15&amp;$B159,'comm trip limit - FL_Keys'!$A$5:$I$64,COLUMN(H157),FALSE))*$C160</f>
        <v>4059.6025823734517</v>
      </c>
      <c r="AA160">
        <f>AA159+(1-(HLOOKUP(daily!$B159,'commercial size limit'!$A$4:$M$13,5,FALSE)/100))*(VLOOKUP(15&amp;$B159,'comm trip limit - FL_Keys'!$A$5:$I$64,COLUMN(I157),FALSE))*$C160</f>
        <v>4070.5367866500715</v>
      </c>
      <c r="AB160">
        <f>AB159+(1-(HLOOKUP(daily!$B159,'commercial size limit'!$A$4:$M$13,6,FALSE)/100))*(VLOOKUP(16&amp;$B159,'comm trip limit - FL_Keys'!$A$5:$I$64,COLUMN(D157),FALSE))*$C160</f>
        <v>3762.5280532221632</v>
      </c>
      <c r="AC160">
        <f>AC159+(1-(HLOOKUP(daily!$B159,'commercial size limit'!$A$4:$M$13,6,FALSE)/100))*(VLOOKUP(16&amp;$B159,'comm trip limit - FL_Keys'!$A$5:$I$64,COLUMN(E157),FALSE))*$C160</f>
        <v>2566.4460734037821</v>
      </c>
      <c r="AD160">
        <f>AD159+(1-(HLOOKUP(daily!$B159,'commercial size limit'!$A$4:$M$13,6,FALSE)/100))*(VLOOKUP(16&amp;$B159,'comm trip limit - FL_Keys'!$A$5:$I$64,COLUMN(F157),FALSE))*$C160</f>
        <v>3199.0795109162677</v>
      </c>
      <c r="AE160">
        <f>AE159+(1-(HLOOKUP(daily!$B159,'commercial size limit'!$A$4:$M$13,6,FALSE)/100))*(VLOOKUP(16&amp;$B159,'comm trip limit - FL_Keys'!$A$5:$I$64,COLUMN(G157),FALSE))*$C160</f>
        <v>3634.8183658498729</v>
      </c>
      <c r="AF160">
        <f>AF159+(1-(HLOOKUP(daily!$B159,'commercial size limit'!$A$4:$M$13,6,FALSE)/100))*(VLOOKUP(16&amp;$B159,'comm trip limit - FL_Keys'!$A$5:$I$64,COLUMN(H157),FALSE))*$C160</f>
        <v>3751.5938489455425</v>
      </c>
      <c r="AG160">
        <f>AG159+(1-(HLOOKUP(daily!$B159,'commercial size limit'!$A$4:$M$13,6,FALSE)/100))*(VLOOKUP(16&amp;$B159,'comm trip limit - FL_Keys'!$A$5:$I$64,COLUMN(I157),FALSE))*$C160</f>
        <v>3762.5280532221632</v>
      </c>
      <c r="AH160">
        <f>AH159+(1-(HLOOKUP(daily!$B159,'commercial size limit'!$A$4:$M$13,7,FALSE)/100))*(VLOOKUP(17&amp;$B159,'comm trip limit - FL_Keys'!$A$5:$I$64,COLUMN(D157),FALSE))*$C160</f>
        <v>3588.5531820098431</v>
      </c>
      <c r="AI160">
        <f>AI159+(1-(HLOOKUP(daily!$B159,'commercial size limit'!$A$4:$M$13,7,FALSE)/100))*(VLOOKUP(17&amp;$B159,'comm trip limit - FL_Keys'!$A$5:$I$64,COLUMN(E157),FALSE))*$C160</f>
        <v>2484.5274057597758</v>
      </c>
      <c r="AJ160">
        <f>AJ159+(1-(HLOOKUP(daily!$B159,'commercial size limit'!$A$4:$M$13,7,FALSE)/100))*(VLOOKUP(17&amp;$B159,'comm trip limit - FL_Keys'!$A$5:$I$64,COLUMN(F157),FALSE))*$C160</f>
        <v>3079.5105046338631</v>
      </c>
      <c r="AK160">
        <f>AK159+(1-(HLOOKUP(daily!$B159,'commercial size limit'!$A$4:$M$13,7,FALSE)/100))*(VLOOKUP(17&amp;$B159,'comm trip limit - FL_Keys'!$A$5:$I$64,COLUMN(G157),FALSE))*$C160</f>
        <v>3487.0944845416825</v>
      </c>
      <c r="AL160">
        <f>AL159+(1-(HLOOKUP(daily!$B159,'commercial size limit'!$A$4:$M$13,7,FALSE)/100))*(VLOOKUP(17&amp;$B159,'comm trip limit - FL_Keys'!$A$5:$I$64,COLUMN(H157),FALSE))*$C160</f>
        <v>3584.1949905378383</v>
      </c>
      <c r="AM160">
        <f>AM159+(1-(HLOOKUP(daily!$B159,'commercial size limit'!$A$4:$M$13,7,FALSE)/100))*(VLOOKUP(17&amp;$B159,'comm trip limit - FL_Keys'!$A$5:$I$64,COLUMN(I157),FALSE))*$C160</f>
        <v>3588.5531820098431</v>
      </c>
    </row>
    <row r="161" spans="1:39" x14ac:dyDescent="0.25">
      <c r="A161" s="7">
        <v>42528</v>
      </c>
      <c r="B161" s="22">
        <f t="shared" si="7"/>
        <v>6</v>
      </c>
      <c r="C161" s="21">
        <f t="shared" si="6"/>
        <v>60.832999999999998</v>
      </c>
      <c r="D161">
        <f t="shared" si="8"/>
        <v>6614.7809999999818</v>
      </c>
      <c r="E161">
        <v>159</v>
      </c>
      <c r="J161">
        <f>J160+(1-(HLOOKUP(daily!$B160,'commercial size limit'!$A$4:$M$13,2,FALSE)/100))*(VLOOKUP(12&amp;$B160,'comm trip limit - FL_Keys'!$A$5:$I$64,COLUMN(D158),FALSE))*$C161</f>
        <v>6614.7809999999818</v>
      </c>
      <c r="K161">
        <f>K160+(1-(HLOOKUP(daily!$B160,'commercial size limit'!$A$4:$M$13,2,FALSE)/100))*(VLOOKUP(12&amp;$B160,'comm trip limit - FL_Keys'!$A$5:$I$64,COLUMN(E158),FALSE))*$C161</f>
        <v>3888.4969120300043</v>
      </c>
      <c r="L161">
        <f>L160+(1-(HLOOKUP(daily!$B160,'commercial size limit'!$A$4:$M$13,2,FALSE)/100))*(VLOOKUP(12&amp;$B160,'comm trip limit - FL_Keys'!$A$5:$I$64,COLUMN(F158),FALSE))*$C161</f>
        <v>5253.4810008599989</v>
      </c>
      <c r="M161">
        <f>M160+(1-(HLOOKUP(daily!$B160,'commercial size limit'!$A$4:$M$13,2,FALSE)/100))*(VLOOKUP(12&amp;$B160,'comm trip limit - FL_Keys'!$A$5:$I$64,COLUMN(G158),FALSE))*$C161</f>
        <v>6203.7659734999879</v>
      </c>
      <c r="N161">
        <f>N160+(1-(HLOOKUP(daily!$B160,'commercial size limit'!$A$4:$M$13,2,FALSE)/100))*(VLOOKUP(12&amp;$B160,'comm trip limit - FL_Keys'!$A$5:$I$64,COLUMN(H158),FALSE))*$C161</f>
        <v>6534.8104914499909</v>
      </c>
      <c r="O161">
        <f>O160+(1-(HLOOKUP(daily!$B160,'commercial size limit'!$A$4:$M$13,2,FALSE)/100))*(VLOOKUP(12&amp;$B160,'comm trip limit - FL_Keys'!$A$5:$I$64,COLUMN(I158),FALSE))*$C161</f>
        <v>6594.3911461799808</v>
      </c>
      <c r="P161">
        <f>P160+(1-(HLOOKUP(daily!$B160,'commercial size limit'!$A$4:$M$13,4,FALSE)/100))*(VLOOKUP(14&amp;$B160,'comm trip limit - FL_Keys'!$A$5:$I$64,COLUMN(D158),FALSE))*$C161</f>
        <v>4587.6625393398172</v>
      </c>
      <c r="Q161">
        <f>Q160+(1-(HLOOKUP(daily!$B160,'commercial size limit'!$A$4:$M$13,4,FALSE)/100))*(VLOOKUP(14&amp;$B160,'comm trip limit - FL_Keys'!$A$5:$I$64,COLUMN(E158),FALSE))*$C161</f>
        <v>3039.1465488468848</v>
      </c>
      <c r="R161">
        <f>R160+(1-(HLOOKUP(daily!$B160,'commercial size limit'!$A$4:$M$13,4,FALSE)/100))*(VLOOKUP(14&amp;$B160,'comm trip limit - FL_Keys'!$A$5:$I$64,COLUMN(F158),FALSE))*$C161</f>
        <v>3854.999323152033</v>
      </c>
      <c r="S161">
        <f>S160+(1-(HLOOKUP(daily!$B160,'commercial size limit'!$A$4:$M$13,4,FALSE)/100))*(VLOOKUP(14&amp;$B160,'comm trip limit - FL_Keys'!$A$5:$I$64,COLUMN(G158),FALSE))*$C161</f>
        <v>4407.9697779690368</v>
      </c>
      <c r="T161">
        <f>T160+(1-(HLOOKUP(daily!$B160,'commercial size limit'!$A$4:$M$13,4,FALSE)/100))*(VLOOKUP(14&amp;$B160,'comm trip limit - FL_Keys'!$A$5:$I$64,COLUMN(H158),FALSE))*$C161</f>
        <v>4566.6801131285984</v>
      </c>
      <c r="U161">
        <f>U160+(1-(HLOOKUP(daily!$B160,'commercial size limit'!$A$4:$M$13,4,FALSE)/100))*(VLOOKUP(14&amp;$B160,'comm trip limit - FL_Keys'!$A$5:$I$64,COLUMN(I158),FALSE))*$C161</f>
        <v>4587.6625393398172</v>
      </c>
      <c r="V161">
        <f>V160+(1-(HLOOKUP(daily!$B160,'commercial size limit'!$A$4:$M$13,5,FALSE)/100))*(VLOOKUP(15&amp;$B160,'comm trip limit - FL_Keys'!$A$5:$I$64,COLUMN(D158),FALSE))*$C161</f>
        <v>4122.0319211500719</v>
      </c>
      <c r="W161">
        <f>W160+(1-(HLOOKUP(daily!$B160,'commercial size limit'!$A$4:$M$13,5,FALSE)/100))*(VLOOKUP(15&amp;$B160,'comm trip limit - FL_Keys'!$A$5:$I$64,COLUMN(E158),FALSE))*$C161</f>
        <v>2791.4692228806703</v>
      </c>
      <c r="X161">
        <f>X160+(1-(HLOOKUP(daily!$B160,'commercial size limit'!$A$4:$M$13,5,FALSE)/100))*(VLOOKUP(15&amp;$B160,'comm trip limit - FL_Keys'!$A$5:$I$64,COLUMN(F158),FALSE))*$C161</f>
        <v>3508.8938442573381</v>
      </c>
      <c r="Y161">
        <f>Y160+(1-(HLOOKUP(daily!$B160,'commercial size limit'!$A$4:$M$13,5,FALSE)/100))*(VLOOKUP(15&amp;$B160,'comm trip limit - FL_Keys'!$A$5:$I$64,COLUMN(G158),FALSE))*$C161</f>
        <v>3989.3941494061301</v>
      </c>
      <c r="Z161">
        <f>Z160+(1-(HLOOKUP(daily!$B160,'commercial size limit'!$A$4:$M$13,5,FALSE)/100))*(VLOOKUP(15&amp;$B160,'comm trip limit - FL_Keys'!$A$5:$I$64,COLUMN(H158),FALSE))*$C161</f>
        <v>4111.0977168734516</v>
      </c>
      <c r="AA161">
        <f>AA160+(1-(HLOOKUP(daily!$B160,'commercial size limit'!$A$4:$M$13,5,FALSE)/100))*(VLOOKUP(15&amp;$B160,'comm trip limit - FL_Keys'!$A$5:$I$64,COLUMN(I158),FALSE))*$C161</f>
        <v>4122.0319211500719</v>
      </c>
      <c r="AB161">
        <f>AB160+(1-(HLOOKUP(daily!$B160,'commercial size limit'!$A$4:$M$13,6,FALSE)/100))*(VLOOKUP(16&amp;$B160,'comm trip limit - FL_Keys'!$A$5:$I$64,COLUMN(D158),FALSE))*$C161</f>
        <v>3783.5154382221631</v>
      </c>
      <c r="AC161">
        <f>AC160+(1-(HLOOKUP(daily!$B160,'commercial size limit'!$A$4:$M$13,6,FALSE)/100))*(VLOOKUP(16&amp;$B160,'comm trip limit - FL_Keys'!$A$5:$I$64,COLUMN(E158),FALSE))*$C161</f>
        <v>2585.3221274727821</v>
      </c>
      <c r="AD161">
        <f>AD160+(1-(HLOOKUP(daily!$B160,'commercial size limit'!$A$4:$M$13,6,FALSE)/100))*(VLOOKUP(16&amp;$B160,'comm trip limit - FL_Keys'!$A$5:$I$64,COLUMN(F158),FALSE))*$C161</f>
        <v>3220.0668959162676</v>
      </c>
      <c r="AE161">
        <f>AE160+(1-(HLOOKUP(daily!$B160,'commercial size limit'!$A$4:$M$13,6,FALSE)/100))*(VLOOKUP(16&amp;$B160,'comm trip limit - FL_Keys'!$A$5:$I$64,COLUMN(G158),FALSE))*$C161</f>
        <v>3655.8057508498728</v>
      </c>
      <c r="AF161">
        <f>AF160+(1-(HLOOKUP(daily!$B160,'commercial size limit'!$A$4:$M$13,6,FALSE)/100))*(VLOOKUP(16&amp;$B160,'comm trip limit - FL_Keys'!$A$5:$I$64,COLUMN(H158),FALSE))*$C161</f>
        <v>3772.5812339455424</v>
      </c>
      <c r="AG161">
        <f>AG160+(1-(HLOOKUP(daily!$B160,'commercial size limit'!$A$4:$M$13,6,FALSE)/100))*(VLOOKUP(16&amp;$B160,'comm trip limit - FL_Keys'!$A$5:$I$64,COLUMN(I158),FALSE))*$C161</f>
        <v>3783.5154382221631</v>
      </c>
      <c r="AH161">
        <f>AH160+(1-(HLOOKUP(daily!$B160,'commercial size limit'!$A$4:$M$13,7,FALSE)/100))*(VLOOKUP(17&amp;$B160,'comm trip limit - FL_Keys'!$A$5:$I$64,COLUMN(D158),FALSE))*$C161</f>
        <v>3606.8030820098429</v>
      </c>
      <c r="AI161">
        <f>AI160+(1-(HLOOKUP(daily!$B160,'commercial size limit'!$A$4:$M$13,7,FALSE)/100))*(VLOOKUP(17&amp;$B160,'comm trip limit - FL_Keys'!$A$5:$I$64,COLUMN(E158),FALSE))*$C161</f>
        <v>2501.4436030677757</v>
      </c>
      <c r="AJ161">
        <f>AJ160+(1-(HLOOKUP(daily!$B160,'commercial size limit'!$A$4:$M$13,7,FALSE)/100))*(VLOOKUP(17&amp;$B160,'comm trip limit - FL_Keys'!$A$5:$I$64,COLUMN(F158),FALSE))*$C161</f>
        <v>3097.7604046338629</v>
      </c>
      <c r="AK161">
        <f>AK160+(1-(HLOOKUP(daily!$B160,'commercial size limit'!$A$4:$M$13,7,FALSE)/100))*(VLOOKUP(17&amp;$B160,'comm trip limit - FL_Keys'!$A$5:$I$64,COLUMN(G158),FALSE))*$C161</f>
        <v>3505.3443845416823</v>
      </c>
      <c r="AL161">
        <f>AL160+(1-(HLOOKUP(daily!$B160,'commercial size limit'!$A$4:$M$13,7,FALSE)/100))*(VLOOKUP(17&amp;$B160,'comm trip limit - FL_Keys'!$A$5:$I$64,COLUMN(H158),FALSE))*$C161</f>
        <v>3602.4448905378381</v>
      </c>
      <c r="AM161">
        <f>AM160+(1-(HLOOKUP(daily!$B160,'commercial size limit'!$A$4:$M$13,7,FALSE)/100))*(VLOOKUP(17&amp;$B160,'comm trip limit - FL_Keys'!$A$5:$I$64,COLUMN(I158),FALSE))*$C161</f>
        <v>3606.8030820098429</v>
      </c>
    </row>
    <row r="162" spans="1:39" x14ac:dyDescent="0.25">
      <c r="A162" s="7">
        <v>42529</v>
      </c>
      <c r="B162" s="22">
        <f t="shared" si="7"/>
        <v>6</v>
      </c>
      <c r="C162" s="21">
        <f t="shared" si="6"/>
        <v>60.832999999999998</v>
      </c>
      <c r="D162">
        <f t="shared" si="8"/>
        <v>6675.6139999999814</v>
      </c>
      <c r="E162">
        <v>160</v>
      </c>
      <c r="J162">
        <f>J161+(1-(HLOOKUP(daily!$B161,'commercial size limit'!$A$4:$M$13,2,FALSE)/100))*(VLOOKUP(12&amp;$B161,'comm trip limit - FL_Keys'!$A$5:$I$64,COLUMN(D159),FALSE))*$C162</f>
        <v>6675.6139999999814</v>
      </c>
      <c r="K162">
        <f>K161+(1-(HLOOKUP(daily!$B161,'commercial size limit'!$A$4:$M$13,2,FALSE)/100))*(VLOOKUP(12&amp;$B161,'comm trip limit - FL_Keys'!$A$5:$I$64,COLUMN(E159),FALSE))*$C162</f>
        <v>3924.6822054200043</v>
      </c>
      <c r="L162">
        <f>L161+(1-(HLOOKUP(daily!$B161,'commercial size limit'!$A$4:$M$13,2,FALSE)/100))*(VLOOKUP(12&amp;$B161,'comm trip limit - FL_Keys'!$A$5:$I$64,COLUMN(F159),FALSE))*$C162</f>
        <v>5303.2302282599985</v>
      </c>
      <c r="M162">
        <f>M161+(1-(HLOOKUP(daily!$B161,'commercial size limit'!$A$4:$M$13,2,FALSE)/100))*(VLOOKUP(12&amp;$B161,'comm trip limit - FL_Keys'!$A$5:$I$64,COLUMN(G159),FALSE))*$C162</f>
        <v>6262.2179698799882</v>
      </c>
      <c r="N162">
        <f>N161+(1-(HLOOKUP(daily!$B161,'commercial size limit'!$A$4:$M$13,2,FALSE)/100))*(VLOOKUP(12&amp;$B161,'comm trip limit - FL_Keys'!$A$5:$I$64,COLUMN(H159),FALSE))*$C162</f>
        <v>6595.6434914499905</v>
      </c>
      <c r="O162">
        <f>O161+(1-(HLOOKUP(daily!$B161,'commercial size limit'!$A$4:$M$13,2,FALSE)/100))*(VLOOKUP(12&amp;$B161,'comm trip limit - FL_Keys'!$A$5:$I$64,COLUMN(I159),FALSE))*$C162</f>
        <v>6655.2241461799804</v>
      </c>
      <c r="P162">
        <f>P161+(1-(HLOOKUP(daily!$B161,'commercial size limit'!$A$4:$M$13,4,FALSE)/100))*(VLOOKUP(14&amp;$B161,'comm trip limit - FL_Keys'!$A$5:$I$64,COLUMN(D159),FALSE))*$C162</f>
        <v>4642.959736339817</v>
      </c>
      <c r="Q162">
        <f>Q161+(1-(HLOOKUP(daily!$B161,'commercial size limit'!$A$4:$M$13,4,FALSE)/100))*(VLOOKUP(14&amp;$B161,'comm trip limit - FL_Keys'!$A$5:$I$64,COLUMN(E159),FALSE))*$C162</f>
        <v>3073.8565994037849</v>
      </c>
      <c r="R162">
        <f>R161+(1-(HLOOKUP(daily!$B161,'commercial size limit'!$A$4:$M$13,4,FALSE)/100))*(VLOOKUP(14&amp;$B161,'comm trip limit - FL_Keys'!$A$5:$I$64,COLUMN(F159),FALSE))*$C162</f>
        <v>3901.648591513203</v>
      </c>
      <c r="S162">
        <f>S161+(1-(HLOOKUP(daily!$B161,'commercial size limit'!$A$4:$M$13,4,FALSE)/100))*(VLOOKUP(14&amp;$B161,'comm trip limit - FL_Keys'!$A$5:$I$64,COLUMN(G159),FALSE))*$C162</f>
        <v>4461.8104468000565</v>
      </c>
      <c r="T162">
        <f>T161+(1-(HLOOKUP(daily!$B161,'commercial size limit'!$A$4:$M$13,4,FALSE)/100))*(VLOOKUP(14&amp;$B161,'comm trip limit - FL_Keys'!$A$5:$I$64,COLUMN(H159),FALSE))*$C162</f>
        <v>4621.9773101285982</v>
      </c>
      <c r="U162">
        <f>U161+(1-(HLOOKUP(daily!$B161,'commercial size limit'!$A$4:$M$13,4,FALSE)/100))*(VLOOKUP(14&amp;$B161,'comm trip limit - FL_Keys'!$A$5:$I$64,COLUMN(I159),FALSE))*$C162</f>
        <v>4642.959736339817</v>
      </c>
      <c r="V162">
        <f>V161+(1-(HLOOKUP(daily!$B161,'commercial size limit'!$A$4:$M$13,5,FALSE)/100))*(VLOOKUP(15&amp;$B161,'comm trip limit - FL_Keys'!$A$5:$I$64,COLUMN(D159),FALSE))*$C162</f>
        <v>4173.5270556500718</v>
      </c>
      <c r="W162">
        <f>W161+(1-(HLOOKUP(daily!$B161,'commercial size limit'!$A$4:$M$13,5,FALSE)/100))*(VLOOKUP(15&amp;$B161,'comm trip limit - FL_Keys'!$A$5:$I$64,COLUMN(E159),FALSE))*$C162</f>
        <v>2825.1084194927953</v>
      </c>
      <c r="X162">
        <f>X161+(1-(HLOOKUP(daily!$B161,'commercial size limit'!$A$4:$M$13,5,FALSE)/100))*(VLOOKUP(15&amp;$B161,'comm trip limit - FL_Keys'!$A$5:$I$64,COLUMN(F159),FALSE))*$C162</f>
        <v>3553.2018028351731</v>
      </c>
      <c r="Y162">
        <f>Y161+(1-(HLOOKUP(daily!$B161,'commercial size limit'!$A$4:$M$13,5,FALSE)/100))*(VLOOKUP(15&amp;$B161,'comm trip limit - FL_Keys'!$A$5:$I$64,COLUMN(G159),FALSE))*$C162</f>
        <v>4040.0679365108549</v>
      </c>
      <c r="Z162">
        <f>Z161+(1-(HLOOKUP(daily!$B161,'commercial size limit'!$A$4:$M$13,5,FALSE)/100))*(VLOOKUP(15&amp;$B161,'comm trip limit - FL_Keys'!$A$5:$I$64,COLUMN(H159),FALSE))*$C162</f>
        <v>4162.5928513734516</v>
      </c>
      <c r="AA162">
        <f>AA161+(1-(HLOOKUP(daily!$B161,'commercial size limit'!$A$4:$M$13,5,FALSE)/100))*(VLOOKUP(15&amp;$B161,'comm trip limit - FL_Keys'!$A$5:$I$64,COLUMN(I159),FALSE))*$C162</f>
        <v>4173.5270556500718</v>
      </c>
      <c r="AB162">
        <f>AB161+(1-(HLOOKUP(daily!$B161,'commercial size limit'!$A$4:$M$13,6,FALSE)/100))*(VLOOKUP(16&amp;$B161,'comm trip limit - FL_Keys'!$A$5:$I$64,COLUMN(D159),FALSE))*$C162</f>
        <v>3804.502823222163</v>
      </c>
      <c r="AC162">
        <f>AC161+(1-(HLOOKUP(daily!$B161,'commercial size limit'!$A$4:$M$13,6,FALSE)/100))*(VLOOKUP(16&amp;$B161,'comm trip limit - FL_Keys'!$A$5:$I$64,COLUMN(E159),FALSE))*$C162</f>
        <v>2604.1981815417821</v>
      </c>
      <c r="AD162">
        <f>AD161+(1-(HLOOKUP(daily!$B161,'commercial size limit'!$A$4:$M$13,6,FALSE)/100))*(VLOOKUP(16&amp;$B161,'comm trip limit - FL_Keys'!$A$5:$I$64,COLUMN(F159),FALSE))*$C162</f>
        <v>3241.0542809162675</v>
      </c>
      <c r="AE162">
        <f>AE161+(1-(HLOOKUP(daily!$B161,'commercial size limit'!$A$4:$M$13,6,FALSE)/100))*(VLOOKUP(16&amp;$B161,'comm trip limit - FL_Keys'!$A$5:$I$64,COLUMN(G159),FALSE))*$C162</f>
        <v>3676.7931358498727</v>
      </c>
      <c r="AF162">
        <f>AF161+(1-(HLOOKUP(daily!$B161,'commercial size limit'!$A$4:$M$13,6,FALSE)/100))*(VLOOKUP(16&amp;$B161,'comm trip limit - FL_Keys'!$A$5:$I$64,COLUMN(H159),FALSE))*$C162</f>
        <v>3793.5686189455423</v>
      </c>
      <c r="AG162">
        <f>AG161+(1-(HLOOKUP(daily!$B161,'commercial size limit'!$A$4:$M$13,6,FALSE)/100))*(VLOOKUP(16&amp;$B161,'comm trip limit - FL_Keys'!$A$5:$I$64,COLUMN(I159),FALSE))*$C162</f>
        <v>3804.502823222163</v>
      </c>
      <c r="AH162">
        <f>AH161+(1-(HLOOKUP(daily!$B161,'commercial size limit'!$A$4:$M$13,7,FALSE)/100))*(VLOOKUP(17&amp;$B161,'comm trip limit - FL_Keys'!$A$5:$I$64,COLUMN(D159),FALSE))*$C162</f>
        <v>3625.0529820098427</v>
      </c>
      <c r="AI162">
        <f>AI161+(1-(HLOOKUP(daily!$B161,'commercial size limit'!$A$4:$M$13,7,FALSE)/100))*(VLOOKUP(17&amp;$B161,'comm trip limit - FL_Keys'!$A$5:$I$64,COLUMN(E159),FALSE))*$C162</f>
        <v>2518.3598003757756</v>
      </c>
      <c r="AJ162">
        <f>AJ161+(1-(HLOOKUP(daily!$B161,'commercial size limit'!$A$4:$M$13,7,FALSE)/100))*(VLOOKUP(17&amp;$B161,'comm trip limit - FL_Keys'!$A$5:$I$64,COLUMN(F159),FALSE))*$C162</f>
        <v>3116.0103046338627</v>
      </c>
      <c r="AK162">
        <f>AK161+(1-(HLOOKUP(daily!$B161,'commercial size limit'!$A$4:$M$13,7,FALSE)/100))*(VLOOKUP(17&amp;$B161,'comm trip limit - FL_Keys'!$A$5:$I$64,COLUMN(G159),FALSE))*$C162</f>
        <v>3523.5942845416821</v>
      </c>
      <c r="AL162">
        <f>AL161+(1-(HLOOKUP(daily!$B161,'commercial size limit'!$A$4:$M$13,7,FALSE)/100))*(VLOOKUP(17&amp;$B161,'comm trip limit - FL_Keys'!$A$5:$I$64,COLUMN(H159),FALSE))*$C162</f>
        <v>3620.6947905378379</v>
      </c>
      <c r="AM162">
        <f>AM161+(1-(HLOOKUP(daily!$B161,'commercial size limit'!$A$4:$M$13,7,FALSE)/100))*(VLOOKUP(17&amp;$B161,'comm trip limit - FL_Keys'!$A$5:$I$64,COLUMN(I159),FALSE))*$C162</f>
        <v>3625.0529820098427</v>
      </c>
    </row>
    <row r="163" spans="1:39" x14ac:dyDescent="0.25">
      <c r="A163" s="7">
        <v>42530</v>
      </c>
      <c r="B163" s="22">
        <f t="shared" si="7"/>
        <v>6</v>
      </c>
      <c r="C163" s="21">
        <f t="shared" si="6"/>
        <v>60.832999999999998</v>
      </c>
      <c r="D163">
        <f t="shared" si="8"/>
        <v>6736.446999999981</v>
      </c>
      <c r="E163">
        <v>161</v>
      </c>
      <c r="J163">
        <f>J162+(1-(HLOOKUP(daily!$B162,'commercial size limit'!$A$4:$M$13,2,FALSE)/100))*(VLOOKUP(12&amp;$B162,'comm trip limit - FL_Keys'!$A$5:$I$64,COLUMN(D160),FALSE))*$C163</f>
        <v>6736.446999999981</v>
      </c>
      <c r="K163">
        <f>K162+(1-(HLOOKUP(daily!$B162,'commercial size limit'!$A$4:$M$13,2,FALSE)/100))*(VLOOKUP(12&amp;$B162,'comm trip limit - FL_Keys'!$A$5:$I$64,COLUMN(E160),FALSE))*$C163</f>
        <v>3960.8674988100042</v>
      </c>
      <c r="L163">
        <f>L162+(1-(HLOOKUP(daily!$B162,'commercial size limit'!$A$4:$M$13,2,FALSE)/100))*(VLOOKUP(12&amp;$B162,'comm trip limit - FL_Keys'!$A$5:$I$64,COLUMN(F160),FALSE))*$C163</f>
        <v>5352.9794556599982</v>
      </c>
      <c r="M163">
        <f>M162+(1-(HLOOKUP(daily!$B162,'commercial size limit'!$A$4:$M$13,2,FALSE)/100))*(VLOOKUP(12&amp;$B162,'comm trip limit - FL_Keys'!$A$5:$I$64,COLUMN(G160),FALSE))*$C163</f>
        <v>6320.6699662599885</v>
      </c>
      <c r="N163">
        <f>N162+(1-(HLOOKUP(daily!$B162,'commercial size limit'!$A$4:$M$13,2,FALSE)/100))*(VLOOKUP(12&amp;$B162,'comm trip limit - FL_Keys'!$A$5:$I$64,COLUMN(H160),FALSE))*$C163</f>
        <v>6656.4764914499901</v>
      </c>
      <c r="O163">
        <f>O162+(1-(HLOOKUP(daily!$B162,'commercial size limit'!$A$4:$M$13,2,FALSE)/100))*(VLOOKUP(12&amp;$B162,'comm trip limit - FL_Keys'!$A$5:$I$64,COLUMN(I160),FALSE))*$C163</f>
        <v>6716.05714617998</v>
      </c>
      <c r="P163">
        <f>P162+(1-(HLOOKUP(daily!$B162,'commercial size limit'!$A$4:$M$13,4,FALSE)/100))*(VLOOKUP(14&amp;$B162,'comm trip limit - FL_Keys'!$A$5:$I$64,COLUMN(D160),FALSE))*$C163</f>
        <v>4698.2569333398169</v>
      </c>
      <c r="Q163">
        <f>Q162+(1-(HLOOKUP(daily!$B162,'commercial size limit'!$A$4:$M$13,4,FALSE)/100))*(VLOOKUP(14&amp;$B162,'comm trip limit - FL_Keys'!$A$5:$I$64,COLUMN(E160),FALSE))*$C163</f>
        <v>3108.566649960685</v>
      </c>
      <c r="R163">
        <f>R162+(1-(HLOOKUP(daily!$B162,'commercial size limit'!$A$4:$M$13,4,FALSE)/100))*(VLOOKUP(14&amp;$B162,'comm trip limit - FL_Keys'!$A$5:$I$64,COLUMN(F160),FALSE))*$C163</f>
        <v>3948.297859874373</v>
      </c>
      <c r="S163">
        <f>S162+(1-(HLOOKUP(daily!$B162,'commercial size limit'!$A$4:$M$13,4,FALSE)/100))*(VLOOKUP(14&amp;$B162,'comm trip limit - FL_Keys'!$A$5:$I$64,COLUMN(G160),FALSE))*$C163</f>
        <v>4515.6511156310762</v>
      </c>
      <c r="T163">
        <f>T162+(1-(HLOOKUP(daily!$B162,'commercial size limit'!$A$4:$M$13,4,FALSE)/100))*(VLOOKUP(14&amp;$B162,'comm trip limit - FL_Keys'!$A$5:$I$64,COLUMN(H160),FALSE))*$C163</f>
        <v>4677.2745071285981</v>
      </c>
      <c r="U163">
        <f>U162+(1-(HLOOKUP(daily!$B162,'commercial size limit'!$A$4:$M$13,4,FALSE)/100))*(VLOOKUP(14&amp;$B162,'comm trip limit - FL_Keys'!$A$5:$I$64,COLUMN(I160),FALSE))*$C163</f>
        <v>4698.2569333398169</v>
      </c>
      <c r="V163">
        <f>V162+(1-(HLOOKUP(daily!$B162,'commercial size limit'!$A$4:$M$13,5,FALSE)/100))*(VLOOKUP(15&amp;$B162,'comm trip limit - FL_Keys'!$A$5:$I$64,COLUMN(D160),FALSE))*$C163</f>
        <v>4225.0221901500718</v>
      </c>
      <c r="W163">
        <f>W162+(1-(HLOOKUP(daily!$B162,'commercial size limit'!$A$4:$M$13,5,FALSE)/100))*(VLOOKUP(15&amp;$B162,'comm trip limit - FL_Keys'!$A$5:$I$64,COLUMN(E160),FALSE))*$C163</f>
        <v>2858.7476161049203</v>
      </c>
      <c r="X163">
        <f>X162+(1-(HLOOKUP(daily!$B162,'commercial size limit'!$A$4:$M$13,5,FALSE)/100))*(VLOOKUP(15&amp;$B162,'comm trip limit - FL_Keys'!$A$5:$I$64,COLUMN(F160),FALSE))*$C163</f>
        <v>3597.5097614130082</v>
      </c>
      <c r="Y163">
        <f>Y162+(1-(HLOOKUP(daily!$B162,'commercial size limit'!$A$4:$M$13,5,FALSE)/100))*(VLOOKUP(15&amp;$B162,'comm trip limit - FL_Keys'!$A$5:$I$64,COLUMN(G160),FALSE))*$C163</f>
        <v>4090.7417236155798</v>
      </c>
      <c r="Z163">
        <f>Z162+(1-(HLOOKUP(daily!$B162,'commercial size limit'!$A$4:$M$13,5,FALSE)/100))*(VLOOKUP(15&amp;$B162,'comm trip limit - FL_Keys'!$A$5:$I$64,COLUMN(H160),FALSE))*$C163</f>
        <v>4214.0879858734515</v>
      </c>
      <c r="AA163">
        <f>AA162+(1-(HLOOKUP(daily!$B162,'commercial size limit'!$A$4:$M$13,5,FALSE)/100))*(VLOOKUP(15&amp;$B162,'comm trip limit - FL_Keys'!$A$5:$I$64,COLUMN(I160),FALSE))*$C163</f>
        <v>4225.0221901500718</v>
      </c>
      <c r="AB163">
        <f>AB162+(1-(HLOOKUP(daily!$B162,'commercial size limit'!$A$4:$M$13,6,FALSE)/100))*(VLOOKUP(16&amp;$B162,'comm trip limit - FL_Keys'!$A$5:$I$64,COLUMN(D160),FALSE))*$C163</f>
        <v>3825.4902082221629</v>
      </c>
      <c r="AC163">
        <f>AC162+(1-(HLOOKUP(daily!$B162,'commercial size limit'!$A$4:$M$13,6,FALSE)/100))*(VLOOKUP(16&amp;$B162,'comm trip limit - FL_Keys'!$A$5:$I$64,COLUMN(E160),FALSE))*$C163</f>
        <v>2623.0742356107821</v>
      </c>
      <c r="AD163">
        <f>AD162+(1-(HLOOKUP(daily!$B162,'commercial size limit'!$A$4:$M$13,6,FALSE)/100))*(VLOOKUP(16&amp;$B162,'comm trip limit - FL_Keys'!$A$5:$I$64,COLUMN(F160),FALSE))*$C163</f>
        <v>3262.0416659162674</v>
      </c>
      <c r="AE163">
        <f>AE162+(1-(HLOOKUP(daily!$B162,'commercial size limit'!$A$4:$M$13,6,FALSE)/100))*(VLOOKUP(16&amp;$B162,'comm trip limit - FL_Keys'!$A$5:$I$64,COLUMN(G160),FALSE))*$C163</f>
        <v>3697.7805208498726</v>
      </c>
      <c r="AF163">
        <f>AF162+(1-(HLOOKUP(daily!$B162,'commercial size limit'!$A$4:$M$13,6,FALSE)/100))*(VLOOKUP(16&amp;$B162,'comm trip limit - FL_Keys'!$A$5:$I$64,COLUMN(H160),FALSE))*$C163</f>
        <v>3814.5560039455422</v>
      </c>
      <c r="AG163">
        <f>AG162+(1-(HLOOKUP(daily!$B162,'commercial size limit'!$A$4:$M$13,6,FALSE)/100))*(VLOOKUP(16&amp;$B162,'comm trip limit - FL_Keys'!$A$5:$I$64,COLUMN(I160),FALSE))*$C163</f>
        <v>3825.4902082221629</v>
      </c>
      <c r="AH163">
        <f>AH162+(1-(HLOOKUP(daily!$B162,'commercial size limit'!$A$4:$M$13,7,FALSE)/100))*(VLOOKUP(17&amp;$B162,'comm trip limit - FL_Keys'!$A$5:$I$64,COLUMN(D160),FALSE))*$C163</f>
        <v>3643.3028820098425</v>
      </c>
      <c r="AI163">
        <f>AI162+(1-(HLOOKUP(daily!$B162,'commercial size limit'!$A$4:$M$13,7,FALSE)/100))*(VLOOKUP(17&amp;$B162,'comm trip limit - FL_Keys'!$A$5:$I$64,COLUMN(E160),FALSE))*$C163</f>
        <v>2535.2759976837756</v>
      </c>
      <c r="AJ163">
        <f>AJ162+(1-(HLOOKUP(daily!$B162,'commercial size limit'!$A$4:$M$13,7,FALSE)/100))*(VLOOKUP(17&amp;$B162,'comm trip limit - FL_Keys'!$A$5:$I$64,COLUMN(F160),FALSE))*$C163</f>
        <v>3134.2602046338625</v>
      </c>
      <c r="AK163">
        <f>AK162+(1-(HLOOKUP(daily!$B162,'commercial size limit'!$A$4:$M$13,7,FALSE)/100))*(VLOOKUP(17&amp;$B162,'comm trip limit - FL_Keys'!$A$5:$I$64,COLUMN(G160),FALSE))*$C163</f>
        <v>3541.8441845416819</v>
      </c>
      <c r="AL163">
        <f>AL162+(1-(HLOOKUP(daily!$B162,'commercial size limit'!$A$4:$M$13,7,FALSE)/100))*(VLOOKUP(17&amp;$B162,'comm trip limit - FL_Keys'!$A$5:$I$64,COLUMN(H160),FALSE))*$C163</f>
        <v>3638.9446905378377</v>
      </c>
      <c r="AM163">
        <f>AM162+(1-(HLOOKUP(daily!$B162,'commercial size limit'!$A$4:$M$13,7,FALSE)/100))*(VLOOKUP(17&amp;$B162,'comm trip limit - FL_Keys'!$A$5:$I$64,COLUMN(I160),FALSE))*$C163</f>
        <v>3643.3028820098425</v>
      </c>
    </row>
    <row r="164" spans="1:39" x14ac:dyDescent="0.25">
      <c r="A164" s="7">
        <v>42531</v>
      </c>
      <c r="B164" s="22">
        <f t="shared" si="7"/>
        <v>6</v>
      </c>
      <c r="C164" s="21">
        <f t="shared" si="6"/>
        <v>60.832999999999998</v>
      </c>
      <c r="D164">
        <f t="shared" si="8"/>
        <v>6797.2799999999806</v>
      </c>
      <c r="E164">
        <v>162</v>
      </c>
      <c r="J164">
        <f>J163+(1-(HLOOKUP(daily!$B163,'commercial size limit'!$A$4:$M$13,2,FALSE)/100))*(VLOOKUP(12&amp;$B163,'comm trip limit - FL_Keys'!$A$5:$I$64,COLUMN(D161),FALSE))*$C164</f>
        <v>6797.2799999999806</v>
      </c>
      <c r="K164">
        <f>K163+(1-(HLOOKUP(daily!$B163,'commercial size limit'!$A$4:$M$13,2,FALSE)/100))*(VLOOKUP(12&amp;$B163,'comm trip limit - FL_Keys'!$A$5:$I$64,COLUMN(E161),FALSE))*$C164</f>
        <v>3997.0527922000042</v>
      </c>
      <c r="L164">
        <f>L163+(1-(HLOOKUP(daily!$B163,'commercial size limit'!$A$4:$M$13,2,FALSE)/100))*(VLOOKUP(12&amp;$B163,'comm trip limit - FL_Keys'!$A$5:$I$64,COLUMN(F161),FALSE))*$C164</f>
        <v>5402.7286830599978</v>
      </c>
      <c r="M164">
        <f>M163+(1-(HLOOKUP(daily!$B163,'commercial size limit'!$A$4:$M$13,2,FALSE)/100))*(VLOOKUP(12&amp;$B163,'comm trip limit - FL_Keys'!$A$5:$I$64,COLUMN(G161),FALSE))*$C164</f>
        <v>6379.1219626399889</v>
      </c>
      <c r="N164">
        <f>N163+(1-(HLOOKUP(daily!$B163,'commercial size limit'!$A$4:$M$13,2,FALSE)/100))*(VLOOKUP(12&amp;$B163,'comm trip limit - FL_Keys'!$A$5:$I$64,COLUMN(H161),FALSE))*$C164</f>
        <v>6717.3094914499898</v>
      </c>
      <c r="O164">
        <f>O163+(1-(HLOOKUP(daily!$B163,'commercial size limit'!$A$4:$M$13,2,FALSE)/100))*(VLOOKUP(12&amp;$B163,'comm trip limit - FL_Keys'!$A$5:$I$64,COLUMN(I161),FALSE))*$C164</f>
        <v>6776.8901461799796</v>
      </c>
      <c r="P164">
        <f>P163+(1-(HLOOKUP(daily!$B163,'commercial size limit'!$A$4:$M$13,4,FALSE)/100))*(VLOOKUP(14&amp;$B163,'comm trip limit - FL_Keys'!$A$5:$I$64,COLUMN(D161),FALSE))*$C164</f>
        <v>4753.5541303398168</v>
      </c>
      <c r="Q164">
        <f>Q163+(1-(HLOOKUP(daily!$B163,'commercial size limit'!$A$4:$M$13,4,FALSE)/100))*(VLOOKUP(14&amp;$B163,'comm trip limit - FL_Keys'!$A$5:$I$64,COLUMN(E161),FALSE))*$C164</f>
        <v>3143.2767005175851</v>
      </c>
      <c r="R164">
        <f>R163+(1-(HLOOKUP(daily!$B163,'commercial size limit'!$A$4:$M$13,4,FALSE)/100))*(VLOOKUP(14&amp;$B163,'comm trip limit - FL_Keys'!$A$5:$I$64,COLUMN(F161),FALSE))*$C164</f>
        <v>3994.947128235543</v>
      </c>
      <c r="S164">
        <f>S163+(1-(HLOOKUP(daily!$B163,'commercial size limit'!$A$4:$M$13,4,FALSE)/100))*(VLOOKUP(14&amp;$B163,'comm trip limit - FL_Keys'!$A$5:$I$64,COLUMN(G161),FALSE))*$C164</f>
        <v>4569.4917844620959</v>
      </c>
      <c r="T164">
        <f>T163+(1-(HLOOKUP(daily!$B163,'commercial size limit'!$A$4:$M$13,4,FALSE)/100))*(VLOOKUP(14&amp;$B163,'comm trip limit - FL_Keys'!$A$5:$I$64,COLUMN(H161),FALSE))*$C164</f>
        <v>4732.571704128598</v>
      </c>
      <c r="U164">
        <f>U163+(1-(HLOOKUP(daily!$B163,'commercial size limit'!$A$4:$M$13,4,FALSE)/100))*(VLOOKUP(14&amp;$B163,'comm trip limit - FL_Keys'!$A$5:$I$64,COLUMN(I161),FALSE))*$C164</f>
        <v>4753.5541303398168</v>
      </c>
      <c r="V164">
        <f>V163+(1-(HLOOKUP(daily!$B163,'commercial size limit'!$A$4:$M$13,5,FALSE)/100))*(VLOOKUP(15&amp;$B163,'comm trip limit - FL_Keys'!$A$5:$I$64,COLUMN(D161),FALSE))*$C164</f>
        <v>4276.5173246500717</v>
      </c>
      <c r="W164">
        <f>W163+(1-(HLOOKUP(daily!$B163,'commercial size limit'!$A$4:$M$13,5,FALSE)/100))*(VLOOKUP(15&amp;$B163,'comm trip limit - FL_Keys'!$A$5:$I$64,COLUMN(E161),FALSE))*$C164</f>
        <v>2892.3868127170454</v>
      </c>
      <c r="X164">
        <f>X163+(1-(HLOOKUP(daily!$B163,'commercial size limit'!$A$4:$M$13,5,FALSE)/100))*(VLOOKUP(15&amp;$B163,'comm trip limit - FL_Keys'!$A$5:$I$64,COLUMN(F161),FALSE))*$C164</f>
        <v>3641.8177199908432</v>
      </c>
      <c r="Y164">
        <f>Y163+(1-(HLOOKUP(daily!$B163,'commercial size limit'!$A$4:$M$13,5,FALSE)/100))*(VLOOKUP(15&amp;$B163,'comm trip limit - FL_Keys'!$A$5:$I$64,COLUMN(G161),FALSE))*$C164</f>
        <v>4141.4155107203051</v>
      </c>
      <c r="Z164">
        <f>Z163+(1-(HLOOKUP(daily!$B163,'commercial size limit'!$A$4:$M$13,5,FALSE)/100))*(VLOOKUP(15&amp;$B163,'comm trip limit - FL_Keys'!$A$5:$I$64,COLUMN(H161),FALSE))*$C164</f>
        <v>4265.5831203734515</v>
      </c>
      <c r="AA164">
        <f>AA163+(1-(HLOOKUP(daily!$B163,'commercial size limit'!$A$4:$M$13,5,FALSE)/100))*(VLOOKUP(15&amp;$B163,'comm trip limit - FL_Keys'!$A$5:$I$64,COLUMN(I161),FALSE))*$C164</f>
        <v>4276.5173246500717</v>
      </c>
      <c r="AB164">
        <f>AB163+(1-(HLOOKUP(daily!$B163,'commercial size limit'!$A$4:$M$13,6,FALSE)/100))*(VLOOKUP(16&amp;$B163,'comm trip limit - FL_Keys'!$A$5:$I$64,COLUMN(D161),FALSE))*$C164</f>
        <v>3846.4775932221628</v>
      </c>
      <c r="AC164">
        <f>AC163+(1-(HLOOKUP(daily!$B163,'commercial size limit'!$A$4:$M$13,6,FALSE)/100))*(VLOOKUP(16&amp;$B163,'comm trip limit - FL_Keys'!$A$5:$I$64,COLUMN(E161),FALSE))*$C164</f>
        <v>2641.9502896797821</v>
      </c>
      <c r="AD164">
        <f>AD163+(1-(HLOOKUP(daily!$B163,'commercial size limit'!$A$4:$M$13,6,FALSE)/100))*(VLOOKUP(16&amp;$B163,'comm trip limit - FL_Keys'!$A$5:$I$64,COLUMN(F161),FALSE))*$C164</f>
        <v>3283.0290509162674</v>
      </c>
      <c r="AE164">
        <f>AE163+(1-(HLOOKUP(daily!$B163,'commercial size limit'!$A$4:$M$13,6,FALSE)/100))*(VLOOKUP(16&amp;$B163,'comm trip limit - FL_Keys'!$A$5:$I$64,COLUMN(G161),FALSE))*$C164</f>
        <v>3718.7679058498725</v>
      </c>
      <c r="AF164">
        <f>AF163+(1-(HLOOKUP(daily!$B163,'commercial size limit'!$A$4:$M$13,6,FALSE)/100))*(VLOOKUP(16&amp;$B163,'comm trip limit - FL_Keys'!$A$5:$I$64,COLUMN(H161),FALSE))*$C164</f>
        <v>3835.5433889455421</v>
      </c>
      <c r="AG164">
        <f>AG163+(1-(HLOOKUP(daily!$B163,'commercial size limit'!$A$4:$M$13,6,FALSE)/100))*(VLOOKUP(16&amp;$B163,'comm trip limit - FL_Keys'!$A$5:$I$64,COLUMN(I161),FALSE))*$C164</f>
        <v>3846.4775932221628</v>
      </c>
      <c r="AH164">
        <f>AH163+(1-(HLOOKUP(daily!$B163,'commercial size limit'!$A$4:$M$13,7,FALSE)/100))*(VLOOKUP(17&amp;$B163,'comm trip limit - FL_Keys'!$A$5:$I$64,COLUMN(D161),FALSE))*$C164</f>
        <v>3661.5527820098423</v>
      </c>
      <c r="AI164">
        <f>AI163+(1-(HLOOKUP(daily!$B163,'commercial size limit'!$A$4:$M$13,7,FALSE)/100))*(VLOOKUP(17&amp;$B163,'comm trip limit - FL_Keys'!$A$5:$I$64,COLUMN(E161),FALSE))*$C164</f>
        <v>2552.1921949917755</v>
      </c>
      <c r="AJ164">
        <f>AJ163+(1-(HLOOKUP(daily!$B163,'commercial size limit'!$A$4:$M$13,7,FALSE)/100))*(VLOOKUP(17&amp;$B163,'comm trip limit - FL_Keys'!$A$5:$I$64,COLUMN(F161),FALSE))*$C164</f>
        <v>3152.5101046338623</v>
      </c>
      <c r="AK164">
        <f>AK163+(1-(HLOOKUP(daily!$B163,'commercial size limit'!$A$4:$M$13,7,FALSE)/100))*(VLOOKUP(17&amp;$B163,'comm trip limit - FL_Keys'!$A$5:$I$64,COLUMN(G161),FALSE))*$C164</f>
        <v>3560.0940845416817</v>
      </c>
      <c r="AL164">
        <f>AL163+(1-(HLOOKUP(daily!$B163,'commercial size limit'!$A$4:$M$13,7,FALSE)/100))*(VLOOKUP(17&amp;$B163,'comm trip limit - FL_Keys'!$A$5:$I$64,COLUMN(H161),FALSE))*$C164</f>
        <v>3657.1945905378375</v>
      </c>
      <c r="AM164">
        <f>AM163+(1-(HLOOKUP(daily!$B163,'commercial size limit'!$A$4:$M$13,7,FALSE)/100))*(VLOOKUP(17&amp;$B163,'comm trip limit - FL_Keys'!$A$5:$I$64,COLUMN(I161),FALSE))*$C164</f>
        <v>3661.5527820098423</v>
      </c>
    </row>
    <row r="165" spans="1:39" x14ac:dyDescent="0.25">
      <c r="A165" s="7">
        <v>42532</v>
      </c>
      <c r="B165" s="22">
        <f t="shared" si="7"/>
        <v>6</v>
      </c>
      <c r="C165" s="21">
        <f t="shared" si="6"/>
        <v>60.832999999999998</v>
      </c>
      <c r="D165">
        <f t="shared" si="8"/>
        <v>6858.1129999999803</v>
      </c>
      <c r="E165">
        <v>163</v>
      </c>
      <c r="J165">
        <f>J164+(1-(HLOOKUP(daily!$B164,'commercial size limit'!$A$4:$M$13,2,FALSE)/100))*(VLOOKUP(12&amp;$B164,'comm trip limit - FL_Keys'!$A$5:$I$64,COLUMN(D162),FALSE))*$C165</f>
        <v>6858.1129999999803</v>
      </c>
      <c r="K165">
        <f>K164+(1-(HLOOKUP(daily!$B164,'commercial size limit'!$A$4:$M$13,2,FALSE)/100))*(VLOOKUP(12&amp;$B164,'comm trip limit - FL_Keys'!$A$5:$I$64,COLUMN(E162),FALSE))*$C165</f>
        <v>4033.2380855900042</v>
      </c>
      <c r="L165">
        <f>L164+(1-(HLOOKUP(daily!$B164,'commercial size limit'!$A$4:$M$13,2,FALSE)/100))*(VLOOKUP(12&amp;$B164,'comm trip limit - FL_Keys'!$A$5:$I$64,COLUMN(F162),FALSE))*$C165</f>
        <v>5452.4779104599975</v>
      </c>
      <c r="M165">
        <f>M164+(1-(HLOOKUP(daily!$B164,'commercial size limit'!$A$4:$M$13,2,FALSE)/100))*(VLOOKUP(12&amp;$B164,'comm trip limit - FL_Keys'!$A$5:$I$64,COLUMN(G162),FALSE))*$C165</f>
        <v>6437.5739590199892</v>
      </c>
      <c r="N165">
        <f>N164+(1-(HLOOKUP(daily!$B164,'commercial size limit'!$A$4:$M$13,2,FALSE)/100))*(VLOOKUP(12&amp;$B164,'comm trip limit - FL_Keys'!$A$5:$I$64,COLUMN(H162),FALSE))*$C165</f>
        <v>6778.1424914499894</v>
      </c>
      <c r="O165">
        <f>O164+(1-(HLOOKUP(daily!$B164,'commercial size limit'!$A$4:$M$13,2,FALSE)/100))*(VLOOKUP(12&amp;$B164,'comm trip limit - FL_Keys'!$A$5:$I$64,COLUMN(I162),FALSE))*$C165</f>
        <v>6837.7231461799793</v>
      </c>
      <c r="P165">
        <f>P164+(1-(HLOOKUP(daily!$B164,'commercial size limit'!$A$4:$M$13,4,FALSE)/100))*(VLOOKUP(14&amp;$B164,'comm trip limit - FL_Keys'!$A$5:$I$64,COLUMN(D162),FALSE))*$C165</f>
        <v>4808.8513273398166</v>
      </c>
      <c r="Q165">
        <f>Q164+(1-(HLOOKUP(daily!$B164,'commercial size limit'!$A$4:$M$13,4,FALSE)/100))*(VLOOKUP(14&amp;$B164,'comm trip limit - FL_Keys'!$A$5:$I$64,COLUMN(E162),FALSE))*$C165</f>
        <v>3177.9867510744853</v>
      </c>
      <c r="R165">
        <f>R164+(1-(HLOOKUP(daily!$B164,'commercial size limit'!$A$4:$M$13,4,FALSE)/100))*(VLOOKUP(14&amp;$B164,'comm trip limit - FL_Keys'!$A$5:$I$64,COLUMN(F162),FALSE))*$C165</f>
        <v>4041.596396596713</v>
      </c>
      <c r="S165">
        <f>S164+(1-(HLOOKUP(daily!$B164,'commercial size limit'!$A$4:$M$13,4,FALSE)/100))*(VLOOKUP(14&amp;$B164,'comm trip limit - FL_Keys'!$A$5:$I$64,COLUMN(G162),FALSE))*$C165</f>
        <v>4623.3324532931156</v>
      </c>
      <c r="T165">
        <f>T164+(1-(HLOOKUP(daily!$B164,'commercial size limit'!$A$4:$M$13,4,FALSE)/100))*(VLOOKUP(14&amp;$B164,'comm trip limit - FL_Keys'!$A$5:$I$64,COLUMN(H162),FALSE))*$C165</f>
        <v>4787.8689011285978</v>
      </c>
      <c r="U165">
        <f>U164+(1-(HLOOKUP(daily!$B164,'commercial size limit'!$A$4:$M$13,4,FALSE)/100))*(VLOOKUP(14&amp;$B164,'comm trip limit - FL_Keys'!$A$5:$I$64,COLUMN(I162),FALSE))*$C165</f>
        <v>4808.8513273398166</v>
      </c>
      <c r="V165">
        <f>V164+(1-(HLOOKUP(daily!$B164,'commercial size limit'!$A$4:$M$13,5,FALSE)/100))*(VLOOKUP(15&amp;$B164,'comm trip limit - FL_Keys'!$A$5:$I$64,COLUMN(D162),FALSE))*$C165</f>
        <v>4328.0124591500717</v>
      </c>
      <c r="W165">
        <f>W164+(1-(HLOOKUP(daily!$B164,'commercial size limit'!$A$4:$M$13,5,FALSE)/100))*(VLOOKUP(15&amp;$B164,'comm trip limit - FL_Keys'!$A$5:$I$64,COLUMN(E162),FALSE))*$C165</f>
        <v>2926.0260093291704</v>
      </c>
      <c r="X165">
        <f>X164+(1-(HLOOKUP(daily!$B164,'commercial size limit'!$A$4:$M$13,5,FALSE)/100))*(VLOOKUP(15&amp;$B164,'comm trip limit - FL_Keys'!$A$5:$I$64,COLUMN(F162),FALSE))*$C165</f>
        <v>3686.1256785686783</v>
      </c>
      <c r="Y165">
        <f>Y164+(1-(HLOOKUP(daily!$B164,'commercial size limit'!$A$4:$M$13,5,FALSE)/100))*(VLOOKUP(15&amp;$B164,'comm trip limit - FL_Keys'!$A$5:$I$64,COLUMN(G162),FALSE))*$C165</f>
        <v>4192.0892978250304</v>
      </c>
      <c r="Z165">
        <f>Z164+(1-(HLOOKUP(daily!$B164,'commercial size limit'!$A$4:$M$13,5,FALSE)/100))*(VLOOKUP(15&amp;$B164,'comm trip limit - FL_Keys'!$A$5:$I$64,COLUMN(H162),FALSE))*$C165</f>
        <v>4317.0782548734514</v>
      </c>
      <c r="AA165">
        <f>AA164+(1-(HLOOKUP(daily!$B164,'commercial size limit'!$A$4:$M$13,5,FALSE)/100))*(VLOOKUP(15&amp;$B164,'comm trip limit - FL_Keys'!$A$5:$I$64,COLUMN(I162),FALSE))*$C165</f>
        <v>4328.0124591500717</v>
      </c>
      <c r="AB165">
        <f>AB164+(1-(HLOOKUP(daily!$B164,'commercial size limit'!$A$4:$M$13,6,FALSE)/100))*(VLOOKUP(16&amp;$B164,'comm trip limit - FL_Keys'!$A$5:$I$64,COLUMN(D162),FALSE))*$C165</f>
        <v>3867.4649782221627</v>
      </c>
      <c r="AC165">
        <f>AC164+(1-(HLOOKUP(daily!$B164,'commercial size limit'!$A$4:$M$13,6,FALSE)/100))*(VLOOKUP(16&amp;$B164,'comm trip limit - FL_Keys'!$A$5:$I$64,COLUMN(E162),FALSE))*$C165</f>
        <v>2660.8263437487822</v>
      </c>
      <c r="AD165">
        <f>AD164+(1-(HLOOKUP(daily!$B164,'commercial size limit'!$A$4:$M$13,6,FALSE)/100))*(VLOOKUP(16&amp;$B164,'comm trip limit - FL_Keys'!$A$5:$I$64,COLUMN(F162),FALSE))*$C165</f>
        <v>3304.0164359162673</v>
      </c>
      <c r="AE165">
        <f>AE164+(1-(HLOOKUP(daily!$B164,'commercial size limit'!$A$4:$M$13,6,FALSE)/100))*(VLOOKUP(16&amp;$B164,'comm trip limit - FL_Keys'!$A$5:$I$64,COLUMN(G162),FALSE))*$C165</f>
        <v>3739.7552908498724</v>
      </c>
      <c r="AF165">
        <f>AF164+(1-(HLOOKUP(daily!$B164,'commercial size limit'!$A$4:$M$13,6,FALSE)/100))*(VLOOKUP(16&amp;$B164,'comm trip limit - FL_Keys'!$A$5:$I$64,COLUMN(H162),FALSE))*$C165</f>
        <v>3856.530773945542</v>
      </c>
      <c r="AG165">
        <f>AG164+(1-(HLOOKUP(daily!$B164,'commercial size limit'!$A$4:$M$13,6,FALSE)/100))*(VLOOKUP(16&amp;$B164,'comm trip limit - FL_Keys'!$A$5:$I$64,COLUMN(I162),FALSE))*$C165</f>
        <v>3867.4649782221627</v>
      </c>
      <c r="AH165">
        <f>AH164+(1-(HLOOKUP(daily!$B164,'commercial size limit'!$A$4:$M$13,7,FALSE)/100))*(VLOOKUP(17&amp;$B164,'comm trip limit - FL_Keys'!$A$5:$I$64,COLUMN(D162),FALSE))*$C165</f>
        <v>3679.8026820098421</v>
      </c>
      <c r="AI165">
        <f>AI164+(1-(HLOOKUP(daily!$B164,'commercial size limit'!$A$4:$M$13,7,FALSE)/100))*(VLOOKUP(17&amp;$B164,'comm trip limit - FL_Keys'!$A$5:$I$64,COLUMN(E162),FALSE))*$C165</f>
        <v>2569.1083922997755</v>
      </c>
      <c r="AJ165">
        <f>AJ164+(1-(HLOOKUP(daily!$B164,'commercial size limit'!$A$4:$M$13,7,FALSE)/100))*(VLOOKUP(17&amp;$B164,'comm trip limit - FL_Keys'!$A$5:$I$64,COLUMN(F162),FALSE))*$C165</f>
        <v>3170.7600046338621</v>
      </c>
      <c r="AK165">
        <f>AK164+(1-(HLOOKUP(daily!$B164,'commercial size limit'!$A$4:$M$13,7,FALSE)/100))*(VLOOKUP(17&amp;$B164,'comm trip limit - FL_Keys'!$A$5:$I$64,COLUMN(G162),FALSE))*$C165</f>
        <v>3578.3439845416815</v>
      </c>
      <c r="AL165">
        <f>AL164+(1-(HLOOKUP(daily!$B164,'commercial size limit'!$A$4:$M$13,7,FALSE)/100))*(VLOOKUP(17&amp;$B164,'comm trip limit - FL_Keys'!$A$5:$I$64,COLUMN(H162),FALSE))*$C165</f>
        <v>3675.4444905378373</v>
      </c>
      <c r="AM165">
        <f>AM164+(1-(HLOOKUP(daily!$B164,'commercial size limit'!$A$4:$M$13,7,FALSE)/100))*(VLOOKUP(17&amp;$B164,'comm trip limit - FL_Keys'!$A$5:$I$64,COLUMN(I162),FALSE))*$C165</f>
        <v>3679.8026820098421</v>
      </c>
    </row>
    <row r="166" spans="1:39" x14ac:dyDescent="0.25">
      <c r="A166" s="7">
        <v>42533</v>
      </c>
      <c r="B166" s="22">
        <f t="shared" si="7"/>
        <v>6</v>
      </c>
      <c r="C166" s="21">
        <f t="shared" si="6"/>
        <v>60.832999999999998</v>
      </c>
      <c r="D166">
        <f t="shared" si="8"/>
        <v>6918.9459999999799</v>
      </c>
      <c r="E166">
        <v>164</v>
      </c>
      <c r="J166">
        <f>J165+(1-(HLOOKUP(daily!$B165,'commercial size limit'!$A$4:$M$13,2,FALSE)/100))*(VLOOKUP(12&amp;$B165,'comm trip limit - FL_Keys'!$A$5:$I$64,COLUMN(D163),FALSE))*$C166</f>
        <v>6918.9459999999799</v>
      </c>
      <c r="K166">
        <f>K165+(1-(HLOOKUP(daily!$B165,'commercial size limit'!$A$4:$M$13,2,FALSE)/100))*(VLOOKUP(12&amp;$B165,'comm trip limit - FL_Keys'!$A$5:$I$64,COLUMN(E163),FALSE))*$C166</f>
        <v>4069.4233789800041</v>
      </c>
      <c r="L166">
        <f>L165+(1-(HLOOKUP(daily!$B165,'commercial size limit'!$A$4:$M$13,2,FALSE)/100))*(VLOOKUP(12&amp;$B165,'comm trip limit - FL_Keys'!$A$5:$I$64,COLUMN(F163),FALSE))*$C166</f>
        <v>5502.2271378599971</v>
      </c>
      <c r="M166">
        <f>M165+(1-(HLOOKUP(daily!$B165,'commercial size limit'!$A$4:$M$13,2,FALSE)/100))*(VLOOKUP(12&amp;$B165,'comm trip limit - FL_Keys'!$A$5:$I$64,COLUMN(G163),FALSE))*$C166</f>
        <v>6496.0259553999895</v>
      </c>
      <c r="N166">
        <f>N165+(1-(HLOOKUP(daily!$B165,'commercial size limit'!$A$4:$M$13,2,FALSE)/100))*(VLOOKUP(12&amp;$B165,'comm trip limit - FL_Keys'!$A$5:$I$64,COLUMN(H163),FALSE))*$C166</f>
        <v>6838.975491449989</v>
      </c>
      <c r="O166">
        <f>O165+(1-(HLOOKUP(daily!$B165,'commercial size limit'!$A$4:$M$13,2,FALSE)/100))*(VLOOKUP(12&amp;$B165,'comm trip limit - FL_Keys'!$A$5:$I$64,COLUMN(I163),FALSE))*$C166</f>
        <v>6898.5561461799789</v>
      </c>
      <c r="P166">
        <f>P165+(1-(HLOOKUP(daily!$B165,'commercial size limit'!$A$4:$M$13,4,FALSE)/100))*(VLOOKUP(14&amp;$B165,'comm trip limit - FL_Keys'!$A$5:$I$64,COLUMN(D163),FALSE))*$C166</f>
        <v>4864.1485243398165</v>
      </c>
      <c r="Q166">
        <f>Q165+(1-(HLOOKUP(daily!$B165,'commercial size limit'!$A$4:$M$13,4,FALSE)/100))*(VLOOKUP(14&amp;$B165,'comm trip limit - FL_Keys'!$A$5:$I$64,COLUMN(E163),FALSE))*$C166</f>
        <v>3212.6968016313854</v>
      </c>
      <c r="R166">
        <f>R165+(1-(HLOOKUP(daily!$B165,'commercial size limit'!$A$4:$M$13,4,FALSE)/100))*(VLOOKUP(14&amp;$B165,'comm trip limit - FL_Keys'!$A$5:$I$64,COLUMN(F163),FALSE))*$C166</f>
        <v>4088.245664957883</v>
      </c>
      <c r="S166">
        <f>S165+(1-(HLOOKUP(daily!$B165,'commercial size limit'!$A$4:$M$13,4,FALSE)/100))*(VLOOKUP(14&amp;$B165,'comm trip limit - FL_Keys'!$A$5:$I$64,COLUMN(G163),FALSE))*$C166</f>
        <v>4677.1731221241353</v>
      </c>
      <c r="T166">
        <f>T165+(1-(HLOOKUP(daily!$B165,'commercial size limit'!$A$4:$M$13,4,FALSE)/100))*(VLOOKUP(14&amp;$B165,'comm trip limit - FL_Keys'!$A$5:$I$64,COLUMN(H163),FALSE))*$C166</f>
        <v>4843.1660981285977</v>
      </c>
      <c r="U166">
        <f>U165+(1-(HLOOKUP(daily!$B165,'commercial size limit'!$A$4:$M$13,4,FALSE)/100))*(VLOOKUP(14&amp;$B165,'comm trip limit - FL_Keys'!$A$5:$I$64,COLUMN(I163),FALSE))*$C166</f>
        <v>4864.1485243398165</v>
      </c>
      <c r="V166">
        <f>V165+(1-(HLOOKUP(daily!$B165,'commercial size limit'!$A$4:$M$13,5,FALSE)/100))*(VLOOKUP(15&amp;$B165,'comm trip limit - FL_Keys'!$A$5:$I$64,COLUMN(D163),FALSE))*$C166</f>
        <v>4379.5075936500716</v>
      </c>
      <c r="W166">
        <f>W165+(1-(HLOOKUP(daily!$B165,'commercial size limit'!$A$4:$M$13,5,FALSE)/100))*(VLOOKUP(15&amp;$B165,'comm trip limit - FL_Keys'!$A$5:$I$64,COLUMN(E163),FALSE))*$C166</f>
        <v>2959.6652059412954</v>
      </c>
      <c r="X166">
        <f>X165+(1-(HLOOKUP(daily!$B165,'commercial size limit'!$A$4:$M$13,5,FALSE)/100))*(VLOOKUP(15&amp;$B165,'comm trip limit - FL_Keys'!$A$5:$I$64,COLUMN(F163),FALSE))*$C166</f>
        <v>3730.4336371465133</v>
      </c>
      <c r="Y166">
        <f>Y165+(1-(HLOOKUP(daily!$B165,'commercial size limit'!$A$4:$M$13,5,FALSE)/100))*(VLOOKUP(15&amp;$B165,'comm trip limit - FL_Keys'!$A$5:$I$64,COLUMN(G163),FALSE))*$C166</f>
        <v>4242.7630849297557</v>
      </c>
      <c r="Z166">
        <f>Z165+(1-(HLOOKUP(daily!$B165,'commercial size limit'!$A$4:$M$13,5,FALSE)/100))*(VLOOKUP(15&amp;$B165,'comm trip limit - FL_Keys'!$A$5:$I$64,COLUMN(H163),FALSE))*$C166</f>
        <v>4368.5733893734514</v>
      </c>
      <c r="AA166">
        <f>AA165+(1-(HLOOKUP(daily!$B165,'commercial size limit'!$A$4:$M$13,5,FALSE)/100))*(VLOOKUP(15&amp;$B165,'comm trip limit - FL_Keys'!$A$5:$I$64,COLUMN(I163),FALSE))*$C166</f>
        <v>4379.5075936500716</v>
      </c>
      <c r="AB166">
        <f>AB165+(1-(HLOOKUP(daily!$B165,'commercial size limit'!$A$4:$M$13,6,FALSE)/100))*(VLOOKUP(16&amp;$B165,'comm trip limit - FL_Keys'!$A$5:$I$64,COLUMN(D163),FALSE))*$C166</f>
        <v>3888.4523632221626</v>
      </c>
      <c r="AC166">
        <f>AC165+(1-(HLOOKUP(daily!$B165,'commercial size limit'!$A$4:$M$13,6,FALSE)/100))*(VLOOKUP(16&amp;$B165,'comm trip limit - FL_Keys'!$A$5:$I$64,COLUMN(E163),FALSE))*$C166</f>
        <v>2679.7023978177822</v>
      </c>
      <c r="AD166">
        <f>AD165+(1-(HLOOKUP(daily!$B165,'commercial size limit'!$A$4:$M$13,6,FALSE)/100))*(VLOOKUP(16&amp;$B165,'comm trip limit - FL_Keys'!$A$5:$I$64,COLUMN(F163),FALSE))*$C166</f>
        <v>3325.0038209162672</v>
      </c>
      <c r="AE166">
        <f>AE165+(1-(HLOOKUP(daily!$B165,'commercial size limit'!$A$4:$M$13,6,FALSE)/100))*(VLOOKUP(16&amp;$B165,'comm trip limit - FL_Keys'!$A$5:$I$64,COLUMN(G163),FALSE))*$C166</f>
        <v>3760.7426758498723</v>
      </c>
      <c r="AF166">
        <f>AF165+(1-(HLOOKUP(daily!$B165,'commercial size limit'!$A$4:$M$13,6,FALSE)/100))*(VLOOKUP(16&amp;$B165,'comm trip limit - FL_Keys'!$A$5:$I$64,COLUMN(H163),FALSE))*$C166</f>
        <v>3877.5181589455419</v>
      </c>
      <c r="AG166">
        <f>AG165+(1-(HLOOKUP(daily!$B165,'commercial size limit'!$A$4:$M$13,6,FALSE)/100))*(VLOOKUP(16&amp;$B165,'comm trip limit - FL_Keys'!$A$5:$I$64,COLUMN(I163),FALSE))*$C166</f>
        <v>3888.4523632221626</v>
      </c>
      <c r="AH166">
        <f>AH165+(1-(HLOOKUP(daily!$B165,'commercial size limit'!$A$4:$M$13,7,FALSE)/100))*(VLOOKUP(17&amp;$B165,'comm trip limit - FL_Keys'!$A$5:$I$64,COLUMN(D163),FALSE))*$C166</f>
        <v>3698.0525820098419</v>
      </c>
      <c r="AI166">
        <f>AI165+(1-(HLOOKUP(daily!$B165,'commercial size limit'!$A$4:$M$13,7,FALSE)/100))*(VLOOKUP(17&amp;$B165,'comm trip limit - FL_Keys'!$A$5:$I$64,COLUMN(E163),FALSE))*$C166</f>
        <v>2586.0245896077754</v>
      </c>
      <c r="AJ166">
        <f>AJ165+(1-(HLOOKUP(daily!$B165,'commercial size limit'!$A$4:$M$13,7,FALSE)/100))*(VLOOKUP(17&amp;$B165,'comm trip limit - FL_Keys'!$A$5:$I$64,COLUMN(F163),FALSE))*$C166</f>
        <v>3189.0099046338619</v>
      </c>
      <c r="AK166">
        <f>AK165+(1-(HLOOKUP(daily!$B165,'commercial size limit'!$A$4:$M$13,7,FALSE)/100))*(VLOOKUP(17&amp;$B165,'comm trip limit - FL_Keys'!$A$5:$I$64,COLUMN(G163),FALSE))*$C166</f>
        <v>3596.5938845416813</v>
      </c>
      <c r="AL166">
        <f>AL165+(1-(HLOOKUP(daily!$B165,'commercial size limit'!$A$4:$M$13,7,FALSE)/100))*(VLOOKUP(17&amp;$B165,'comm trip limit - FL_Keys'!$A$5:$I$64,COLUMN(H163),FALSE))*$C166</f>
        <v>3693.6943905378371</v>
      </c>
      <c r="AM166">
        <f>AM165+(1-(HLOOKUP(daily!$B165,'commercial size limit'!$A$4:$M$13,7,FALSE)/100))*(VLOOKUP(17&amp;$B165,'comm trip limit - FL_Keys'!$A$5:$I$64,COLUMN(I163),FALSE))*$C166</f>
        <v>3698.0525820098419</v>
      </c>
    </row>
    <row r="167" spans="1:39" x14ac:dyDescent="0.25">
      <c r="A167" s="7">
        <v>42534</v>
      </c>
      <c r="B167" s="22">
        <f t="shared" si="7"/>
        <v>6</v>
      </c>
      <c r="C167" s="21">
        <f t="shared" si="6"/>
        <v>60.832999999999998</v>
      </c>
      <c r="D167">
        <f t="shared" si="8"/>
        <v>6979.7789999999795</v>
      </c>
      <c r="E167">
        <v>165</v>
      </c>
      <c r="J167">
        <f>J166+(1-(HLOOKUP(daily!$B166,'commercial size limit'!$A$4:$M$13,2,FALSE)/100))*(VLOOKUP(12&amp;$B166,'comm trip limit - FL_Keys'!$A$5:$I$64,COLUMN(D164),FALSE))*$C167</f>
        <v>6979.7789999999795</v>
      </c>
      <c r="K167">
        <f>K166+(1-(HLOOKUP(daily!$B166,'commercial size limit'!$A$4:$M$13,2,FALSE)/100))*(VLOOKUP(12&amp;$B166,'comm trip limit - FL_Keys'!$A$5:$I$64,COLUMN(E164),FALSE))*$C167</f>
        <v>4105.6086723700046</v>
      </c>
      <c r="L167">
        <f>L166+(1-(HLOOKUP(daily!$B166,'commercial size limit'!$A$4:$M$13,2,FALSE)/100))*(VLOOKUP(12&amp;$B166,'comm trip limit - FL_Keys'!$A$5:$I$64,COLUMN(F164),FALSE))*$C167</f>
        <v>5551.9763652599968</v>
      </c>
      <c r="M167">
        <f>M166+(1-(HLOOKUP(daily!$B166,'commercial size limit'!$A$4:$M$13,2,FALSE)/100))*(VLOOKUP(12&amp;$B166,'comm trip limit - FL_Keys'!$A$5:$I$64,COLUMN(G164),FALSE))*$C167</f>
        <v>6554.4779517799898</v>
      </c>
      <c r="N167">
        <f>N166+(1-(HLOOKUP(daily!$B166,'commercial size limit'!$A$4:$M$13,2,FALSE)/100))*(VLOOKUP(12&amp;$B166,'comm trip limit - FL_Keys'!$A$5:$I$64,COLUMN(H164),FALSE))*$C167</f>
        <v>6899.8084914499887</v>
      </c>
      <c r="O167">
        <f>O166+(1-(HLOOKUP(daily!$B166,'commercial size limit'!$A$4:$M$13,2,FALSE)/100))*(VLOOKUP(12&amp;$B166,'comm trip limit - FL_Keys'!$A$5:$I$64,COLUMN(I164),FALSE))*$C167</f>
        <v>6959.3891461799785</v>
      </c>
      <c r="P167">
        <f>P166+(1-(HLOOKUP(daily!$B166,'commercial size limit'!$A$4:$M$13,4,FALSE)/100))*(VLOOKUP(14&amp;$B166,'comm trip limit - FL_Keys'!$A$5:$I$64,COLUMN(D164),FALSE))*$C167</f>
        <v>4919.4457213398164</v>
      </c>
      <c r="Q167">
        <f>Q166+(1-(HLOOKUP(daily!$B166,'commercial size limit'!$A$4:$M$13,4,FALSE)/100))*(VLOOKUP(14&amp;$B166,'comm trip limit - FL_Keys'!$A$5:$I$64,COLUMN(E164),FALSE))*$C167</f>
        <v>3247.4068521882855</v>
      </c>
      <c r="R167">
        <f>R166+(1-(HLOOKUP(daily!$B166,'commercial size limit'!$A$4:$M$13,4,FALSE)/100))*(VLOOKUP(14&amp;$B166,'comm trip limit - FL_Keys'!$A$5:$I$64,COLUMN(F164),FALSE))*$C167</f>
        <v>4134.8949333190531</v>
      </c>
      <c r="S167">
        <f>S166+(1-(HLOOKUP(daily!$B166,'commercial size limit'!$A$4:$M$13,4,FALSE)/100))*(VLOOKUP(14&amp;$B166,'comm trip limit - FL_Keys'!$A$5:$I$64,COLUMN(G164),FALSE))*$C167</f>
        <v>4731.0137909551549</v>
      </c>
      <c r="T167">
        <f>T166+(1-(HLOOKUP(daily!$B166,'commercial size limit'!$A$4:$M$13,4,FALSE)/100))*(VLOOKUP(14&amp;$B166,'comm trip limit - FL_Keys'!$A$5:$I$64,COLUMN(H164),FALSE))*$C167</f>
        <v>4898.4632951285976</v>
      </c>
      <c r="U167">
        <f>U166+(1-(HLOOKUP(daily!$B166,'commercial size limit'!$A$4:$M$13,4,FALSE)/100))*(VLOOKUP(14&amp;$B166,'comm trip limit - FL_Keys'!$A$5:$I$64,COLUMN(I164),FALSE))*$C167</f>
        <v>4919.4457213398164</v>
      </c>
      <c r="V167">
        <f>V166+(1-(HLOOKUP(daily!$B166,'commercial size limit'!$A$4:$M$13,5,FALSE)/100))*(VLOOKUP(15&amp;$B166,'comm trip limit - FL_Keys'!$A$5:$I$64,COLUMN(D164),FALSE))*$C167</f>
        <v>4431.0027281500716</v>
      </c>
      <c r="W167">
        <f>W166+(1-(HLOOKUP(daily!$B166,'commercial size limit'!$A$4:$M$13,5,FALSE)/100))*(VLOOKUP(15&amp;$B166,'comm trip limit - FL_Keys'!$A$5:$I$64,COLUMN(E164),FALSE))*$C167</f>
        <v>2993.3044025534205</v>
      </c>
      <c r="X167">
        <f>X166+(1-(HLOOKUP(daily!$B166,'commercial size limit'!$A$4:$M$13,5,FALSE)/100))*(VLOOKUP(15&amp;$B166,'comm trip limit - FL_Keys'!$A$5:$I$64,COLUMN(F164),FALSE))*$C167</f>
        <v>3774.7415957243484</v>
      </c>
      <c r="Y167">
        <f>Y166+(1-(HLOOKUP(daily!$B166,'commercial size limit'!$A$4:$M$13,5,FALSE)/100))*(VLOOKUP(15&amp;$B166,'comm trip limit - FL_Keys'!$A$5:$I$64,COLUMN(G164),FALSE))*$C167</f>
        <v>4293.436872034481</v>
      </c>
      <c r="Z167">
        <f>Z166+(1-(HLOOKUP(daily!$B166,'commercial size limit'!$A$4:$M$13,5,FALSE)/100))*(VLOOKUP(15&amp;$B166,'comm trip limit - FL_Keys'!$A$5:$I$64,COLUMN(H164),FALSE))*$C167</f>
        <v>4420.0685238734513</v>
      </c>
      <c r="AA167">
        <f>AA166+(1-(HLOOKUP(daily!$B166,'commercial size limit'!$A$4:$M$13,5,FALSE)/100))*(VLOOKUP(15&amp;$B166,'comm trip limit - FL_Keys'!$A$5:$I$64,COLUMN(I164),FALSE))*$C167</f>
        <v>4431.0027281500716</v>
      </c>
      <c r="AB167">
        <f>AB166+(1-(HLOOKUP(daily!$B166,'commercial size limit'!$A$4:$M$13,6,FALSE)/100))*(VLOOKUP(16&amp;$B166,'comm trip limit - FL_Keys'!$A$5:$I$64,COLUMN(D164),FALSE))*$C167</f>
        <v>3909.4397482221625</v>
      </c>
      <c r="AC167">
        <f>AC166+(1-(HLOOKUP(daily!$B166,'commercial size limit'!$A$4:$M$13,6,FALSE)/100))*(VLOOKUP(16&amp;$B166,'comm trip limit - FL_Keys'!$A$5:$I$64,COLUMN(E164),FALSE))*$C167</f>
        <v>2698.5784518867822</v>
      </c>
      <c r="AD167">
        <f>AD166+(1-(HLOOKUP(daily!$B166,'commercial size limit'!$A$4:$M$13,6,FALSE)/100))*(VLOOKUP(16&amp;$B166,'comm trip limit - FL_Keys'!$A$5:$I$64,COLUMN(F164),FALSE))*$C167</f>
        <v>3345.9912059162671</v>
      </c>
      <c r="AE167">
        <f>AE166+(1-(HLOOKUP(daily!$B166,'commercial size limit'!$A$4:$M$13,6,FALSE)/100))*(VLOOKUP(16&amp;$B166,'comm trip limit - FL_Keys'!$A$5:$I$64,COLUMN(G164),FALSE))*$C167</f>
        <v>3781.7300608498722</v>
      </c>
      <c r="AF167">
        <f>AF166+(1-(HLOOKUP(daily!$B166,'commercial size limit'!$A$4:$M$13,6,FALSE)/100))*(VLOOKUP(16&amp;$B166,'comm trip limit - FL_Keys'!$A$5:$I$64,COLUMN(H164),FALSE))*$C167</f>
        <v>3898.5055439455418</v>
      </c>
      <c r="AG167">
        <f>AG166+(1-(HLOOKUP(daily!$B166,'commercial size limit'!$A$4:$M$13,6,FALSE)/100))*(VLOOKUP(16&amp;$B166,'comm trip limit - FL_Keys'!$A$5:$I$64,COLUMN(I164),FALSE))*$C167</f>
        <v>3909.4397482221625</v>
      </c>
      <c r="AH167">
        <f>AH166+(1-(HLOOKUP(daily!$B166,'commercial size limit'!$A$4:$M$13,7,FALSE)/100))*(VLOOKUP(17&amp;$B166,'comm trip limit - FL_Keys'!$A$5:$I$64,COLUMN(D164),FALSE))*$C167</f>
        <v>3716.3024820098417</v>
      </c>
      <c r="AI167">
        <f>AI166+(1-(HLOOKUP(daily!$B166,'commercial size limit'!$A$4:$M$13,7,FALSE)/100))*(VLOOKUP(17&amp;$B166,'comm trip limit - FL_Keys'!$A$5:$I$64,COLUMN(E164),FALSE))*$C167</f>
        <v>2602.9407869157753</v>
      </c>
      <c r="AJ167">
        <f>AJ166+(1-(HLOOKUP(daily!$B166,'commercial size limit'!$A$4:$M$13,7,FALSE)/100))*(VLOOKUP(17&amp;$B166,'comm trip limit - FL_Keys'!$A$5:$I$64,COLUMN(F164),FALSE))*$C167</f>
        <v>3207.2598046338617</v>
      </c>
      <c r="AK167">
        <f>AK166+(1-(HLOOKUP(daily!$B166,'commercial size limit'!$A$4:$M$13,7,FALSE)/100))*(VLOOKUP(17&amp;$B166,'comm trip limit - FL_Keys'!$A$5:$I$64,COLUMN(G164),FALSE))*$C167</f>
        <v>3614.8437845416811</v>
      </c>
      <c r="AL167">
        <f>AL166+(1-(HLOOKUP(daily!$B166,'commercial size limit'!$A$4:$M$13,7,FALSE)/100))*(VLOOKUP(17&amp;$B166,'comm trip limit - FL_Keys'!$A$5:$I$64,COLUMN(H164),FALSE))*$C167</f>
        <v>3711.9442905378369</v>
      </c>
      <c r="AM167">
        <f>AM166+(1-(HLOOKUP(daily!$B166,'commercial size limit'!$A$4:$M$13,7,FALSE)/100))*(VLOOKUP(17&amp;$B166,'comm trip limit - FL_Keys'!$A$5:$I$64,COLUMN(I164),FALSE))*$C167</f>
        <v>3716.3024820098417</v>
      </c>
    </row>
    <row r="168" spans="1:39" x14ac:dyDescent="0.25">
      <c r="A168" s="7">
        <v>42535</v>
      </c>
      <c r="B168" s="22">
        <f t="shared" si="7"/>
        <v>6</v>
      </c>
      <c r="C168" s="21">
        <f t="shared" si="6"/>
        <v>60.832999999999998</v>
      </c>
      <c r="D168">
        <f t="shared" si="8"/>
        <v>7040.6119999999792</v>
      </c>
      <c r="E168">
        <v>166</v>
      </c>
      <c r="J168">
        <f>J167+(1-(HLOOKUP(daily!$B167,'commercial size limit'!$A$4:$M$13,2,FALSE)/100))*(VLOOKUP(12&amp;$B167,'comm trip limit - FL_Keys'!$A$5:$I$64,COLUMN(D165),FALSE))*$C168</f>
        <v>7040.6119999999792</v>
      </c>
      <c r="K168">
        <f>K167+(1-(HLOOKUP(daily!$B167,'commercial size limit'!$A$4:$M$13,2,FALSE)/100))*(VLOOKUP(12&amp;$B167,'comm trip limit - FL_Keys'!$A$5:$I$64,COLUMN(E165),FALSE))*$C168</f>
        <v>4141.7939657600045</v>
      </c>
      <c r="L168">
        <f>L167+(1-(HLOOKUP(daily!$B167,'commercial size limit'!$A$4:$M$13,2,FALSE)/100))*(VLOOKUP(12&amp;$B167,'comm trip limit - FL_Keys'!$A$5:$I$64,COLUMN(F165),FALSE))*$C168</f>
        <v>5601.7255926599964</v>
      </c>
      <c r="M168">
        <f>M167+(1-(HLOOKUP(daily!$B167,'commercial size limit'!$A$4:$M$13,2,FALSE)/100))*(VLOOKUP(12&amp;$B167,'comm trip limit - FL_Keys'!$A$5:$I$64,COLUMN(G165),FALSE))*$C168</f>
        <v>6612.9299481599901</v>
      </c>
      <c r="N168">
        <f>N167+(1-(HLOOKUP(daily!$B167,'commercial size limit'!$A$4:$M$13,2,FALSE)/100))*(VLOOKUP(12&amp;$B167,'comm trip limit - FL_Keys'!$A$5:$I$64,COLUMN(H165),FALSE))*$C168</f>
        <v>6960.6414914499883</v>
      </c>
      <c r="O168">
        <f>O167+(1-(HLOOKUP(daily!$B167,'commercial size limit'!$A$4:$M$13,2,FALSE)/100))*(VLOOKUP(12&amp;$B167,'comm trip limit - FL_Keys'!$A$5:$I$64,COLUMN(I165),FALSE))*$C168</f>
        <v>7020.2221461799782</v>
      </c>
      <c r="P168">
        <f>P167+(1-(HLOOKUP(daily!$B167,'commercial size limit'!$A$4:$M$13,4,FALSE)/100))*(VLOOKUP(14&amp;$B167,'comm trip limit - FL_Keys'!$A$5:$I$64,COLUMN(D165),FALSE))*$C168</f>
        <v>4974.7429183398162</v>
      </c>
      <c r="Q168">
        <f>Q167+(1-(HLOOKUP(daily!$B167,'commercial size limit'!$A$4:$M$13,4,FALSE)/100))*(VLOOKUP(14&amp;$B167,'comm trip limit - FL_Keys'!$A$5:$I$64,COLUMN(E165),FALSE))*$C168</f>
        <v>3282.1169027451856</v>
      </c>
      <c r="R168">
        <f>R167+(1-(HLOOKUP(daily!$B167,'commercial size limit'!$A$4:$M$13,4,FALSE)/100))*(VLOOKUP(14&amp;$B167,'comm trip limit - FL_Keys'!$A$5:$I$64,COLUMN(F165),FALSE))*$C168</f>
        <v>4181.5442016802226</v>
      </c>
      <c r="S168">
        <f>S167+(1-(HLOOKUP(daily!$B167,'commercial size limit'!$A$4:$M$13,4,FALSE)/100))*(VLOOKUP(14&amp;$B167,'comm trip limit - FL_Keys'!$A$5:$I$64,COLUMN(G165),FALSE))*$C168</f>
        <v>4784.8544597861746</v>
      </c>
      <c r="T168">
        <f>T167+(1-(HLOOKUP(daily!$B167,'commercial size limit'!$A$4:$M$13,4,FALSE)/100))*(VLOOKUP(14&amp;$B167,'comm trip limit - FL_Keys'!$A$5:$I$64,COLUMN(H165),FALSE))*$C168</f>
        <v>4953.7604921285974</v>
      </c>
      <c r="U168">
        <f>U167+(1-(HLOOKUP(daily!$B167,'commercial size limit'!$A$4:$M$13,4,FALSE)/100))*(VLOOKUP(14&amp;$B167,'comm trip limit - FL_Keys'!$A$5:$I$64,COLUMN(I165),FALSE))*$C168</f>
        <v>4974.7429183398162</v>
      </c>
      <c r="V168">
        <f>V167+(1-(HLOOKUP(daily!$B167,'commercial size limit'!$A$4:$M$13,5,FALSE)/100))*(VLOOKUP(15&amp;$B167,'comm trip limit - FL_Keys'!$A$5:$I$64,COLUMN(D165),FALSE))*$C168</f>
        <v>4482.4978626500715</v>
      </c>
      <c r="W168">
        <f>W167+(1-(HLOOKUP(daily!$B167,'commercial size limit'!$A$4:$M$13,5,FALSE)/100))*(VLOOKUP(15&amp;$B167,'comm trip limit - FL_Keys'!$A$5:$I$64,COLUMN(E165),FALSE))*$C168</f>
        <v>3026.9435991655455</v>
      </c>
      <c r="X168">
        <f>X167+(1-(HLOOKUP(daily!$B167,'commercial size limit'!$A$4:$M$13,5,FALSE)/100))*(VLOOKUP(15&amp;$B167,'comm trip limit - FL_Keys'!$A$5:$I$64,COLUMN(F165),FALSE))*$C168</f>
        <v>3819.0495543021834</v>
      </c>
      <c r="Y168">
        <f>Y167+(1-(HLOOKUP(daily!$B167,'commercial size limit'!$A$4:$M$13,5,FALSE)/100))*(VLOOKUP(15&amp;$B167,'comm trip limit - FL_Keys'!$A$5:$I$64,COLUMN(G165),FALSE))*$C168</f>
        <v>4344.1106591392063</v>
      </c>
      <c r="Z168">
        <f>Z167+(1-(HLOOKUP(daily!$B167,'commercial size limit'!$A$4:$M$13,5,FALSE)/100))*(VLOOKUP(15&amp;$B167,'comm trip limit - FL_Keys'!$A$5:$I$64,COLUMN(H165),FALSE))*$C168</f>
        <v>4471.5636583734513</v>
      </c>
      <c r="AA168">
        <f>AA167+(1-(HLOOKUP(daily!$B167,'commercial size limit'!$A$4:$M$13,5,FALSE)/100))*(VLOOKUP(15&amp;$B167,'comm trip limit - FL_Keys'!$A$5:$I$64,COLUMN(I165),FALSE))*$C168</f>
        <v>4482.4978626500715</v>
      </c>
      <c r="AB168">
        <f>AB167+(1-(HLOOKUP(daily!$B167,'commercial size limit'!$A$4:$M$13,6,FALSE)/100))*(VLOOKUP(16&amp;$B167,'comm trip limit - FL_Keys'!$A$5:$I$64,COLUMN(D165),FALSE))*$C168</f>
        <v>3930.4271332221624</v>
      </c>
      <c r="AC168">
        <f>AC167+(1-(HLOOKUP(daily!$B167,'commercial size limit'!$A$4:$M$13,6,FALSE)/100))*(VLOOKUP(16&amp;$B167,'comm trip limit - FL_Keys'!$A$5:$I$64,COLUMN(E165),FALSE))*$C168</f>
        <v>2717.4545059557822</v>
      </c>
      <c r="AD168">
        <f>AD167+(1-(HLOOKUP(daily!$B167,'commercial size limit'!$A$4:$M$13,6,FALSE)/100))*(VLOOKUP(16&amp;$B167,'comm trip limit - FL_Keys'!$A$5:$I$64,COLUMN(F165),FALSE))*$C168</f>
        <v>3366.978590916267</v>
      </c>
      <c r="AE168">
        <f>AE167+(1-(HLOOKUP(daily!$B167,'commercial size limit'!$A$4:$M$13,6,FALSE)/100))*(VLOOKUP(16&amp;$B167,'comm trip limit - FL_Keys'!$A$5:$I$64,COLUMN(G165),FALSE))*$C168</f>
        <v>3802.7174458498721</v>
      </c>
      <c r="AF168">
        <f>AF167+(1-(HLOOKUP(daily!$B167,'commercial size limit'!$A$4:$M$13,6,FALSE)/100))*(VLOOKUP(16&amp;$B167,'comm trip limit - FL_Keys'!$A$5:$I$64,COLUMN(H165),FALSE))*$C168</f>
        <v>3919.4929289455417</v>
      </c>
      <c r="AG168">
        <f>AG167+(1-(HLOOKUP(daily!$B167,'commercial size limit'!$A$4:$M$13,6,FALSE)/100))*(VLOOKUP(16&amp;$B167,'comm trip limit - FL_Keys'!$A$5:$I$64,COLUMN(I165),FALSE))*$C168</f>
        <v>3930.4271332221624</v>
      </c>
      <c r="AH168">
        <f>AH167+(1-(HLOOKUP(daily!$B167,'commercial size limit'!$A$4:$M$13,7,FALSE)/100))*(VLOOKUP(17&amp;$B167,'comm trip limit - FL_Keys'!$A$5:$I$64,COLUMN(D165),FALSE))*$C168</f>
        <v>3734.5523820098415</v>
      </c>
      <c r="AI168">
        <f>AI167+(1-(HLOOKUP(daily!$B167,'commercial size limit'!$A$4:$M$13,7,FALSE)/100))*(VLOOKUP(17&amp;$B167,'comm trip limit - FL_Keys'!$A$5:$I$64,COLUMN(E165),FALSE))*$C168</f>
        <v>2619.8569842237753</v>
      </c>
      <c r="AJ168">
        <f>AJ167+(1-(HLOOKUP(daily!$B167,'commercial size limit'!$A$4:$M$13,7,FALSE)/100))*(VLOOKUP(17&amp;$B167,'comm trip limit - FL_Keys'!$A$5:$I$64,COLUMN(F165),FALSE))*$C168</f>
        <v>3225.5097046338615</v>
      </c>
      <c r="AK168">
        <f>AK167+(1-(HLOOKUP(daily!$B167,'commercial size limit'!$A$4:$M$13,7,FALSE)/100))*(VLOOKUP(17&amp;$B167,'comm trip limit - FL_Keys'!$A$5:$I$64,COLUMN(G165),FALSE))*$C168</f>
        <v>3633.0936845416809</v>
      </c>
      <c r="AL168">
        <f>AL167+(1-(HLOOKUP(daily!$B167,'commercial size limit'!$A$4:$M$13,7,FALSE)/100))*(VLOOKUP(17&amp;$B167,'comm trip limit - FL_Keys'!$A$5:$I$64,COLUMN(H165),FALSE))*$C168</f>
        <v>3730.1941905378367</v>
      </c>
      <c r="AM168">
        <f>AM167+(1-(HLOOKUP(daily!$B167,'commercial size limit'!$A$4:$M$13,7,FALSE)/100))*(VLOOKUP(17&amp;$B167,'comm trip limit - FL_Keys'!$A$5:$I$64,COLUMN(I165),FALSE))*$C168</f>
        <v>3734.5523820098415</v>
      </c>
    </row>
    <row r="169" spans="1:39" x14ac:dyDescent="0.25">
      <c r="A169" s="7">
        <v>42536</v>
      </c>
      <c r="B169" s="22">
        <f t="shared" si="7"/>
        <v>6</v>
      </c>
      <c r="C169" s="21">
        <f t="shared" si="6"/>
        <v>60.832999999999998</v>
      </c>
      <c r="D169">
        <f t="shared" si="8"/>
        <v>7101.4449999999788</v>
      </c>
      <c r="E169">
        <v>167</v>
      </c>
      <c r="J169">
        <f>J168+(1-(HLOOKUP(daily!$B168,'commercial size limit'!$A$4:$M$13,2,FALSE)/100))*(VLOOKUP(12&amp;$B168,'comm trip limit - FL_Keys'!$A$5:$I$64,COLUMN(D166),FALSE))*$C169</f>
        <v>7101.4449999999788</v>
      </c>
      <c r="K169">
        <f>K168+(1-(HLOOKUP(daily!$B168,'commercial size limit'!$A$4:$M$13,2,FALSE)/100))*(VLOOKUP(12&amp;$B168,'comm trip limit - FL_Keys'!$A$5:$I$64,COLUMN(E166),FALSE))*$C169</f>
        <v>4177.9792591500045</v>
      </c>
      <c r="L169">
        <f>L168+(1-(HLOOKUP(daily!$B168,'commercial size limit'!$A$4:$M$13,2,FALSE)/100))*(VLOOKUP(12&amp;$B168,'comm trip limit - FL_Keys'!$A$5:$I$64,COLUMN(F166),FALSE))*$C169</f>
        <v>5651.4748200599961</v>
      </c>
      <c r="M169">
        <f>M168+(1-(HLOOKUP(daily!$B168,'commercial size limit'!$A$4:$M$13,2,FALSE)/100))*(VLOOKUP(12&amp;$B168,'comm trip limit - FL_Keys'!$A$5:$I$64,COLUMN(G166),FALSE))*$C169</f>
        <v>6671.3819445399904</v>
      </c>
      <c r="N169">
        <f>N168+(1-(HLOOKUP(daily!$B168,'commercial size limit'!$A$4:$M$13,2,FALSE)/100))*(VLOOKUP(12&amp;$B168,'comm trip limit - FL_Keys'!$A$5:$I$64,COLUMN(H166),FALSE))*$C169</f>
        <v>7021.4744914499879</v>
      </c>
      <c r="O169">
        <f>O168+(1-(HLOOKUP(daily!$B168,'commercial size limit'!$A$4:$M$13,2,FALSE)/100))*(VLOOKUP(12&amp;$B168,'comm trip limit - FL_Keys'!$A$5:$I$64,COLUMN(I166),FALSE))*$C169</f>
        <v>7081.0551461799778</v>
      </c>
      <c r="P169">
        <f>P168+(1-(HLOOKUP(daily!$B168,'commercial size limit'!$A$4:$M$13,4,FALSE)/100))*(VLOOKUP(14&amp;$B168,'comm trip limit - FL_Keys'!$A$5:$I$64,COLUMN(D166),FALSE))*$C169</f>
        <v>5030.0401153398161</v>
      </c>
      <c r="Q169">
        <f>Q168+(1-(HLOOKUP(daily!$B168,'commercial size limit'!$A$4:$M$13,4,FALSE)/100))*(VLOOKUP(14&amp;$B168,'comm trip limit - FL_Keys'!$A$5:$I$64,COLUMN(E166),FALSE))*$C169</f>
        <v>3316.8269533020857</v>
      </c>
      <c r="R169">
        <f>R168+(1-(HLOOKUP(daily!$B168,'commercial size limit'!$A$4:$M$13,4,FALSE)/100))*(VLOOKUP(14&amp;$B168,'comm trip limit - FL_Keys'!$A$5:$I$64,COLUMN(F166),FALSE))*$C169</f>
        <v>4228.1934700413922</v>
      </c>
      <c r="S169">
        <f>S168+(1-(HLOOKUP(daily!$B168,'commercial size limit'!$A$4:$M$13,4,FALSE)/100))*(VLOOKUP(14&amp;$B168,'comm trip limit - FL_Keys'!$A$5:$I$64,COLUMN(G166),FALSE))*$C169</f>
        <v>4838.6951286171943</v>
      </c>
      <c r="T169">
        <f>T168+(1-(HLOOKUP(daily!$B168,'commercial size limit'!$A$4:$M$13,4,FALSE)/100))*(VLOOKUP(14&amp;$B168,'comm trip limit - FL_Keys'!$A$5:$I$64,COLUMN(H166),FALSE))*$C169</f>
        <v>5009.0576891285973</v>
      </c>
      <c r="U169">
        <f>U168+(1-(HLOOKUP(daily!$B168,'commercial size limit'!$A$4:$M$13,4,FALSE)/100))*(VLOOKUP(14&amp;$B168,'comm trip limit - FL_Keys'!$A$5:$I$64,COLUMN(I166),FALSE))*$C169</f>
        <v>5030.0401153398161</v>
      </c>
      <c r="V169">
        <f>V168+(1-(HLOOKUP(daily!$B168,'commercial size limit'!$A$4:$M$13,5,FALSE)/100))*(VLOOKUP(15&amp;$B168,'comm trip limit - FL_Keys'!$A$5:$I$64,COLUMN(D166),FALSE))*$C169</f>
        <v>4533.9929971500715</v>
      </c>
      <c r="W169">
        <f>W168+(1-(HLOOKUP(daily!$B168,'commercial size limit'!$A$4:$M$13,5,FALSE)/100))*(VLOOKUP(15&amp;$B168,'comm trip limit - FL_Keys'!$A$5:$I$64,COLUMN(E166),FALSE))*$C169</f>
        <v>3060.5827957776705</v>
      </c>
      <c r="X169">
        <f>X168+(1-(HLOOKUP(daily!$B168,'commercial size limit'!$A$4:$M$13,5,FALSE)/100))*(VLOOKUP(15&amp;$B168,'comm trip limit - FL_Keys'!$A$5:$I$64,COLUMN(F166),FALSE))*$C169</f>
        <v>3863.3575128800185</v>
      </c>
      <c r="Y169">
        <f>Y168+(1-(HLOOKUP(daily!$B168,'commercial size limit'!$A$4:$M$13,5,FALSE)/100))*(VLOOKUP(15&amp;$B168,'comm trip limit - FL_Keys'!$A$5:$I$64,COLUMN(G166),FALSE))*$C169</f>
        <v>4394.7844462439316</v>
      </c>
      <c r="Z169">
        <f>Z168+(1-(HLOOKUP(daily!$B168,'commercial size limit'!$A$4:$M$13,5,FALSE)/100))*(VLOOKUP(15&amp;$B168,'comm trip limit - FL_Keys'!$A$5:$I$64,COLUMN(H166),FALSE))*$C169</f>
        <v>4523.0587928734512</v>
      </c>
      <c r="AA169">
        <f>AA168+(1-(HLOOKUP(daily!$B168,'commercial size limit'!$A$4:$M$13,5,FALSE)/100))*(VLOOKUP(15&amp;$B168,'comm trip limit - FL_Keys'!$A$5:$I$64,COLUMN(I166),FALSE))*$C169</f>
        <v>4533.9929971500715</v>
      </c>
      <c r="AB169">
        <f>AB168+(1-(HLOOKUP(daily!$B168,'commercial size limit'!$A$4:$M$13,6,FALSE)/100))*(VLOOKUP(16&amp;$B168,'comm trip limit - FL_Keys'!$A$5:$I$64,COLUMN(D166),FALSE))*$C169</f>
        <v>3951.4145182221623</v>
      </c>
      <c r="AC169">
        <f>AC168+(1-(HLOOKUP(daily!$B168,'commercial size limit'!$A$4:$M$13,6,FALSE)/100))*(VLOOKUP(16&amp;$B168,'comm trip limit - FL_Keys'!$A$5:$I$64,COLUMN(E166),FALSE))*$C169</f>
        <v>2736.3305600247822</v>
      </c>
      <c r="AD169">
        <f>AD168+(1-(HLOOKUP(daily!$B168,'commercial size limit'!$A$4:$M$13,6,FALSE)/100))*(VLOOKUP(16&amp;$B168,'comm trip limit - FL_Keys'!$A$5:$I$64,COLUMN(F166),FALSE))*$C169</f>
        <v>3387.9659759162669</v>
      </c>
      <c r="AE169">
        <f>AE168+(1-(HLOOKUP(daily!$B168,'commercial size limit'!$A$4:$M$13,6,FALSE)/100))*(VLOOKUP(16&amp;$B168,'comm trip limit - FL_Keys'!$A$5:$I$64,COLUMN(G166),FALSE))*$C169</f>
        <v>3823.704830849872</v>
      </c>
      <c r="AF169">
        <f>AF168+(1-(HLOOKUP(daily!$B168,'commercial size limit'!$A$4:$M$13,6,FALSE)/100))*(VLOOKUP(16&amp;$B168,'comm trip limit - FL_Keys'!$A$5:$I$64,COLUMN(H166),FALSE))*$C169</f>
        <v>3940.4803139455416</v>
      </c>
      <c r="AG169">
        <f>AG168+(1-(HLOOKUP(daily!$B168,'commercial size limit'!$A$4:$M$13,6,FALSE)/100))*(VLOOKUP(16&amp;$B168,'comm trip limit - FL_Keys'!$A$5:$I$64,COLUMN(I166),FALSE))*$C169</f>
        <v>3951.4145182221623</v>
      </c>
      <c r="AH169">
        <f>AH168+(1-(HLOOKUP(daily!$B168,'commercial size limit'!$A$4:$M$13,7,FALSE)/100))*(VLOOKUP(17&amp;$B168,'comm trip limit - FL_Keys'!$A$5:$I$64,COLUMN(D166),FALSE))*$C169</f>
        <v>3752.8022820098413</v>
      </c>
      <c r="AI169">
        <f>AI168+(1-(HLOOKUP(daily!$B168,'commercial size limit'!$A$4:$M$13,7,FALSE)/100))*(VLOOKUP(17&amp;$B168,'comm trip limit - FL_Keys'!$A$5:$I$64,COLUMN(E166),FALSE))*$C169</f>
        <v>2636.7731815317752</v>
      </c>
      <c r="AJ169">
        <f>AJ168+(1-(HLOOKUP(daily!$B168,'commercial size limit'!$A$4:$M$13,7,FALSE)/100))*(VLOOKUP(17&amp;$B168,'comm trip limit - FL_Keys'!$A$5:$I$64,COLUMN(F166),FALSE))*$C169</f>
        <v>3243.7596046338613</v>
      </c>
      <c r="AK169">
        <f>AK168+(1-(HLOOKUP(daily!$B168,'commercial size limit'!$A$4:$M$13,7,FALSE)/100))*(VLOOKUP(17&amp;$B168,'comm trip limit - FL_Keys'!$A$5:$I$64,COLUMN(G166),FALSE))*$C169</f>
        <v>3651.3435845416807</v>
      </c>
      <c r="AL169">
        <f>AL168+(1-(HLOOKUP(daily!$B168,'commercial size limit'!$A$4:$M$13,7,FALSE)/100))*(VLOOKUP(17&amp;$B168,'comm trip limit - FL_Keys'!$A$5:$I$64,COLUMN(H166),FALSE))*$C169</f>
        <v>3748.4440905378365</v>
      </c>
      <c r="AM169">
        <f>AM168+(1-(HLOOKUP(daily!$B168,'commercial size limit'!$A$4:$M$13,7,FALSE)/100))*(VLOOKUP(17&amp;$B168,'comm trip limit - FL_Keys'!$A$5:$I$64,COLUMN(I166),FALSE))*$C169</f>
        <v>3752.8022820098413</v>
      </c>
    </row>
    <row r="170" spans="1:39" x14ac:dyDescent="0.25">
      <c r="A170" s="7">
        <v>42537</v>
      </c>
      <c r="B170" s="22">
        <f t="shared" si="7"/>
        <v>6</v>
      </c>
      <c r="C170" s="21">
        <f t="shared" si="6"/>
        <v>60.832999999999998</v>
      </c>
      <c r="D170">
        <f t="shared" si="8"/>
        <v>7162.2779999999784</v>
      </c>
      <c r="E170">
        <v>168</v>
      </c>
      <c r="J170">
        <f>J169+(1-(HLOOKUP(daily!$B169,'commercial size limit'!$A$4:$M$13,2,FALSE)/100))*(VLOOKUP(12&amp;$B169,'comm trip limit - FL_Keys'!$A$5:$I$64,COLUMN(D167),FALSE))*$C170</f>
        <v>7162.2779999999784</v>
      </c>
      <c r="K170">
        <f>K169+(1-(HLOOKUP(daily!$B169,'commercial size limit'!$A$4:$M$13,2,FALSE)/100))*(VLOOKUP(12&amp;$B169,'comm trip limit - FL_Keys'!$A$5:$I$64,COLUMN(E167),FALSE))*$C170</f>
        <v>4214.1645525400045</v>
      </c>
      <c r="L170">
        <f>L169+(1-(HLOOKUP(daily!$B169,'commercial size limit'!$A$4:$M$13,2,FALSE)/100))*(VLOOKUP(12&amp;$B169,'comm trip limit - FL_Keys'!$A$5:$I$64,COLUMN(F167),FALSE))*$C170</f>
        <v>5701.2240474599957</v>
      </c>
      <c r="M170">
        <f>M169+(1-(HLOOKUP(daily!$B169,'commercial size limit'!$A$4:$M$13,2,FALSE)/100))*(VLOOKUP(12&amp;$B169,'comm trip limit - FL_Keys'!$A$5:$I$64,COLUMN(G167),FALSE))*$C170</f>
        <v>6729.8339409199907</v>
      </c>
      <c r="N170">
        <f>N169+(1-(HLOOKUP(daily!$B169,'commercial size limit'!$A$4:$M$13,2,FALSE)/100))*(VLOOKUP(12&amp;$B169,'comm trip limit - FL_Keys'!$A$5:$I$64,COLUMN(H167),FALSE))*$C170</f>
        <v>7082.3074914499875</v>
      </c>
      <c r="O170">
        <f>O169+(1-(HLOOKUP(daily!$B169,'commercial size limit'!$A$4:$M$13,2,FALSE)/100))*(VLOOKUP(12&amp;$B169,'comm trip limit - FL_Keys'!$A$5:$I$64,COLUMN(I167),FALSE))*$C170</f>
        <v>7141.8881461799774</v>
      </c>
      <c r="P170">
        <f>P169+(1-(HLOOKUP(daily!$B169,'commercial size limit'!$A$4:$M$13,4,FALSE)/100))*(VLOOKUP(14&amp;$B169,'comm trip limit - FL_Keys'!$A$5:$I$64,COLUMN(D167),FALSE))*$C170</f>
        <v>5085.337312339816</v>
      </c>
      <c r="Q170">
        <f>Q169+(1-(HLOOKUP(daily!$B169,'commercial size limit'!$A$4:$M$13,4,FALSE)/100))*(VLOOKUP(14&amp;$B169,'comm trip limit - FL_Keys'!$A$5:$I$64,COLUMN(E167),FALSE))*$C170</f>
        <v>3351.5370038589858</v>
      </c>
      <c r="R170">
        <f>R169+(1-(HLOOKUP(daily!$B169,'commercial size limit'!$A$4:$M$13,4,FALSE)/100))*(VLOOKUP(14&amp;$B169,'comm trip limit - FL_Keys'!$A$5:$I$64,COLUMN(F167),FALSE))*$C170</f>
        <v>4274.8427384025617</v>
      </c>
      <c r="S170">
        <f>S169+(1-(HLOOKUP(daily!$B169,'commercial size limit'!$A$4:$M$13,4,FALSE)/100))*(VLOOKUP(14&amp;$B169,'comm trip limit - FL_Keys'!$A$5:$I$64,COLUMN(G167),FALSE))*$C170</f>
        <v>4892.535797448214</v>
      </c>
      <c r="T170">
        <f>T169+(1-(HLOOKUP(daily!$B169,'commercial size limit'!$A$4:$M$13,4,FALSE)/100))*(VLOOKUP(14&amp;$B169,'comm trip limit - FL_Keys'!$A$5:$I$64,COLUMN(H167),FALSE))*$C170</f>
        <v>5064.3548861285972</v>
      </c>
      <c r="U170">
        <f>U169+(1-(HLOOKUP(daily!$B169,'commercial size limit'!$A$4:$M$13,4,FALSE)/100))*(VLOOKUP(14&amp;$B169,'comm trip limit - FL_Keys'!$A$5:$I$64,COLUMN(I167),FALSE))*$C170</f>
        <v>5085.337312339816</v>
      </c>
      <c r="V170">
        <f>V169+(1-(HLOOKUP(daily!$B169,'commercial size limit'!$A$4:$M$13,5,FALSE)/100))*(VLOOKUP(15&amp;$B169,'comm trip limit - FL_Keys'!$A$5:$I$64,COLUMN(D167),FALSE))*$C170</f>
        <v>4585.4881316500714</v>
      </c>
      <c r="W170">
        <f>W169+(1-(HLOOKUP(daily!$B169,'commercial size limit'!$A$4:$M$13,5,FALSE)/100))*(VLOOKUP(15&amp;$B169,'comm trip limit - FL_Keys'!$A$5:$I$64,COLUMN(E167),FALSE))*$C170</f>
        <v>3094.2219923897956</v>
      </c>
      <c r="X170">
        <f>X169+(1-(HLOOKUP(daily!$B169,'commercial size limit'!$A$4:$M$13,5,FALSE)/100))*(VLOOKUP(15&amp;$B169,'comm trip limit - FL_Keys'!$A$5:$I$64,COLUMN(F167),FALSE))*$C170</f>
        <v>3907.6654714578535</v>
      </c>
      <c r="Y170">
        <f>Y169+(1-(HLOOKUP(daily!$B169,'commercial size limit'!$A$4:$M$13,5,FALSE)/100))*(VLOOKUP(15&amp;$B169,'comm trip limit - FL_Keys'!$A$5:$I$64,COLUMN(G167),FALSE))*$C170</f>
        <v>4445.4582333486569</v>
      </c>
      <c r="Z170">
        <f>Z169+(1-(HLOOKUP(daily!$B169,'commercial size limit'!$A$4:$M$13,5,FALSE)/100))*(VLOOKUP(15&amp;$B169,'comm trip limit - FL_Keys'!$A$5:$I$64,COLUMN(H167),FALSE))*$C170</f>
        <v>4574.5539273734512</v>
      </c>
      <c r="AA170">
        <f>AA169+(1-(HLOOKUP(daily!$B169,'commercial size limit'!$A$4:$M$13,5,FALSE)/100))*(VLOOKUP(15&amp;$B169,'comm trip limit - FL_Keys'!$A$5:$I$64,COLUMN(I167),FALSE))*$C170</f>
        <v>4585.4881316500714</v>
      </c>
      <c r="AB170">
        <f>AB169+(1-(HLOOKUP(daily!$B169,'commercial size limit'!$A$4:$M$13,6,FALSE)/100))*(VLOOKUP(16&amp;$B169,'comm trip limit - FL_Keys'!$A$5:$I$64,COLUMN(D167),FALSE))*$C170</f>
        <v>3972.4019032221622</v>
      </c>
      <c r="AC170">
        <f>AC169+(1-(HLOOKUP(daily!$B169,'commercial size limit'!$A$4:$M$13,6,FALSE)/100))*(VLOOKUP(16&amp;$B169,'comm trip limit - FL_Keys'!$A$5:$I$64,COLUMN(E167),FALSE))*$C170</f>
        <v>2755.2066140937823</v>
      </c>
      <c r="AD170">
        <f>AD169+(1-(HLOOKUP(daily!$B169,'commercial size limit'!$A$4:$M$13,6,FALSE)/100))*(VLOOKUP(16&amp;$B169,'comm trip limit - FL_Keys'!$A$5:$I$64,COLUMN(F167),FALSE))*$C170</f>
        <v>3408.9533609162668</v>
      </c>
      <c r="AE170">
        <f>AE169+(1-(HLOOKUP(daily!$B169,'commercial size limit'!$A$4:$M$13,6,FALSE)/100))*(VLOOKUP(16&amp;$B169,'comm trip limit - FL_Keys'!$A$5:$I$64,COLUMN(G167),FALSE))*$C170</f>
        <v>3844.6922158498719</v>
      </c>
      <c r="AF170">
        <f>AF169+(1-(HLOOKUP(daily!$B169,'commercial size limit'!$A$4:$M$13,6,FALSE)/100))*(VLOOKUP(16&amp;$B169,'comm trip limit - FL_Keys'!$A$5:$I$64,COLUMN(H167),FALSE))*$C170</f>
        <v>3961.4676989455415</v>
      </c>
      <c r="AG170">
        <f>AG169+(1-(HLOOKUP(daily!$B169,'commercial size limit'!$A$4:$M$13,6,FALSE)/100))*(VLOOKUP(16&amp;$B169,'comm trip limit - FL_Keys'!$A$5:$I$64,COLUMN(I167),FALSE))*$C170</f>
        <v>3972.4019032221622</v>
      </c>
      <c r="AH170">
        <f>AH169+(1-(HLOOKUP(daily!$B169,'commercial size limit'!$A$4:$M$13,7,FALSE)/100))*(VLOOKUP(17&amp;$B169,'comm trip limit - FL_Keys'!$A$5:$I$64,COLUMN(D167),FALSE))*$C170</f>
        <v>3771.0521820098411</v>
      </c>
      <c r="AI170">
        <f>AI169+(1-(HLOOKUP(daily!$B169,'commercial size limit'!$A$4:$M$13,7,FALSE)/100))*(VLOOKUP(17&amp;$B169,'comm trip limit - FL_Keys'!$A$5:$I$64,COLUMN(E167),FALSE))*$C170</f>
        <v>2653.6893788397751</v>
      </c>
      <c r="AJ170">
        <f>AJ169+(1-(HLOOKUP(daily!$B169,'commercial size limit'!$A$4:$M$13,7,FALSE)/100))*(VLOOKUP(17&amp;$B169,'comm trip limit - FL_Keys'!$A$5:$I$64,COLUMN(F167),FALSE))*$C170</f>
        <v>3262.0095046338611</v>
      </c>
      <c r="AK170">
        <f>AK169+(1-(HLOOKUP(daily!$B169,'commercial size limit'!$A$4:$M$13,7,FALSE)/100))*(VLOOKUP(17&amp;$B169,'comm trip limit - FL_Keys'!$A$5:$I$64,COLUMN(G167),FALSE))*$C170</f>
        <v>3669.5934845416805</v>
      </c>
      <c r="AL170">
        <f>AL169+(1-(HLOOKUP(daily!$B169,'commercial size limit'!$A$4:$M$13,7,FALSE)/100))*(VLOOKUP(17&amp;$B169,'comm trip limit - FL_Keys'!$A$5:$I$64,COLUMN(H167),FALSE))*$C170</f>
        <v>3766.6939905378363</v>
      </c>
      <c r="AM170">
        <f>AM169+(1-(HLOOKUP(daily!$B169,'commercial size limit'!$A$4:$M$13,7,FALSE)/100))*(VLOOKUP(17&amp;$B169,'comm trip limit - FL_Keys'!$A$5:$I$64,COLUMN(I167),FALSE))*$C170</f>
        <v>3771.0521820098411</v>
      </c>
    </row>
    <row r="171" spans="1:39" x14ac:dyDescent="0.25">
      <c r="A171" s="7">
        <v>42538</v>
      </c>
      <c r="B171" s="22">
        <f t="shared" si="7"/>
        <v>6</v>
      </c>
      <c r="C171" s="21">
        <f t="shared" si="6"/>
        <v>60.832999999999998</v>
      </c>
      <c r="D171">
        <f t="shared" si="8"/>
        <v>7223.110999999978</v>
      </c>
      <c r="E171">
        <v>169</v>
      </c>
      <c r="J171">
        <f>J170+(1-(HLOOKUP(daily!$B170,'commercial size limit'!$A$4:$M$13,2,FALSE)/100))*(VLOOKUP(12&amp;$B170,'comm trip limit - FL_Keys'!$A$5:$I$64,COLUMN(D168),FALSE))*$C171</f>
        <v>7223.110999999978</v>
      </c>
      <c r="K171">
        <f>K170+(1-(HLOOKUP(daily!$B170,'commercial size limit'!$A$4:$M$13,2,FALSE)/100))*(VLOOKUP(12&amp;$B170,'comm trip limit - FL_Keys'!$A$5:$I$64,COLUMN(E168),FALSE))*$C171</f>
        <v>4250.3498459300044</v>
      </c>
      <c r="L171">
        <f>L170+(1-(HLOOKUP(daily!$B170,'commercial size limit'!$A$4:$M$13,2,FALSE)/100))*(VLOOKUP(12&amp;$B170,'comm trip limit - FL_Keys'!$A$5:$I$64,COLUMN(F168),FALSE))*$C171</f>
        <v>5750.9732748599954</v>
      </c>
      <c r="M171">
        <f>M170+(1-(HLOOKUP(daily!$B170,'commercial size limit'!$A$4:$M$13,2,FALSE)/100))*(VLOOKUP(12&amp;$B170,'comm trip limit - FL_Keys'!$A$5:$I$64,COLUMN(G168),FALSE))*$C171</f>
        <v>6788.285937299991</v>
      </c>
      <c r="N171">
        <f>N170+(1-(HLOOKUP(daily!$B170,'commercial size limit'!$A$4:$M$13,2,FALSE)/100))*(VLOOKUP(12&amp;$B170,'comm trip limit - FL_Keys'!$A$5:$I$64,COLUMN(H168),FALSE))*$C171</f>
        <v>7143.1404914499872</v>
      </c>
      <c r="O171">
        <f>O170+(1-(HLOOKUP(daily!$B170,'commercial size limit'!$A$4:$M$13,2,FALSE)/100))*(VLOOKUP(12&amp;$B170,'comm trip limit - FL_Keys'!$A$5:$I$64,COLUMN(I168),FALSE))*$C171</f>
        <v>7202.721146179977</v>
      </c>
      <c r="P171">
        <f>P170+(1-(HLOOKUP(daily!$B170,'commercial size limit'!$A$4:$M$13,4,FALSE)/100))*(VLOOKUP(14&amp;$B170,'comm trip limit - FL_Keys'!$A$5:$I$64,COLUMN(D168),FALSE))*$C171</f>
        <v>5140.6345093398158</v>
      </c>
      <c r="Q171">
        <f>Q170+(1-(HLOOKUP(daily!$B170,'commercial size limit'!$A$4:$M$13,4,FALSE)/100))*(VLOOKUP(14&amp;$B170,'comm trip limit - FL_Keys'!$A$5:$I$64,COLUMN(E168),FALSE))*$C171</f>
        <v>3386.2470544158859</v>
      </c>
      <c r="R171">
        <f>R170+(1-(HLOOKUP(daily!$B170,'commercial size limit'!$A$4:$M$13,4,FALSE)/100))*(VLOOKUP(14&amp;$B170,'comm trip limit - FL_Keys'!$A$5:$I$64,COLUMN(F168),FALSE))*$C171</f>
        <v>4321.4920067637313</v>
      </c>
      <c r="S171">
        <f>S170+(1-(HLOOKUP(daily!$B170,'commercial size limit'!$A$4:$M$13,4,FALSE)/100))*(VLOOKUP(14&amp;$B170,'comm trip limit - FL_Keys'!$A$5:$I$64,COLUMN(G168),FALSE))*$C171</f>
        <v>4946.3764662792337</v>
      </c>
      <c r="T171">
        <f>T170+(1-(HLOOKUP(daily!$B170,'commercial size limit'!$A$4:$M$13,4,FALSE)/100))*(VLOOKUP(14&amp;$B170,'comm trip limit - FL_Keys'!$A$5:$I$64,COLUMN(H168),FALSE))*$C171</f>
        <v>5119.652083128597</v>
      </c>
      <c r="U171">
        <f>U170+(1-(HLOOKUP(daily!$B170,'commercial size limit'!$A$4:$M$13,4,FALSE)/100))*(VLOOKUP(14&amp;$B170,'comm trip limit - FL_Keys'!$A$5:$I$64,COLUMN(I168),FALSE))*$C171</f>
        <v>5140.6345093398158</v>
      </c>
      <c r="V171">
        <f>V170+(1-(HLOOKUP(daily!$B170,'commercial size limit'!$A$4:$M$13,5,FALSE)/100))*(VLOOKUP(15&amp;$B170,'comm trip limit - FL_Keys'!$A$5:$I$64,COLUMN(D168),FALSE))*$C171</f>
        <v>4636.9832661500714</v>
      </c>
      <c r="W171">
        <f>W170+(1-(HLOOKUP(daily!$B170,'commercial size limit'!$A$4:$M$13,5,FALSE)/100))*(VLOOKUP(15&amp;$B170,'comm trip limit - FL_Keys'!$A$5:$I$64,COLUMN(E168),FALSE))*$C171</f>
        <v>3127.8611890019206</v>
      </c>
      <c r="X171">
        <f>X170+(1-(HLOOKUP(daily!$B170,'commercial size limit'!$A$4:$M$13,5,FALSE)/100))*(VLOOKUP(15&amp;$B170,'comm trip limit - FL_Keys'!$A$5:$I$64,COLUMN(F168),FALSE))*$C171</f>
        <v>3951.9734300356886</v>
      </c>
      <c r="Y171">
        <f>Y170+(1-(HLOOKUP(daily!$B170,'commercial size limit'!$A$4:$M$13,5,FALSE)/100))*(VLOOKUP(15&amp;$B170,'comm trip limit - FL_Keys'!$A$5:$I$64,COLUMN(G168),FALSE))*$C171</f>
        <v>4496.1320204533822</v>
      </c>
      <c r="Z171">
        <f>Z170+(1-(HLOOKUP(daily!$B170,'commercial size limit'!$A$4:$M$13,5,FALSE)/100))*(VLOOKUP(15&amp;$B170,'comm trip limit - FL_Keys'!$A$5:$I$64,COLUMN(H168),FALSE))*$C171</f>
        <v>4626.0490618734511</v>
      </c>
      <c r="AA171">
        <f>AA170+(1-(HLOOKUP(daily!$B170,'commercial size limit'!$A$4:$M$13,5,FALSE)/100))*(VLOOKUP(15&amp;$B170,'comm trip limit - FL_Keys'!$A$5:$I$64,COLUMN(I168),FALSE))*$C171</f>
        <v>4636.9832661500714</v>
      </c>
      <c r="AB171">
        <f>AB170+(1-(HLOOKUP(daily!$B170,'commercial size limit'!$A$4:$M$13,6,FALSE)/100))*(VLOOKUP(16&amp;$B170,'comm trip limit - FL_Keys'!$A$5:$I$64,COLUMN(D168),FALSE))*$C171</f>
        <v>3993.3892882221621</v>
      </c>
      <c r="AC171">
        <f>AC170+(1-(HLOOKUP(daily!$B170,'commercial size limit'!$A$4:$M$13,6,FALSE)/100))*(VLOOKUP(16&amp;$B170,'comm trip limit - FL_Keys'!$A$5:$I$64,COLUMN(E168),FALSE))*$C171</f>
        <v>2774.0826681627823</v>
      </c>
      <c r="AD171">
        <f>AD170+(1-(HLOOKUP(daily!$B170,'commercial size limit'!$A$4:$M$13,6,FALSE)/100))*(VLOOKUP(16&amp;$B170,'comm trip limit - FL_Keys'!$A$5:$I$64,COLUMN(F168),FALSE))*$C171</f>
        <v>3429.9407459162667</v>
      </c>
      <c r="AE171">
        <f>AE170+(1-(HLOOKUP(daily!$B170,'commercial size limit'!$A$4:$M$13,6,FALSE)/100))*(VLOOKUP(16&amp;$B170,'comm trip limit - FL_Keys'!$A$5:$I$64,COLUMN(G168),FALSE))*$C171</f>
        <v>3865.6796008498718</v>
      </c>
      <c r="AF171">
        <f>AF170+(1-(HLOOKUP(daily!$B170,'commercial size limit'!$A$4:$M$13,6,FALSE)/100))*(VLOOKUP(16&amp;$B170,'comm trip limit - FL_Keys'!$A$5:$I$64,COLUMN(H168),FALSE))*$C171</f>
        <v>3982.4550839455414</v>
      </c>
      <c r="AG171">
        <f>AG170+(1-(HLOOKUP(daily!$B170,'commercial size limit'!$A$4:$M$13,6,FALSE)/100))*(VLOOKUP(16&amp;$B170,'comm trip limit - FL_Keys'!$A$5:$I$64,COLUMN(I168),FALSE))*$C171</f>
        <v>3993.3892882221621</v>
      </c>
      <c r="AH171">
        <f>AH170+(1-(HLOOKUP(daily!$B170,'commercial size limit'!$A$4:$M$13,7,FALSE)/100))*(VLOOKUP(17&amp;$B170,'comm trip limit - FL_Keys'!$A$5:$I$64,COLUMN(D168),FALSE))*$C171</f>
        <v>3789.3020820098409</v>
      </c>
      <c r="AI171">
        <f>AI170+(1-(HLOOKUP(daily!$B170,'commercial size limit'!$A$4:$M$13,7,FALSE)/100))*(VLOOKUP(17&amp;$B170,'comm trip limit - FL_Keys'!$A$5:$I$64,COLUMN(E168),FALSE))*$C171</f>
        <v>2670.6055761477751</v>
      </c>
      <c r="AJ171">
        <f>AJ170+(1-(HLOOKUP(daily!$B170,'commercial size limit'!$A$4:$M$13,7,FALSE)/100))*(VLOOKUP(17&amp;$B170,'comm trip limit - FL_Keys'!$A$5:$I$64,COLUMN(F168),FALSE))*$C171</f>
        <v>3280.2594046338609</v>
      </c>
      <c r="AK171">
        <f>AK170+(1-(HLOOKUP(daily!$B170,'commercial size limit'!$A$4:$M$13,7,FALSE)/100))*(VLOOKUP(17&amp;$B170,'comm trip limit - FL_Keys'!$A$5:$I$64,COLUMN(G168),FALSE))*$C171</f>
        <v>3687.8433845416803</v>
      </c>
      <c r="AL171">
        <f>AL170+(1-(HLOOKUP(daily!$B170,'commercial size limit'!$A$4:$M$13,7,FALSE)/100))*(VLOOKUP(17&amp;$B170,'comm trip limit - FL_Keys'!$A$5:$I$64,COLUMN(H168),FALSE))*$C171</f>
        <v>3784.9438905378361</v>
      </c>
      <c r="AM171">
        <f>AM170+(1-(HLOOKUP(daily!$B170,'commercial size limit'!$A$4:$M$13,7,FALSE)/100))*(VLOOKUP(17&amp;$B170,'comm trip limit - FL_Keys'!$A$5:$I$64,COLUMN(I168),FALSE))*$C171</f>
        <v>3789.3020820098409</v>
      </c>
    </row>
    <row r="172" spans="1:39" x14ac:dyDescent="0.25">
      <c r="A172" s="7">
        <v>42539</v>
      </c>
      <c r="B172" s="22">
        <f t="shared" si="7"/>
        <v>6</v>
      </c>
      <c r="C172" s="21">
        <f t="shared" si="6"/>
        <v>60.832999999999998</v>
      </c>
      <c r="D172">
        <f t="shared" si="8"/>
        <v>7283.9439999999777</v>
      </c>
      <c r="E172">
        <v>170</v>
      </c>
      <c r="J172">
        <f>J171+(1-(HLOOKUP(daily!$B171,'commercial size limit'!$A$4:$M$13,2,FALSE)/100))*(VLOOKUP(12&amp;$B171,'comm trip limit - FL_Keys'!$A$5:$I$64,COLUMN(D169),FALSE))*$C172</f>
        <v>7283.9439999999777</v>
      </c>
      <c r="K172">
        <f>K171+(1-(HLOOKUP(daily!$B171,'commercial size limit'!$A$4:$M$13,2,FALSE)/100))*(VLOOKUP(12&amp;$B171,'comm trip limit - FL_Keys'!$A$5:$I$64,COLUMN(E169),FALSE))*$C172</f>
        <v>4286.5351393200044</v>
      </c>
      <c r="L172">
        <f>L171+(1-(HLOOKUP(daily!$B171,'commercial size limit'!$A$4:$M$13,2,FALSE)/100))*(VLOOKUP(12&amp;$B171,'comm trip limit - FL_Keys'!$A$5:$I$64,COLUMN(F169),FALSE))*$C172</f>
        <v>5800.7225022599951</v>
      </c>
      <c r="M172">
        <f>M171+(1-(HLOOKUP(daily!$B171,'commercial size limit'!$A$4:$M$13,2,FALSE)/100))*(VLOOKUP(12&amp;$B171,'comm trip limit - FL_Keys'!$A$5:$I$64,COLUMN(G169),FALSE))*$C172</f>
        <v>6846.7379336799913</v>
      </c>
      <c r="N172">
        <f>N171+(1-(HLOOKUP(daily!$B171,'commercial size limit'!$A$4:$M$13,2,FALSE)/100))*(VLOOKUP(12&amp;$B171,'comm trip limit - FL_Keys'!$A$5:$I$64,COLUMN(H169),FALSE))*$C172</f>
        <v>7203.9734914499868</v>
      </c>
      <c r="O172">
        <f>O171+(1-(HLOOKUP(daily!$B171,'commercial size limit'!$A$4:$M$13,2,FALSE)/100))*(VLOOKUP(12&amp;$B171,'comm trip limit - FL_Keys'!$A$5:$I$64,COLUMN(I169),FALSE))*$C172</f>
        <v>7263.5541461799767</v>
      </c>
      <c r="P172">
        <f>P171+(1-(HLOOKUP(daily!$B171,'commercial size limit'!$A$4:$M$13,4,FALSE)/100))*(VLOOKUP(14&amp;$B171,'comm trip limit - FL_Keys'!$A$5:$I$64,COLUMN(D169),FALSE))*$C172</f>
        <v>5195.9317063398157</v>
      </c>
      <c r="Q172">
        <f>Q171+(1-(HLOOKUP(daily!$B171,'commercial size limit'!$A$4:$M$13,4,FALSE)/100))*(VLOOKUP(14&amp;$B171,'comm trip limit - FL_Keys'!$A$5:$I$64,COLUMN(E169),FALSE))*$C172</f>
        <v>3420.9571049727861</v>
      </c>
      <c r="R172">
        <f>R171+(1-(HLOOKUP(daily!$B171,'commercial size limit'!$A$4:$M$13,4,FALSE)/100))*(VLOOKUP(14&amp;$B171,'comm trip limit - FL_Keys'!$A$5:$I$64,COLUMN(F169),FALSE))*$C172</f>
        <v>4368.1412751249009</v>
      </c>
      <c r="S172">
        <f>S171+(1-(HLOOKUP(daily!$B171,'commercial size limit'!$A$4:$M$13,4,FALSE)/100))*(VLOOKUP(14&amp;$B171,'comm trip limit - FL_Keys'!$A$5:$I$64,COLUMN(G169),FALSE))*$C172</f>
        <v>5000.2171351102534</v>
      </c>
      <c r="T172">
        <f>T171+(1-(HLOOKUP(daily!$B171,'commercial size limit'!$A$4:$M$13,4,FALSE)/100))*(VLOOKUP(14&amp;$B171,'comm trip limit - FL_Keys'!$A$5:$I$64,COLUMN(H169),FALSE))*$C172</f>
        <v>5174.9492801285969</v>
      </c>
      <c r="U172">
        <f>U171+(1-(HLOOKUP(daily!$B171,'commercial size limit'!$A$4:$M$13,4,FALSE)/100))*(VLOOKUP(14&amp;$B171,'comm trip limit - FL_Keys'!$A$5:$I$64,COLUMN(I169),FALSE))*$C172</f>
        <v>5195.9317063398157</v>
      </c>
      <c r="V172">
        <f>V171+(1-(HLOOKUP(daily!$B171,'commercial size limit'!$A$4:$M$13,5,FALSE)/100))*(VLOOKUP(15&amp;$B171,'comm trip limit - FL_Keys'!$A$5:$I$64,COLUMN(D169),FALSE))*$C172</f>
        <v>4688.4784006500713</v>
      </c>
      <c r="W172">
        <f>W171+(1-(HLOOKUP(daily!$B171,'commercial size limit'!$A$4:$M$13,5,FALSE)/100))*(VLOOKUP(15&amp;$B171,'comm trip limit - FL_Keys'!$A$5:$I$64,COLUMN(E169),FALSE))*$C172</f>
        <v>3161.5003856140456</v>
      </c>
      <c r="X172">
        <f>X171+(1-(HLOOKUP(daily!$B171,'commercial size limit'!$A$4:$M$13,5,FALSE)/100))*(VLOOKUP(15&amp;$B171,'comm trip limit - FL_Keys'!$A$5:$I$64,COLUMN(F169),FALSE))*$C172</f>
        <v>3996.2813886135236</v>
      </c>
      <c r="Y172">
        <f>Y171+(1-(HLOOKUP(daily!$B171,'commercial size limit'!$A$4:$M$13,5,FALSE)/100))*(VLOOKUP(15&amp;$B171,'comm trip limit - FL_Keys'!$A$5:$I$64,COLUMN(G169),FALSE))*$C172</f>
        <v>4546.8058075581075</v>
      </c>
      <c r="Z172">
        <f>Z171+(1-(HLOOKUP(daily!$B171,'commercial size limit'!$A$4:$M$13,5,FALSE)/100))*(VLOOKUP(15&amp;$B171,'comm trip limit - FL_Keys'!$A$5:$I$64,COLUMN(H169),FALSE))*$C172</f>
        <v>4677.5441963734511</v>
      </c>
      <c r="AA172">
        <f>AA171+(1-(HLOOKUP(daily!$B171,'commercial size limit'!$A$4:$M$13,5,FALSE)/100))*(VLOOKUP(15&amp;$B171,'comm trip limit - FL_Keys'!$A$5:$I$64,COLUMN(I169),FALSE))*$C172</f>
        <v>4688.4784006500713</v>
      </c>
      <c r="AB172">
        <f>AB171+(1-(HLOOKUP(daily!$B171,'commercial size limit'!$A$4:$M$13,6,FALSE)/100))*(VLOOKUP(16&amp;$B171,'comm trip limit - FL_Keys'!$A$5:$I$64,COLUMN(D169),FALSE))*$C172</f>
        <v>4014.376673222162</v>
      </c>
      <c r="AC172">
        <f>AC171+(1-(HLOOKUP(daily!$B171,'commercial size limit'!$A$4:$M$13,6,FALSE)/100))*(VLOOKUP(16&amp;$B171,'comm trip limit - FL_Keys'!$A$5:$I$64,COLUMN(E169),FALSE))*$C172</f>
        <v>2792.9587222317823</v>
      </c>
      <c r="AD172">
        <f>AD171+(1-(HLOOKUP(daily!$B171,'commercial size limit'!$A$4:$M$13,6,FALSE)/100))*(VLOOKUP(16&amp;$B171,'comm trip limit - FL_Keys'!$A$5:$I$64,COLUMN(F169),FALSE))*$C172</f>
        <v>3450.9281309162666</v>
      </c>
      <c r="AE172">
        <f>AE171+(1-(HLOOKUP(daily!$B171,'commercial size limit'!$A$4:$M$13,6,FALSE)/100))*(VLOOKUP(16&amp;$B171,'comm trip limit - FL_Keys'!$A$5:$I$64,COLUMN(G169),FALSE))*$C172</f>
        <v>3886.6669858498717</v>
      </c>
      <c r="AF172">
        <f>AF171+(1-(HLOOKUP(daily!$B171,'commercial size limit'!$A$4:$M$13,6,FALSE)/100))*(VLOOKUP(16&amp;$B171,'comm trip limit - FL_Keys'!$A$5:$I$64,COLUMN(H169),FALSE))*$C172</f>
        <v>4003.4424689455413</v>
      </c>
      <c r="AG172">
        <f>AG171+(1-(HLOOKUP(daily!$B171,'commercial size limit'!$A$4:$M$13,6,FALSE)/100))*(VLOOKUP(16&amp;$B171,'comm trip limit - FL_Keys'!$A$5:$I$64,COLUMN(I169),FALSE))*$C172</f>
        <v>4014.376673222162</v>
      </c>
      <c r="AH172">
        <f>AH171+(1-(HLOOKUP(daily!$B171,'commercial size limit'!$A$4:$M$13,7,FALSE)/100))*(VLOOKUP(17&amp;$B171,'comm trip limit - FL_Keys'!$A$5:$I$64,COLUMN(D169),FALSE))*$C172</f>
        <v>3807.5519820098407</v>
      </c>
      <c r="AI172">
        <f>AI171+(1-(HLOOKUP(daily!$B171,'commercial size limit'!$A$4:$M$13,7,FALSE)/100))*(VLOOKUP(17&amp;$B171,'comm trip limit - FL_Keys'!$A$5:$I$64,COLUMN(E169),FALSE))*$C172</f>
        <v>2687.521773455775</v>
      </c>
      <c r="AJ172">
        <f>AJ171+(1-(HLOOKUP(daily!$B171,'commercial size limit'!$A$4:$M$13,7,FALSE)/100))*(VLOOKUP(17&amp;$B171,'comm trip limit - FL_Keys'!$A$5:$I$64,COLUMN(F169),FALSE))*$C172</f>
        <v>3298.5093046338607</v>
      </c>
      <c r="AK172">
        <f>AK171+(1-(HLOOKUP(daily!$B171,'commercial size limit'!$A$4:$M$13,7,FALSE)/100))*(VLOOKUP(17&amp;$B171,'comm trip limit - FL_Keys'!$A$5:$I$64,COLUMN(G169),FALSE))*$C172</f>
        <v>3706.0932845416801</v>
      </c>
      <c r="AL172">
        <f>AL171+(1-(HLOOKUP(daily!$B171,'commercial size limit'!$A$4:$M$13,7,FALSE)/100))*(VLOOKUP(17&amp;$B171,'comm trip limit - FL_Keys'!$A$5:$I$64,COLUMN(H169),FALSE))*$C172</f>
        <v>3803.1937905378359</v>
      </c>
      <c r="AM172">
        <f>AM171+(1-(HLOOKUP(daily!$B171,'commercial size limit'!$A$4:$M$13,7,FALSE)/100))*(VLOOKUP(17&amp;$B171,'comm trip limit - FL_Keys'!$A$5:$I$64,COLUMN(I169),FALSE))*$C172</f>
        <v>3807.5519820098407</v>
      </c>
    </row>
    <row r="173" spans="1:39" x14ac:dyDescent="0.25">
      <c r="A173" s="7">
        <v>42540</v>
      </c>
      <c r="B173" s="22">
        <f t="shared" si="7"/>
        <v>6</v>
      </c>
      <c r="C173" s="21">
        <f t="shared" si="6"/>
        <v>60.832999999999998</v>
      </c>
      <c r="D173">
        <f t="shared" si="8"/>
        <v>7344.7769999999773</v>
      </c>
      <c r="E173">
        <v>171</v>
      </c>
      <c r="J173">
        <f>J172+(1-(HLOOKUP(daily!$B172,'commercial size limit'!$A$4:$M$13,2,FALSE)/100))*(VLOOKUP(12&amp;$B172,'comm trip limit - FL_Keys'!$A$5:$I$64,COLUMN(D170),FALSE))*$C173</f>
        <v>7344.7769999999773</v>
      </c>
      <c r="K173">
        <f>K172+(1-(HLOOKUP(daily!$B172,'commercial size limit'!$A$4:$M$13,2,FALSE)/100))*(VLOOKUP(12&amp;$B172,'comm trip limit - FL_Keys'!$A$5:$I$64,COLUMN(E170),FALSE))*$C173</f>
        <v>4322.7204327100044</v>
      </c>
      <c r="L173">
        <f>L172+(1-(HLOOKUP(daily!$B172,'commercial size limit'!$A$4:$M$13,2,FALSE)/100))*(VLOOKUP(12&amp;$B172,'comm trip limit - FL_Keys'!$A$5:$I$64,COLUMN(F170),FALSE))*$C173</f>
        <v>5850.4717296599947</v>
      </c>
      <c r="M173">
        <f>M172+(1-(HLOOKUP(daily!$B172,'commercial size limit'!$A$4:$M$13,2,FALSE)/100))*(VLOOKUP(12&amp;$B172,'comm trip limit - FL_Keys'!$A$5:$I$64,COLUMN(G170),FALSE))*$C173</f>
        <v>6905.1899300599916</v>
      </c>
      <c r="N173">
        <f>N172+(1-(HLOOKUP(daily!$B172,'commercial size limit'!$A$4:$M$13,2,FALSE)/100))*(VLOOKUP(12&amp;$B172,'comm trip limit - FL_Keys'!$A$5:$I$64,COLUMN(H170),FALSE))*$C173</f>
        <v>7264.8064914499864</v>
      </c>
      <c r="O173">
        <f>O172+(1-(HLOOKUP(daily!$B172,'commercial size limit'!$A$4:$M$13,2,FALSE)/100))*(VLOOKUP(12&amp;$B172,'comm trip limit - FL_Keys'!$A$5:$I$64,COLUMN(I170),FALSE))*$C173</f>
        <v>7324.3871461799763</v>
      </c>
      <c r="P173">
        <f>P172+(1-(HLOOKUP(daily!$B172,'commercial size limit'!$A$4:$M$13,4,FALSE)/100))*(VLOOKUP(14&amp;$B172,'comm trip limit - FL_Keys'!$A$5:$I$64,COLUMN(D170),FALSE))*$C173</f>
        <v>5251.2289033398156</v>
      </c>
      <c r="Q173">
        <f>Q172+(1-(HLOOKUP(daily!$B172,'commercial size limit'!$A$4:$M$13,4,FALSE)/100))*(VLOOKUP(14&amp;$B172,'comm trip limit - FL_Keys'!$A$5:$I$64,COLUMN(E170),FALSE))*$C173</f>
        <v>3455.6671555296862</v>
      </c>
      <c r="R173">
        <f>R172+(1-(HLOOKUP(daily!$B172,'commercial size limit'!$A$4:$M$13,4,FALSE)/100))*(VLOOKUP(14&amp;$B172,'comm trip limit - FL_Keys'!$A$5:$I$64,COLUMN(F170),FALSE))*$C173</f>
        <v>4414.7905434860704</v>
      </c>
      <c r="S173">
        <f>S172+(1-(HLOOKUP(daily!$B172,'commercial size limit'!$A$4:$M$13,4,FALSE)/100))*(VLOOKUP(14&amp;$B172,'comm trip limit - FL_Keys'!$A$5:$I$64,COLUMN(G170),FALSE))*$C173</f>
        <v>5054.0578039412731</v>
      </c>
      <c r="T173">
        <f>T172+(1-(HLOOKUP(daily!$B172,'commercial size limit'!$A$4:$M$13,4,FALSE)/100))*(VLOOKUP(14&amp;$B172,'comm trip limit - FL_Keys'!$A$5:$I$64,COLUMN(H170),FALSE))*$C173</f>
        <v>5230.2464771285968</v>
      </c>
      <c r="U173">
        <f>U172+(1-(HLOOKUP(daily!$B172,'commercial size limit'!$A$4:$M$13,4,FALSE)/100))*(VLOOKUP(14&amp;$B172,'comm trip limit - FL_Keys'!$A$5:$I$64,COLUMN(I170),FALSE))*$C173</f>
        <v>5251.2289033398156</v>
      </c>
      <c r="V173">
        <f>V172+(1-(HLOOKUP(daily!$B172,'commercial size limit'!$A$4:$M$13,5,FALSE)/100))*(VLOOKUP(15&amp;$B172,'comm trip limit - FL_Keys'!$A$5:$I$64,COLUMN(D170),FALSE))*$C173</f>
        <v>4739.9735351500713</v>
      </c>
      <c r="W173">
        <f>W172+(1-(HLOOKUP(daily!$B172,'commercial size limit'!$A$4:$M$13,5,FALSE)/100))*(VLOOKUP(15&amp;$B172,'comm trip limit - FL_Keys'!$A$5:$I$64,COLUMN(E170),FALSE))*$C173</f>
        <v>3195.1395822261707</v>
      </c>
      <c r="X173">
        <f>X172+(1-(HLOOKUP(daily!$B172,'commercial size limit'!$A$4:$M$13,5,FALSE)/100))*(VLOOKUP(15&amp;$B172,'comm trip limit - FL_Keys'!$A$5:$I$64,COLUMN(F170),FALSE))*$C173</f>
        <v>4040.5893471913587</v>
      </c>
      <c r="Y173">
        <f>Y172+(1-(HLOOKUP(daily!$B172,'commercial size limit'!$A$4:$M$13,5,FALSE)/100))*(VLOOKUP(15&amp;$B172,'comm trip limit - FL_Keys'!$A$5:$I$64,COLUMN(G170),FALSE))*$C173</f>
        <v>4597.4795946628328</v>
      </c>
      <c r="Z173">
        <f>Z172+(1-(HLOOKUP(daily!$B172,'commercial size limit'!$A$4:$M$13,5,FALSE)/100))*(VLOOKUP(15&amp;$B172,'comm trip limit - FL_Keys'!$A$5:$I$64,COLUMN(H170),FALSE))*$C173</f>
        <v>4729.039330873451</v>
      </c>
      <c r="AA173">
        <f>AA172+(1-(HLOOKUP(daily!$B172,'commercial size limit'!$A$4:$M$13,5,FALSE)/100))*(VLOOKUP(15&amp;$B172,'comm trip limit - FL_Keys'!$A$5:$I$64,COLUMN(I170),FALSE))*$C173</f>
        <v>4739.9735351500713</v>
      </c>
      <c r="AB173">
        <f>AB172+(1-(HLOOKUP(daily!$B172,'commercial size limit'!$A$4:$M$13,6,FALSE)/100))*(VLOOKUP(16&amp;$B172,'comm trip limit - FL_Keys'!$A$5:$I$64,COLUMN(D170),FALSE))*$C173</f>
        <v>4035.3640582221619</v>
      </c>
      <c r="AC173">
        <f>AC172+(1-(HLOOKUP(daily!$B172,'commercial size limit'!$A$4:$M$13,6,FALSE)/100))*(VLOOKUP(16&amp;$B172,'comm trip limit - FL_Keys'!$A$5:$I$64,COLUMN(E170),FALSE))*$C173</f>
        <v>2811.8347763007823</v>
      </c>
      <c r="AD173">
        <f>AD172+(1-(HLOOKUP(daily!$B172,'commercial size limit'!$A$4:$M$13,6,FALSE)/100))*(VLOOKUP(16&amp;$B172,'comm trip limit - FL_Keys'!$A$5:$I$64,COLUMN(F170),FALSE))*$C173</f>
        <v>3471.9155159162665</v>
      </c>
      <c r="AE173">
        <f>AE172+(1-(HLOOKUP(daily!$B172,'commercial size limit'!$A$4:$M$13,6,FALSE)/100))*(VLOOKUP(16&amp;$B172,'comm trip limit - FL_Keys'!$A$5:$I$64,COLUMN(G170),FALSE))*$C173</f>
        <v>3907.6543708498716</v>
      </c>
      <c r="AF173">
        <f>AF172+(1-(HLOOKUP(daily!$B172,'commercial size limit'!$A$4:$M$13,6,FALSE)/100))*(VLOOKUP(16&amp;$B172,'comm trip limit - FL_Keys'!$A$5:$I$64,COLUMN(H170),FALSE))*$C173</f>
        <v>4024.4298539455413</v>
      </c>
      <c r="AG173">
        <f>AG172+(1-(HLOOKUP(daily!$B172,'commercial size limit'!$A$4:$M$13,6,FALSE)/100))*(VLOOKUP(16&amp;$B172,'comm trip limit - FL_Keys'!$A$5:$I$64,COLUMN(I170),FALSE))*$C173</f>
        <v>4035.3640582221619</v>
      </c>
      <c r="AH173">
        <f>AH172+(1-(HLOOKUP(daily!$B172,'commercial size limit'!$A$4:$M$13,7,FALSE)/100))*(VLOOKUP(17&amp;$B172,'comm trip limit - FL_Keys'!$A$5:$I$64,COLUMN(D170),FALSE))*$C173</f>
        <v>3825.8018820098405</v>
      </c>
      <c r="AI173">
        <f>AI172+(1-(HLOOKUP(daily!$B172,'commercial size limit'!$A$4:$M$13,7,FALSE)/100))*(VLOOKUP(17&amp;$B172,'comm trip limit - FL_Keys'!$A$5:$I$64,COLUMN(E170),FALSE))*$C173</f>
        <v>2704.437970763775</v>
      </c>
      <c r="AJ173">
        <f>AJ172+(1-(HLOOKUP(daily!$B172,'commercial size limit'!$A$4:$M$13,7,FALSE)/100))*(VLOOKUP(17&amp;$B172,'comm trip limit - FL_Keys'!$A$5:$I$64,COLUMN(F170),FALSE))*$C173</f>
        <v>3316.7592046338605</v>
      </c>
      <c r="AK173">
        <f>AK172+(1-(HLOOKUP(daily!$B172,'commercial size limit'!$A$4:$M$13,7,FALSE)/100))*(VLOOKUP(17&amp;$B172,'comm trip limit - FL_Keys'!$A$5:$I$64,COLUMN(G170),FALSE))*$C173</f>
        <v>3724.3431845416799</v>
      </c>
      <c r="AL173">
        <f>AL172+(1-(HLOOKUP(daily!$B172,'commercial size limit'!$A$4:$M$13,7,FALSE)/100))*(VLOOKUP(17&amp;$B172,'comm trip limit - FL_Keys'!$A$5:$I$64,COLUMN(H170),FALSE))*$C173</f>
        <v>3821.4436905378357</v>
      </c>
      <c r="AM173">
        <f>AM172+(1-(HLOOKUP(daily!$B172,'commercial size limit'!$A$4:$M$13,7,FALSE)/100))*(VLOOKUP(17&amp;$B172,'comm trip limit - FL_Keys'!$A$5:$I$64,COLUMN(I170),FALSE))*$C173</f>
        <v>3825.8018820098405</v>
      </c>
    </row>
    <row r="174" spans="1:39" x14ac:dyDescent="0.25">
      <c r="A174" s="7">
        <v>42541</v>
      </c>
      <c r="B174" s="22">
        <f t="shared" si="7"/>
        <v>6</v>
      </c>
      <c r="C174" s="21">
        <f t="shared" si="6"/>
        <v>60.832999999999998</v>
      </c>
      <c r="D174">
        <f t="shared" si="8"/>
        <v>7405.6099999999769</v>
      </c>
      <c r="E174">
        <v>172</v>
      </c>
      <c r="J174">
        <f>J173+(1-(HLOOKUP(daily!$B173,'commercial size limit'!$A$4:$M$13,2,FALSE)/100))*(VLOOKUP(12&amp;$B173,'comm trip limit - FL_Keys'!$A$5:$I$64,COLUMN(D171),FALSE))*$C174</f>
        <v>7405.6099999999769</v>
      </c>
      <c r="K174">
        <f>K173+(1-(HLOOKUP(daily!$B173,'commercial size limit'!$A$4:$M$13,2,FALSE)/100))*(VLOOKUP(12&amp;$B173,'comm trip limit - FL_Keys'!$A$5:$I$64,COLUMN(E171),FALSE))*$C174</f>
        <v>4358.9057261000044</v>
      </c>
      <c r="L174">
        <f>L173+(1-(HLOOKUP(daily!$B173,'commercial size limit'!$A$4:$M$13,2,FALSE)/100))*(VLOOKUP(12&amp;$B173,'comm trip limit - FL_Keys'!$A$5:$I$64,COLUMN(F171),FALSE))*$C174</f>
        <v>5900.2209570599944</v>
      </c>
      <c r="M174">
        <f>M173+(1-(HLOOKUP(daily!$B173,'commercial size limit'!$A$4:$M$13,2,FALSE)/100))*(VLOOKUP(12&amp;$B173,'comm trip limit - FL_Keys'!$A$5:$I$64,COLUMN(G171),FALSE))*$C174</f>
        <v>6963.6419264399919</v>
      </c>
      <c r="N174">
        <f>N173+(1-(HLOOKUP(daily!$B173,'commercial size limit'!$A$4:$M$13,2,FALSE)/100))*(VLOOKUP(12&amp;$B173,'comm trip limit - FL_Keys'!$A$5:$I$64,COLUMN(H171),FALSE))*$C174</f>
        <v>7325.6394914499861</v>
      </c>
      <c r="O174">
        <f>O173+(1-(HLOOKUP(daily!$B173,'commercial size limit'!$A$4:$M$13,2,FALSE)/100))*(VLOOKUP(12&amp;$B173,'comm trip limit - FL_Keys'!$A$5:$I$64,COLUMN(I171),FALSE))*$C174</f>
        <v>7385.2201461799759</v>
      </c>
      <c r="P174">
        <f>P173+(1-(HLOOKUP(daily!$B173,'commercial size limit'!$A$4:$M$13,4,FALSE)/100))*(VLOOKUP(14&amp;$B173,'comm trip limit - FL_Keys'!$A$5:$I$64,COLUMN(D171),FALSE))*$C174</f>
        <v>5306.5261003398155</v>
      </c>
      <c r="Q174">
        <f>Q173+(1-(HLOOKUP(daily!$B173,'commercial size limit'!$A$4:$M$13,4,FALSE)/100))*(VLOOKUP(14&amp;$B173,'comm trip limit - FL_Keys'!$A$5:$I$64,COLUMN(E171),FALSE))*$C174</f>
        <v>3490.3772060865863</v>
      </c>
      <c r="R174">
        <f>R173+(1-(HLOOKUP(daily!$B173,'commercial size limit'!$A$4:$M$13,4,FALSE)/100))*(VLOOKUP(14&amp;$B173,'comm trip limit - FL_Keys'!$A$5:$I$64,COLUMN(F171),FALSE))*$C174</f>
        <v>4461.43981184724</v>
      </c>
      <c r="S174">
        <f>S173+(1-(HLOOKUP(daily!$B173,'commercial size limit'!$A$4:$M$13,4,FALSE)/100))*(VLOOKUP(14&amp;$B173,'comm trip limit - FL_Keys'!$A$5:$I$64,COLUMN(G171),FALSE))*$C174</f>
        <v>5107.8984727722927</v>
      </c>
      <c r="T174">
        <f>T173+(1-(HLOOKUP(daily!$B173,'commercial size limit'!$A$4:$M$13,4,FALSE)/100))*(VLOOKUP(14&amp;$B173,'comm trip limit - FL_Keys'!$A$5:$I$64,COLUMN(H171),FALSE))*$C174</f>
        <v>5285.5436741285966</v>
      </c>
      <c r="U174">
        <f>U173+(1-(HLOOKUP(daily!$B173,'commercial size limit'!$A$4:$M$13,4,FALSE)/100))*(VLOOKUP(14&amp;$B173,'comm trip limit - FL_Keys'!$A$5:$I$64,COLUMN(I171),FALSE))*$C174</f>
        <v>5306.5261003398155</v>
      </c>
      <c r="V174">
        <f>V173+(1-(HLOOKUP(daily!$B173,'commercial size limit'!$A$4:$M$13,5,FALSE)/100))*(VLOOKUP(15&amp;$B173,'comm trip limit - FL_Keys'!$A$5:$I$64,COLUMN(D171),FALSE))*$C174</f>
        <v>4791.4686696500712</v>
      </c>
      <c r="W174">
        <f>W173+(1-(HLOOKUP(daily!$B173,'commercial size limit'!$A$4:$M$13,5,FALSE)/100))*(VLOOKUP(15&amp;$B173,'comm trip limit - FL_Keys'!$A$5:$I$64,COLUMN(E171),FALSE))*$C174</f>
        <v>3228.7787788382957</v>
      </c>
      <c r="X174">
        <f>X173+(1-(HLOOKUP(daily!$B173,'commercial size limit'!$A$4:$M$13,5,FALSE)/100))*(VLOOKUP(15&amp;$B173,'comm trip limit - FL_Keys'!$A$5:$I$64,COLUMN(F171),FALSE))*$C174</f>
        <v>4084.8973057691937</v>
      </c>
      <c r="Y174">
        <f>Y173+(1-(HLOOKUP(daily!$B173,'commercial size limit'!$A$4:$M$13,5,FALSE)/100))*(VLOOKUP(15&amp;$B173,'comm trip limit - FL_Keys'!$A$5:$I$64,COLUMN(G171),FALSE))*$C174</f>
        <v>4648.1533817675581</v>
      </c>
      <c r="Z174">
        <f>Z173+(1-(HLOOKUP(daily!$B173,'commercial size limit'!$A$4:$M$13,5,FALSE)/100))*(VLOOKUP(15&amp;$B173,'comm trip limit - FL_Keys'!$A$5:$I$64,COLUMN(H171),FALSE))*$C174</f>
        <v>4780.534465373451</v>
      </c>
      <c r="AA174">
        <f>AA173+(1-(HLOOKUP(daily!$B173,'commercial size limit'!$A$4:$M$13,5,FALSE)/100))*(VLOOKUP(15&amp;$B173,'comm trip limit - FL_Keys'!$A$5:$I$64,COLUMN(I171),FALSE))*$C174</f>
        <v>4791.4686696500712</v>
      </c>
      <c r="AB174">
        <f>AB173+(1-(HLOOKUP(daily!$B173,'commercial size limit'!$A$4:$M$13,6,FALSE)/100))*(VLOOKUP(16&amp;$B173,'comm trip limit - FL_Keys'!$A$5:$I$64,COLUMN(D171),FALSE))*$C174</f>
        <v>4056.3514432221618</v>
      </c>
      <c r="AC174">
        <f>AC173+(1-(HLOOKUP(daily!$B173,'commercial size limit'!$A$4:$M$13,6,FALSE)/100))*(VLOOKUP(16&amp;$B173,'comm trip limit - FL_Keys'!$A$5:$I$64,COLUMN(E171),FALSE))*$C174</f>
        <v>2830.7108303697823</v>
      </c>
      <c r="AD174">
        <f>AD173+(1-(HLOOKUP(daily!$B173,'commercial size limit'!$A$4:$M$13,6,FALSE)/100))*(VLOOKUP(16&amp;$B173,'comm trip limit - FL_Keys'!$A$5:$I$64,COLUMN(F171),FALSE))*$C174</f>
        <v>3492.9029009162664</v>
      </c>
      <c r="AE174">
        <f>AE173+(1-(HLOOKUP(daily!$B173,'commercial size limit'!$A$4:$M$13,6,FALSE)/100))*(VLOOKUP(16&amp;$B173,'comm trip limit - FL_Keys'!$A$5:$I$64,COLUMN(G171),FALSE))*$C174</f>
        <v>3928.6417558498715</v>
      </c>
      <c r="AF174">
        <f>AF173+(1-(HLOOKUP(daily!$B173,'commercial size limit'!$A$4:$M$13,6,FALSE)/100))*(VLOOKUP(16&amp;$B173,'comm trip limit - FL_Keys'!$A$5:$I$64,COLUMN(H171),FALSE))*$C174</f>
        <v>4045.4172389455412</v>
      </c>
      <c r="AG174">
        <f>AG173+(1-(HLOOKUP(daily!$B173,'commercial size limit'!$A$4:$M$13,6,FALSE)/100))*(VLOOKUP(16&amp;$B173,'comm trip limit - FL_Keys'!$A$5:$I$64,COLUMN(I171),FALSE))*$C174</f>
        <v>4056.3514432221618</v>
      </c>
      <c r="AH174">
        <f>AH173+(1-(HLOOKUP(daily!$B173,'commercial size limit'!$A$4:$M$13,7,FALSE)/100))*(VLOOKUP(17&amp;$B173,'comm trip limit - FL_Keys'!$A$5:$I$64,COLUMN(D171),FALSE))*$C174</f>
        <v>3844.0517820098403</v>
      </c>
      <c r="AI174">
        <f>AI173+(1-(HLOOKUP(daily!$B173,'commercial size limit'!$A$4:$M$13,7,FALSE)/100))*(VLOOKUP(17&amp;$B173,'comm trip limit - FL_Keys'!$A$5:$I$64,COLUMN(E171),FALSE))*$C174</f>
        <v>2721.3541680717749</v>
      </c>
      <c r="AJ174">
        <f>AJ173+(1-(HLOOKUP(daily!$B173,'commercial size limit'!$A$4:$M$13,7,FALSE)/100))*(VLOOKUP(17&amp;$B173,'comm trip limit - FL_Keys'!$A$5:$I$64,COLUMN(F171),FALSE))*$C174</f>
        <v>3335.0091046338603</v>
      </c>
      <c r="AK174">
        <f>AK173+(1-(HLOOKUP(daily!$B173,'commercial size limit'!$A$4:$M$13,7,FALSE)/100))*(VLOOKUP(17&amp;$B173,'comm trip limit - FL_Keys'!$A$5:$I$64,COLUMN(G171),FALSE))*$C174</f>
        <v>3742.5930845416797</v>
      </c>
      <c r="AL174">
        <f>AL173+(1-(HLOOKUP(daily!$B173,'commercial size limit'!$A$4:$M$13,7,FALSE)/100))*(VLOOKUP(17&amp;$B173,'comm trip limit - FL_Keys'!$A$5:$I$64,COLUMN(H171),FALSE))*$C174</f>
        <v>3839.6935905378355</v>
      </c>
      <c r="AM174">
        <f>AM173+(1-(HLOOKUP(daily!$B173,'commercial size limit'!$A$4:$M$13,7,FALSE)/100))*(VLOOKUP(17&amp;$B173,'comm trip limit - FL_Keys'!$A$5:$I$64,COLUMN(I171),FALSE))*$C174</f>
        <v>3844.0517820098403</v>
      </c>
    </row>
    <row r="175" spans="1:39" x14ac:dyDescent="0.25">
      <c r="A175" s="7">
        <v>42542</v>
      </c>
      <c r="B175" s="22">
        <f t="shared" si="7"/>
        <v>6</v>
      </c>
      <c r="C175" s="21">
        <f t="shared" si="6"/>
        <v>60.832999999999998</v>
      </c>
      <c r="D175">
        <f t="shared" si="8"/>
        <v>7466.4429999999766</v>
      </c>
      <c r="E175">
        <v>173</v>
      </c>
      <c r="J175">
        <f>J174+(1-(HLOOKUP(daily!$B174,'commercial size limit'!$A$4:$M$13,2,FALSE)/100))*(VLOOKUP(12&amp;$B174,'comm trip limit - FL_Keys'!$A$5:$I$64,COLUMN(D172),FALSE))*$C175</f>
        <v>7466.4429999999766</v>
      </c>
      <c r="K175">
        <f>K174+(1-(HLOOKUP(daily!$B174,'commercial size limit'!$A$4:$M$13,2,FALSE)/100))*(VLOOKUP(12&amp;$B174,'comm trip limit - FL_Keys'!$A$5:$I$64,COLUMN(E172),FALSE))*$C175</f>
        <v>4395.0910194900043</v>
      </c>
      <c r="L175">
        <f>L174+(1-(HLOOKUP(daily!$B174,'commercial size limit'!$A$4:$M$13,2,FALSE)/100))*(VLOOKUP(12&amp;$B174,'comm trip limit - FL_Keys'!$A$5:$I$64,COLUMN(F172),FALSE))*$C175</f>
        <v>5949.970184459994</v>
      </c>
      <c r="M175">
        <f>M174+(1-(HLOOKUP(daily!$B174,'commercial size limit'!$A$4:$M$13,2,FALSE)/100))*(VLOOKUP(12&amp;$B174,'comm trip limit - FL_Keys'!$A$5:$I$64,COLUMN(G172),FALSE))*$C175</f>
        <v>7022.0939228199923</v>
      </c>
      <c r="N175">
        <f>N174+(1-(HLOOKUP(daily!$B174,'commercial size limit'!$A$4:$M$13,2,FALSE)/100))*(VLOOKUP(12&amp;$B174,'comm trip limit - FL_Keys'!$A$5:$I$64,COLUMN(H172),FALSE))*$C175</f>
        <v>7386.4724914499857</v>
      </c>
      <c r="O175">
        <f>O174+(1-(HLOOKUP(daily!$B174,'commercial size limit'!$A$4:$M$13,2,FALSE)/100))*(VLOOKUP(12&amp;$B174,'comm trip limit - FL_Keys'!$A$5:$I$64,COLUMN(I172),FALSE))*$C175</f>
        <v>7446.0531461799756</v>
      </c>
      <c r="P175">
        <f>P174+(1-(HLOOKUP(daily!$B174,'commercial size limit'!$A$4:$M$13,4,FALSE)/100))*(VLOOKUP(14&amp;$B174,'comm trip limit - FL_Keys'!$A$5:$I$64,COLUMN(D172),FALSE))*$C175</f>
        <v>5361.8232973398153</v>
      </c>
      <c r="Q175">
        <f>Q174+(1-(HLOOKUP(daily!$B174,'commercial size limit'!$A$4:$M$13,4,FALSE)/100))*(VLOOKUP(14&amp;$B174,'comm trip limit - FL_Keys'!$A$5:$I$64,COLUMN(E172),FALSE))*$C175</f>
        <v>3525.0872566434864</v>
      </c>
      <c r="R175">
        <f>R174+(1-(HLOOKUP(daily!$B174,'commercial size limit'!$A$4:$M$13,4,FALSE)/100))*(VLOOKUP(14&amp;$B174,'comm trip limit - FL_Keys'!$A$5:$I$64,COLUMN(F172),FALSE))*$C175</f>
        <v>4508.0890802084095</v>
      </c>
      <c r="S175">
        <f>S174+(1-(HLOOKUP(daily!$B174,'commercial size limit'!$A$4:$M$13,4,FALSE)/100))*(VLOOKUP(14&amp;$B174,'comm trip limit - FL_Keys'!$A$5:$I$64,COLUMN(G172),FALSE))*$C175</f>
        <v>5161.7391416033124</v>
      </c>
      <c r="T175">
        <f>T174+(1-(HLOOKUP(daily!$B174,'commercial size limit'!$A$4:$M$13,4,FALSE)/100))*(VLOOKUP(14&amp;$B174,'comm trip limit - FL_Keys'!$A$5:$I$64,COLUMN(H172),FALSE))*$C175</f>
        <v>5340.8408711285965</v>
      </c>
      <c r="U175">
        <f>U174+(1-(HLOOKUP(daily!$B174,'commercial size limit'!$A$4:$M$13,4,FALSE)/100))*(VLOOKUP(14&amp;$B174,'comm trip limit - FL_Keys'!$A$5:$I$64,COLUMN(I172),FALSE))*$C175</f>
        <v>5361.8232973398153</v>
      </c>
      <c r="V175">
        <f>V174+(1-(HLOOKUP(daily!$B174,'commercial size limit'!$A$4:$M$13,5,FALSE)/100))*(VLOOKUP(15&amp;$B174,'comm trip limit - FL_Keys'!$A$5:$I$64,COLUMN(D172),FALSE))*$C175</f>
        <v>4842.9638041500712</v>
      </c>
      <c r="W175">
        <f>W174+(1-(HLOOKUP(daily!$B174,'commercial size limit'!$A$4:$M$13,5,FALSE)/100))*(VLOOKUP(15&amp;$B174,'comm trip limit - FL_Keys'!$A$5:$I$64,COLUMN(E172),FALSE))*$C175</f>
        <v>3262.4179754504207</v>
      </c>
      <c r="X175">
        <f>X174+(1-(HLOOKUP(daily!$B174,'commercial size limit'!$A$4:$M$13,5,FALSE)/100))*(VLOOKUP(15&amp;$B174,'comm trip limit - FL_Keys'!$A$5:$I$64,COLUMN(F172),FALSE))*$C175</f>
        <v>4129.2052643470288</v>
      </c>
      <c r="Y175">
        <f>Y174+(1-(HLOOKUP(daily!$B174,'commercial size limit'!$A$4:$M$13,5,FALSE)/100))*(VLOOKUP(15&amp;$B174,'comm trip limit - FL_Keys'!$A$5:$I$64,COLUMN(G172),FALSE))*$C175</f>
        <v>4698.8271688722834</v>
      </c>
      <c r="Z175">
        <f>Z174+(1-(HLOOKUP(daily!$B174,'commercial size limit'!$A$4:$M$13,5,FALSE)/100))*(VLOOKUP(15&amp;$B174,'comm trip limit - FL_Keys'!$A$5:$I$64,COLUMN(H172),FALSE))*$C175</f>
        <v>4832.0295998734509</v>
      </c>
      <c r="AA175">
        <f>AA174+(1-(HLOOKUP(daily!$B174,'commercial size limit'!$A$4:$M$13,5,FALSE)/100))*(VLOOKUP(15&amp;$B174,'comm trip limit - FL_Keys'!$A$5:$I$64,COLUMN(I172),FALSE))*$C175</f>
        <v>4842.9638041500712</v>
      </c>
      <c r="AB175">
        <f>AB174+(1-(HLOOKUP(daily!$B174,'commercial size limit'!$A$4:$M$13,6,FALSE)/100))*(VLOOKUP(16&amp;$B174,'comm trip limit - FL_Keys'!$A$5:$I$64,COLUMN(D172),FALSE))*$C175</f>
        <v>4077.3388282221617</v>
      </c>
      <c r="AC175">
        <f>AC174+(1-(HLOOKUP(daily!$B174,'commercial size limit'!$A$4:$M$13,6,FALSE)/100))*(VLOOKUP(16&amp;$B174,'comm trip limit - FL_Keys'!$A$5:$I$64,COLUMN(E172),FALSE))*$C175</f>
        <v>2849.5868844387824</v>
      </c>
      <c r="AD175">
        <f>AD174+(1-(HLOOKUP(daily!$B174,'commercial size limit'!$A$4:$M$13,6,FALSE)/100))*(VLOOKUP(16&amp;$B174,'comm trip limit - FL_Keys'!$A$5:$I$64,COLUMN(F172),FALSE))*$C175</f>
        <v>3513.8902859162663</v>
      </c>
      <c r="AE175">
        <f>AE174+(1-(HLOOKUP(daily!$B174,'commercial size limit'!$A$4:$M$13,6,FALSE)/100))*(VLOOKUP(16&amp;$B174,'comm trip limit - FL_Keys'!$A$5:$I$64,COLUMN(G172),FALSE))*$C175</f>
        <v>3949.6291408498714</v>
      </c>
      <c r="AF175">
        <f>AF174+(1-(HLOOKUP(daily!$B174,'commercial size limit'!$A$4:$M$13,6,FALSE)/100))*(VLOOKUP(16&amp;$B174,'comm trip limit - FL_Keys'!$A$5:$I$64,COLUMN(H172),FALSE))*$C175</f>
        <v>4066.4046239455411</v>
      </c>
      <c r="AG175">
        <f>AG174+(1-(HLOOKUP(daily!$B174,'commercial size limit'!$A$4:$M$13,6,FALSE)/100))*(VLOOKUP(16&amp;$B174,'comm trip limit - FL_Keys'!$A$5:$I$64,COLUMN(I172),FALSE))*$C175</f>
        <v>4077.3388282221617</v>
      </c>
      <c r="AH175">
        <f>AH174+(1-(HLOOKUP(daily!$B174,'commercial size limit'!$A$4:$M$13,7,FALSE)/100))*(VLOOKUP(17&amp;$B174,'comm trip limit - FL_Keys'!$A$5:$I$64,COLUMN(D172),FALSE))*$C175</f>
        <v>3862.3016820098401</v>
      </c>
      <c r="AI175">
        <f>AI174+(1-(HLOOKUP(daily!$B174,'commercial size limit'!$A$4:$M$13,7,FALSE)/100))*(VLOOKUP(17&amp;$B174,'comm trip limit - FL_Keys'!$A$5:$I$64,COLUMN(E172),FALSE))*$C175</f>
        <v>2738.2703653797748</v>
      </c>
      <c r="AJ175">
        <f>AJ174+(1-(HLOOKUP(daily!$B174,'commercial size limit'!$A$4:$M$13,7,FALSE)/100))*(VLOOKUP(17&amp;$B174,'comm trip limit - FL_Keys'!$A$5:$I$64,COLUMN(F172),FALSE))*$C175</f>
        <v>3353.2590046338601</v>
      </c>
      <c r="AK175">
        <f>AK174+(1-(HLOOKUP(daily!$B174,'commercial size limit'!$A$4:$M$13,7,FALSE)/100))*(VLOOKUP(17&amp;$B174,'comm trip limit - FL_Keys'!$A$5:$I$64,COLUMN(G172),FALSE))*$C175</f>
        <v>3760.8429845416795</v>
      </c>
      <c r="AL175">
        <f>AL174+(1-(HLOOKUP(daily!$B174,'commercial size limit'!$A$4:$M$13,7,FALSE)/100))*(VLOOKUP(17&amp;$B174,'comm trip limit - FL_Keys'!$A$5:$I$64,COLUMN(H172),FALSE))*$C175</f>
        <v>3857.9434905378353</v>
      </c>
      <c r="AM175">
        <f>AM174+(1-(HLOOKUP(daily!$B174,'commercial size limit'!$A$4:$M$13,7,FALSE)/100))*(VLOOKUP(17&amp;$B174,'comm trip limit - FL_Keys'!$A$5:$I$64,COLUMN(I172),FALSE))*$C175</f>
        <v>3862.3016820098401</v>
      </c>
    </row>
    <row r="176" spans="1:39" x14ac:dyDescent="0.25">
      <c r="A176" s="7">
        <v>42543</v>
      </c>
      <c r="B176" s="22">
        <f t="shared" si="7"/>
        <v>6</v>
      </c>
      <c r="C176" s="21">
        <f t="shared" si="6"/>
        <v>60.832999999999998</v>
      </c>
      <c r="D176">
        <f t="shared" si="8"/>
        <v>7527.2759999999762</v>
      </c>
      <c r="E176">
        <v>174</v>
      </c>
      <c r="J176">
        <f>J175+(1-(HLOOKUP(daily!$B175,'commercial size limit'!$A$4:$M$13,2,FALSE)/100))*(VLOOKUP(12&amp;$B175,'comm trip limit - FL_Keys'!$A$5:$I$64,COLUMN(D173),FALSE))*$C176</f>
        <v>7527.2759999999762</v>
      </c>
      <c r="K176">
        <f>K175+(1-(HLOOKUP(daily!$B175,'commercial size limit'!$A$4:$M$13,2,FALSE)/100))*(VLOOKUP(12&amp;$B175,'comm trip limit - FL_Keys'!$A$5:$I$64,COLUMN(E173),FALSE))*$C176</f>
        <v>4431.2763128800043</v>
      </c>
      <c r="L176">
        <f>L175+(1-(HLOOKUP(daily!$B175,'commercial size limit'!$A$4:$M$13,2,FALSE)/100))*(VLOOKUP(12&amp;$B175,'comm trip limit - FL_Keys'!$A$5:$I$64,COLUMN(F173),FALSE))*$C176</f>
        <v>5999.7194118599937</v>
      </c>
      <c r="M176">
        <f>M175+(1-(HLOOKUP(daily!$B175,'commercial size limit'!$A$4:$M$13,2,FALSE)/100))*(VLOOKUP(12&amp;$B175,'comm trip limit - FL_Keys'!$A$5:$I$64,COLUMN(G173),FALSE))*$C176</f>
        <v>7080.5459191999926</v>
      </c>
      <c r="N176">
        <f>N175+(1-(HLOOKUP(daily!$B175,'commercial size limit'!$A$4:$M$13,2,FALSE)/100))*(VLOOKUP(12&amp;$B175,'comm trip limit - FL_Keys'!$A$5:$I$64,COLUMN(H173),FALSE))*$C176</f>
        <v>7447.3054914499853</v>
      </c>
      <c r="O176">
        <f>O175+(1-(HLOOKUP(daily!$B175,'commercial size limit'!$A$4:$M$13,2,FALSE)/100))*(VLOOKUP(12&amp;$B175,'comm trip limit - FL_Keys'!$A$5:$I$64,COLUMN(I173),FALSE))*$C176</f>
        <v>7506.8861461799752</v>
      </c>
      <c r="P176">
        <f>P175+(1-(HLOOKUP(daily!$B175,'commercial size limit'!$A$4:$M$13,4,FALSE)/100))*(VLOOKUP(14&amp;$B175,'comm trip limit - FL_Keys'!$A$5:$I$64,COLUMN(D173),FALSE))*$C176</f>
        <v>5417.1204943398152</v>
      </c>
      <c r="Q176">
        <f>Q175+(1-(HLOOKUP(daily!$B175,'commercial size limit'!$A$4:$M$13,4,FALSE)/100))*(VLOOKUP(14&amp;$B175,'comm trip limit - FL_Keys'!$A$5:$I$64,COLUMN(E173),FALSE))*$C176</f>
        <v>3559.7973072003865</v>
      </c>
      <c r="R176">
        <f>R175+(1-(HLOOKUP(daily!$B175,'commercial size limit'!$A$4:$M$13,4,FALSE)/100))*(VLOOKUP(14&amp;$B175,'comm trip limit - FL_Keys'!$A$5:$I$64,COLUMN(F173),FALSE))*$C176</f>
        <v>4554.7383485695791</v>
      </c>
      <c r="S176">
        <f>S175+(1-(HLOOKUP(daily!$B175,'commercial size limit'!$A$4:$M$13,4,FALSE)/100))*(VLOOKUP(14&amp;$B175,'comm trip limit - FL_Keys'!$A$5:$I$64,COLUMN(G173),FALSE))*$C176</f>
        <v>5215.5798104343321</v>
      </c>
      <c r="T176">
        <f>T175+(1-(HLOOKUP(daily!$B175,'commercial size limit'!$A$4:$M$13,4,FALSE)/100))*(VLOOKUP(14&amp;$B175,'comm trip limit - FL_Keys'!$A$5:$I$64,COLUMN(H173),FALSE))*$C176</f>
        <v>5396.1380681285964</v>
      </c>
      <c r="U176">
        <f>U175+(1-(HLOOKUP(daily!$B175,'commercial size limit'!$A$4:$M$13,4,FALSE)/100))*(VLOOKUP(14&amp;$B175,'comm trip limit - FL_Keys'!$A$5:$I$64,COLUMN(I173),FALSE))*$C176</f>
        <v>5417.1204943398152</v>
      </c>
      <c r="V176">
        <f>V175+(1-(HLOOKUP(daily!$B175,'commercial size limit'!$A$4:$M$13,5,FALSE)/100))*(VLOOKUP(15&amp;$B175,'comm trip limit - FL_Keys'!$A$5:$I$64,COLUMN(D173),FALSE))*$C176</f>
        <v>4894.4589386500711</v>
      </c>
      <c r="W176">
        <f>W175+(1-(HLOOKUP(daily!$B175,'commercial size limit'!$A$4:$M$13,5,FALSE)/100))*(VLOOKUP(15&amp;$B175,'comm trip limit - FL_Keys'!$A$5:$I$64,COLUMN(E173),FALSE))*$C176</f>
        <v>3296.0571720625458</v>
      </c>
      <c r="X176">
        <f>X175+(1-(HLOOKUP(daily!$B175,'commercial size limit'!$A$4:$M$13,5,FALSE)/100))*(VLOOKUP(15&amp;$B175,'comm trip limit - FL_Keys'!$A$5:$I$64,COLUMN(F173),FALSE))*$C176</f>
        <v>4173.5132229248638</v>
      </c>
      <c r="Y176">
        <f>Y175+(1-(HLOOKUP(daily!$B175,'commercial size limit'!$A$4:$M$13,5,FALSE)/100))*(VLOOKUP(15&amp;$B175,'comm trip limit - FL_Keys'!$A$5:$I$64,COLUMN(G173),FALSE))*$C176</f>
        <v>4749.5009559770087</v>
      </c>
      <c r="Z176">
        <f>Z175+(1-(HLOOKUP(daily!$B175,'commercial size limit'!$A$4:$M$13,5,FALSE)/100))*(VLOOKUP(15&amp;$B175,'comm trip limit - FL_Keys'!$A$5:$I$64,COLUMN(H173),FALSE))*$C176</f>
        <v>4883.5247343734509</v>
      </c>
      <c r="AA176">
        <f>AA175+(1-(HLOOKUP(daily!$B175,'commercial size limit'!$A$4:$M$13,5,FALSE)/100))*(VLOOKUP(15&amp;$B175,'comm trip limit - FL_Keys'!$A$5:$I$64,COLUMN(I173),FALSE))*$C176</f>
        <v>4894.4589386500711</v>
      </c>
      <c r="AB176">
        <f>AB175+(1-(HLOOKUP(daily!$B175,'commercial size limit'!$A$4:$M$13,6,FALSE)/100))*(VLOOKUP(16&amp;$B175,'comm trip limit - FL_Keys'!$A$5:$I$64,COLUMN(D173),FALSE))*$C176</f>
        <v>4098.3262132221616</v>
      </c>
      <c r="AC176">
        <f>AC175+(1-(HLOOKUP(daily!$B175,'commercial size limit'!$A$4:$M$13,6,FALSE)/100))*(VLOOKUP(16&amp;$B175,'comm trip limit - FL_Keys'!$A$5:$I$64,COLUMN(E173),FALSE))*$C176</f>
        <v>2868.4629385077824</v>
      </c>
      <c r="AD176">
        <f>AD175+(1-(HLOOKUP(daily!$B175,'commercial size limit'!$A$4:$M$13,6,FALSE)/100))*(VLOOKUP(16&amp;$B175,'comm trip limit - FL_Keys'!$A$5:$I$64,COLUMN(F173),FALSE))*$C176</f>
        <v>3534.8776709162662</v>
      </c>
      <c r="AE176">
        <f>AE175+(1-(HLOOKUP(daily!$B175,'commercial size limit'!$A$4:$M$13,6,FALSE)/100))*(VLOOKUP(16&amp;$B175,'comm trip limit - FL_Keys'!$A$5:$I$64,COLUMN(G173),FALSE))*$C176</f>
        <v>3970.6165258498713</v>
      </c>
      <c r="AF176">
        <f>AF175+(1-(HLOOKUP(daily!$B175,'commercial size limit'!$A$4:$M$13,6,FALSE)/100))*(VLOOKUP(16&amp;$B175,'comm trip limit - FL_Keys'!$A$5:$I$64,COLUMN(H173),FALSE))*$C176</f>
        <v>4087.392008945541</v>
      </c>
      <c r="AG176">
        <f>AG175+(1-(HLOOKUP(daily!$B175,'commercial size limit'!$A$4:$M$13,6,FALSE)/100))*(VLOOKUP(16&amp;$B175,'comm trip limit - FL_Keys'!$A$5:$I$64,COLUMN(I173),FALSE))*$C176</f>
        <v>4098.3262132221616</v>
      </c>
      <c r="AH176">
        <f>AH175+(1-(HLOOKUP(daily!$B175,'commercial size limit'!$A$4:$M$13,7,FALSE)/100))*(VLOOKUP(17&amp;$B175,'comm trip limit - FL_Keys'!$A$5:$I$64,COLUMN(D173),FALSE))*$C176</f>
        <v>3880.5515820098399</v>
      </c>
      <c r="AI176">
        <f>AI175+(1-(HLOOKUP(daily!$B175,'commercial size limit'!$A$4:$M$13,7,FALSE)/100))*(VLOOKUP(17&amp;$B175,'comm trip limit - FL_Keys'!$A$5:$I$64,COLUMN(E173),FALSE))*$C176</f>
        <v>2755.1865626877748</v>
      </c>
      <c r="AJ176">
        <f>AJ175+(1-(HLOOKUP(daily!$B175,'commercial size limit'!$A$4:$M$13,7,FALSE)/100))*(VLOOKUP(17&amp;$B175,'comm trip limit - FL_Keys'!$A$5:$I$64,COLUMN(F173),FALSE))*$C176</f>
        <v>3371.5089046338599</v>
      </c>
      <c r="AK176">
        <f>AK175+(1-(HLOOKUP(daily!$B175,'commercial size limit'!$A$4:$M$13,7,FALSE)/100))*(VLOOKUP(17&amp;$B175,'comm trip limit - FL_Keys'!$A$5:$I$64,COLUMN(G173),FALSE))*$C176</f>
        <v>3779.0928845416793</v>
      </c>
      <c r="AL176">
        <f>AL175+(1-(HLOOKUP(daily!$B175,'commercial size limit'!$A$4:$M$13,7,FALSE)/100))*(VLOOKUP(17&amp;$B175,'comm trip limit - FL_Keys'!$A$5:$I$64,COLUMN(H173),FALSE))*$C176</f>
        <v>3876.1933905378351</v>
      </c>
      <c r="AM176">
        <f>AM175+(1-(HLOOKUP(daily!$B175,'commercial size limit'!$A$4:$M$13,7,FALSE)/100))*(VLOOKUP(17&amp;$B175,'comm trip limit - FL_Keys'!$A$5:$I$64,COLUMN(I173),FALSE))*$C176</f>
        <v>3880.5515820098399</v>
      </c>
    </row>
    <row r="177" spans="1:39" x14ac:dyDescent="0.25">
      <c r="A177" s="7">
        <v>42544</v>
      </c>
      <c r="B177" s="22">
        <f t="shared" si="7"/>
        <v>6</v>
      </c>
      <c r="C177" s="21">
        <f t="shared" si="6"/>
        <v>60.832999999999998</v>
      </c>
      <c r="D177">
        <f t="shared" si="8"/>
        <v>7588.1089999999758</v>
      </c>
      <c r="E177">
        <v>175</v>
      </c>
      <c r="J177">
        <f>J176+(1-(HLOOKUP(daily!$B176,'commercial size limit'!$A$4:$M$13,2,FALSE)/100))*(VLOOKUP(12&amp;$B176,'comm trip limit - FL_Keys'!$A$5:$I$64,COLUMN(D174),FALSE))*$C177</f>
        <v>7588.1089999999758</v>
      </c>
      <c r="K177">
        <f>K176+(1-(HLOOKUP(daily!$B176,'commercial size limit'!$A$4:$M$13,2,FALSE)/100))*(VLOOKUP(12&amp;$B176,'comm trip limit - FL_Keys'!$A$5:$I$64,COLUMN(E174),FALSE))*$C177</f>
        <v>4467.4616062700043</v>
      </c>
      <c r="L177">
        <f>L176+(1-(HLOOKUP(daily!$B176,'commercial size limit'!$A$4:$M$13,2,FALSE)/100))*(VLOOKUP(12&amp;$B176,'comm trip limit - FL_Keys'!$A$5:$I$64,COLUMN(F174),FALSE))*$C177</f>
        <v>6049.4686392599933</v>
      </c>
      <c r="M177">
        <f>M176+(1-(HLOOKUP(daily!$B176,'commercial size limit'!$A$4:$M$13,2,FALSE)/100))*(VLOOKUP(12&amp;$B176,'comm trip limit - FL_Keys'!$A$5:$I$64,COLUMN(G174),FALSE))*$C177</f>
        <v>7138.9979155799929</v>
      </c>
      <c r="N177">
        <f>N176+(1-(HLOOKUP(daily!$B176,'commercial size limit'!$A$4:$M$13,2,FALSE)/100))*(VLOOKUP(12&amp;$B176,'comm trip limit - FL_Keys'!$A$5:$I$64,COLUMN(H174),FALSE))*$C177</f>
        <v>7508.1384914499849</v>
      </c>
      <c r="O177">
        <f>O176+(1-(HLOOKUP(daily!$B176,'commercial size limit'!$A$4:$M$13,2,FALSE)/100))*(VLOOKUP(12&amp;$B176,'comm trip limit - FL_Keys'!$A$5:$I$64,COLUMN(I174),FALSE))*$C177</f>
        <v>7567.7191461799748</v>
      </c>
      <c r="P177">
        <f>P176+(1-(HLOOKUP(daily!$B176,'commercial size limit'!$A$4:$M$13,4,FALSE)/100))*(VLOOKUP(14&amp;$B176,'comm trip limit - FL_Keys'!$A$5:$I$64,COLUMN(D174),FALSE))*$C177</f>
        <v>5472.4176913398151</v>
      </c>
      <c r="Q177">
        <f>Q176+(1-(HLOOKUP(daily!$B176,'commercial size limit'!$A$4:$M$13,4,FALSE)/100))*(VLOOKUP(14&amp;$B176,'comm trip limit - FL_Keys'!$A$5:$I$64,COLUMN(E174),FALSE))*$C177</f>
        <v>3594.5073577572866</v>
      </c>
      <c r="R177">
        <f>R176+(1-(HLOOKUP(daily!$B176,'commercial size limit'!$A$4:$M$13,4,FALSE)/100))*(VLOOKUP(14&amp;$B176,'comm trip limit - FL_Keys'!$A$5:$I$64,COLUMN(F174),FALSE))*$C177</f>
        <v>4601.3876169307487</v>
      </c>
      <c r="S177">
        <f>S176+(1-(HLOOKUP(daily!$B176,'commercial size limit'!$A$4:$M$13,4,FALSE)/100))*(VLOOKUP(14&amp;$B176,'comm trip limit - FL_Keys'!$A$5:$I$64,COLUMN(G174),FALSE))*$C177</f>
        <v>5269.4204792653518</v>
      </c>
      <c r="T177">
        <f>T176+(1-(HLOOKUP(daily!$B176,'commercial size limit'!$A$4:$M$13,4,FALSE)/100))*(VLOOKUP(14&amp;$B176,'comm trip limit - FL_Keys'!$A$5:$I$64,COLUMN(H174),FALSE))*$C177</f>
        <v>5451.4352651285963</v>
      </c>
      <c r="U177">
        <f>U176+(1-(HLOOKUP(daily!$B176,'commercial size limit'!$A$4:$M$13,4,FALSE)/100))*(VLOOKUP(14&amp;$B176,'comm trip limit - FL_Keys'!$A$5:$I$64,COLUMN(I174),FALSE))*$C177</f>
        <v>5472.4176913398151</v>
      </c>
      <c r="V177">
        <f>V176+(1-(HLOOKUP(daily!$B176,'commercial size limit'!$A$4:$M$13,5,FALSE)/100))*(VLOOKUP(15&amp;$B176,'comm trip limit - FL_Keys'!$A$5:$I$64,COLUMN(D174),FALSE))*$C177</f>
        <v>4945.9540731500711</v>
      </c>
      <c r="W177">
        <f>W176+(1-(HLOOKUP(daily!$B176,'commercial size limit'!$A$4:$M$13,5,FALSE)/100))*(VLOOKUP(15&amp;$B176,'comm trip limit - FL_Keys'!$A$5:$I$64,COLUMN(E174),FALSE))*$C177</f>
        <v>3329.6963686746708</v>
      </c>
      <c r="X177">
        <f>X176+(1-(HLOOKUP(daily!$B176,'commercial size limit'!$A$4:$M$13,5,FALSE)/100))*(VLOOKUP(15&amp;$B176,'comm trip limit - FL_Keys'!$A$5:$I$64,COLUMN(F174),FALSE))*$C177</f>
        <v>4217.8211815026989</v>
      </c>
      <c r="Y177">
        <f>Y176+(1-(HLOOKUP(daily!$B176,'commercial size limit'!$A$4:$M$13,5,FALSE)/100))*(VLOOKUP(15&amp;$B176,'comm trip limit - FL_Keys'!$A$5:$I$64,COLUMN(G174),FALSE))*$C177</f>
        <v>4800.1747430817341</v>
      </c>
      <c r="Z177">
        <f>Z176+(1-(HLOOKUP(daily!$B176,'commercial size limit'!$A$4:$M$13,5,FALSE)/100))*(VLOOKUP(15&amp;$B176,'comm trip limit - FL_Keys'!$A$5:$I$64,COLUMN(H174),FALSE))*$C177</f>
        <v>4935.0198688734508</v>
      </c>
      <c r="AA177">
        <f>AA176+(1-(HLOOKUP(daily!$B176,'commercial size limit'!$A$4:$M$13,5,FALSE)/100))*(VLOOKUP(15&amp;$B176,'comm trip limit - FL_Keys'!$A$5:$I$64,COLUMN(I174),FALSE))*$C177</f>
        <v>4945.9540731500711</v>
      </c>
      <c r="AB177">
        <f>AB176+(1-(HLOOKUP(daily!$B176,'commercial size limit'!$A$4:$M$13,6,FALSE)/100))*(VLOOKUP(16&amp;$B176,'comm trip limit - FL_Keys'!$A$5:$I$64,COLUMN(D174),FALSE))*$C177</f>
        <v>4119.313598222162</v>
      </c>
      <c r="AC177">
        <f>AC176+(1-(HLOOKUP(daily!$B176,'commercial size limit'!$A$4:$M$13,6,FALSE)/100))*(VLOOKUP(16&amp;$B176,'comm trip limit - FL_Keys'!$A$5:$I$64,COLUMN(E174),FALSE))*$C177</f>
        <v>2887.3389925767824</v>
      </c>
      <c r="AD177">
        <f>AD176+(1-(HLOOKUP(daily!$B176,'commercial size limit'!$A$4:$M$13,6,FALSE)/100))*(VLOOKUP(16&amp;$B176,'comm trip limit - FL_Keys'!$A$5:$I$64,COLUMN(F174),FALSE))*$C177</f>
        <v>3555.8650559162661</v>
      </c>
      <c r="AE177">
        <f>AE176+(1-(HLOOKUP(daily!$B176,'commercial size limit'!$A$4:$M$13,6,FALSE)/100))*(VLOOKUP(16&amp;$B176,'comm trip limit - FL_Keys'!$A$5:$I$64,COLUMN(G174),FALSE))*$C177</f>
        <v>3991.6039108498712</v>
      </c>
      <c r="AF177">
        <f>AF176+(1-(HLOOKUP(daily!$B176,'commercial size limit'!$A$4:$M$13,6,FALSE)/100))*(VLOOKUP(16&amp;$B176,'comm trip limit - FL_Keys'!$A$5:$I$64,COLUMN(H174),FALSE))*$C177</f>
        <v>4108.3793939455409</v>
      </c>
      <c r="AG177">
        <f>AG176+(1-(HLOOKUP(daily!$B176,'commercial size limit'!$A$4:$M$13,6,FALSE)/100))*(VLOOKUP(16&amp;$B176,'comm trip limit - FL_Keys'!$A$5:$I$64,COLUMN(I174),FALSE))*$C177</f>
        <v>4119.313598222162</v>
      </c>
      <c r="AH177">
        <f>AH176+(1-(HLOOKUP(daily!$B176,'commercial size limit'!$A$4:$M$13,7,FALSE)/100))*(VLOOKUP(17&amp;$B176,'comm trip limit - FL_Keys'!$A$5:$I$64,COLUMN(D174),FALSE))*$C177</f>
        <v>3898.8014820098397</v>
      </c>
      <c r="AI177">
        <f>AI176+(1-(HLOOKUP(daily!$B176,'commercial size limit'!$A$4:$M$13,7,FALSE)/100))*(VLOOKUP(17&amp;$B176,'comm trip limit - FL_Keys'!$A$5:$I$64,COLUMN(E174),FALSE))*$C177</f>
        <v>2772.1027599957747</v>
      </c>
      <c r="AJ177">
        <f>AJ176+(1-(HLOOKUP(daily!$B176,'commercial size limit'!$A$4:$M$13,7,FALSE)/100))*(VLOOKUP(17&amp;$B176,'comm trip limit - FL_Keys'!$A$5:$I$64,COLUMN(F174),FALSE))*$C177</f>
        <v>3389.7588046338597</v>
      </c>
      <c r="AK177">
        <f>AK176+(1-(HLOOKUP(daily!$B176,'commercial size limit'!$A$4:$M$13,7,FALSE)/100))*(VLOOKUP(17&amp;$B176,'comm trip limit - FL_Keys'!$A$5:$I$64,COLUMN(G174),FALSE))*$C177</f>
        <v>3797.3427845416791</v>
      </c>
      <c r="AL177">
        <f>AL176+(1-(HLOOKUP(daily!$B176,'commercial size limit'!$A$4:$M$13,7,FALSE)/100))*(VLOOKUP(17&amp;$B176,'comm trip limit - FL_Keys'!$A$5:$I$64,COLUMN(H174),FALSE))*$C177</f>
        <v>3894.4432905378349</v>
      </c>
      <c r="AM177">
        <f>AM176+(1-(HLOOKUP(daily!$B176,'commercial size limit'!$A$4:$M$13,7,FALSE)/100))*(VLOOKUP(17&amp;$B176,'comm trip limit - FL_Keys'!$A$5:$I$64,COLUMN(I174),FALSE))*$C177</f>
        <v>3898.8014820098397</v>
      </c>
    </row>
    <row r="178" spans="1:39" x14ac:dyDescent="0.25">
      <c r="A178" s="7">
        <v>42545</v>
      </c>
      <c r="B178" s="22">
        <f t="shared" si="7"/>
        <v>6</v>
      </c>
      <c r="C178" s="21">
        <f t="shared" si="6"/>
        <v>60.832999999999998</v>
      </c>
      <c r="D178">
        <f t="shared" si="8"/>
        <v>7648.9419999999755</v>
      </c>
      <c r="E178">
        <v>176</v>
      </c>
      <c r="J178">
        <f>J177+(1-(HLOOKUP(daily!$B177,'commercial size limit'!$A$4:$M$13,2,FALSE)/100))*(VLOOKUP(12&amp;$B177,'comm trip limit - FL_Keys'!$A$5:$I$64,COLUMN(D175),FALSE))*$C178</f>
        <v>7648.9419999999755</v>
      </c>
      <c r="K178">
        <f>K177+(1-(HLOOKUP(daily!$B177,'commercial size limit'!$A$4:$M$13,2,FALSE)/100))*(VLOOKUP(12&amp;$B177,'comm trip limit - FL_Keys'!$A$5:$I$64,COLUMN(E175),FALSE))*$C178</f>
        <v>4503.6468996600042</v>
      </c>
      <c r="L178">
        <f>L177+(1-(HLOOKUP(daily!$B177,'commercial size limit'!$A$4:$M$13,2,FALSE)/100))*(VLOOKUP(12&amp;$B177,'comm trip limit - FL_Keys'!$A$5:$I$64,COLUMN(F175),FALSE))*$C178</f>
        <v>6099.217866659993</v>
      </c>
      <c r="M178">
        <f>M177+(1-(HLOOKUP(daily!$B177,'commercial size limit'!$A$4:$M$13,2,FALSE)/100))*(VLOOKUP(12&amp;$B177,'comm trip limit - FL_Keys'!$A$5:$I$64,COLUMN(G175),FALSE))*$C178</f>
        <v>7197.4499119599932</v>
      </c>
      <c r="N178">
        <f>N177+(1-(HLOOKUP(daily!$B177,'commercial size limit'!$A$4:$M$13,2,FALSE)/100))*(VLOOKUP(12&amp;$B177,'comm trip limit - FL_Keys'!$A$5:$I$64,COLUMN(H175),FALSE))*$C178</f>
        <v>7568.9714914499846</v>
      </c>
      <c r="O178">
        <f>O177+(1-(HLOOKUP(daily!$B177,'commercial size limit'!$A$4:$M$13,2,FALSE)/100))*(VLOOKUP(12&amp;$B177,'comm trip limit - FL_Keys'!$A$5:$I$64,COLUMN(I175),FALSE))*$C178</f>
        <v>7628.5521461799744</v>
      </c>
      <c r="P178">
        <f>P177+(1-(HLOOKUP(daily!$B177,'commercial size limit'!$A$4:$M$13,4,FALSE)/100))*(VLOOKUP(14&amp;$B177,'comm trip limit - FL_Keys'!$A$5:$I$64,COLUMN(D175),FALSE))*$C178</f>
        <v>5527.7148883398149</v>
      </c>
      <c r="Q178">
        <f>Q177+(1-(HLOOKUP(daily!$B177,'commercial size limit'!$A$4:$M$13,4,FALSE)/100))*(VLOOKUP(14&amp;$B177,'comm trip limit - FL_Keys'!$A$5:$I$64,COLUMN(E175),FALSE))*$C178</f>
        <v>3629.2174083141867</v>
      </c>
      <c r="R178">
        <f>R177+(1-(HLOOKUP(daily!$B177,'commercial size limit'!$A$4:$M$13,4,FALSE)/100))*(VLOOKUP(14&amp;$B177,'comm trip limit - FL_Keys'!$A$5:$I$64,COLUMN(F175),FALSE))*$C178</f>
        <v>4648.0368852919182</v>
      </c>
      <c r="S178">
        <f>S177+(1-(HLOOKUP(daily!$B177,'commercial size limit'!$A$4:$M$13,4,FALSE)/100))*(VLOOKUP(14&amp;$B177,'comm trip limit - FL_Keys'!$A$5:$I$64,COLUMN(G175),FALSE))*$C178</f>
        <v>5323.2611480963715</v>
      </c>
      <c r="T178">
        <f>T177+(1-(HLOOKUP(daily!$B177,'commercial size limit'!$A$4:$M$13,4,FALSE)/100))*(VLOOKUP(14&amp;$B177,'comm trip limit - FL_Keys'!$A$5:$I$64,COLUMN(H175),FALSE))*$C178</f>
        <v>5506.7324621285961</v>
      </c>
      <c r="U178">
        <f>U177+(1-(HLOOKUP(daily!$B177,'commercial size limit'!$A$4:$M$13,4,FALSE)/100))*(VLOOKUP(14&amp;$B177,'comm trip limit - FL_Keys'!$A$5:$I$64,COLUMN(I175),FALSE))*$C178</f>
        <v>5527.7148883398149</v>
      </c>
      <c r="V178">
        <f>V177+(1-(HLOOKUP(daily!$B177,'commercial size limit'!$A$4:$M$13,5,FALSE)/100))*(VLOOKUP(15&amp;$B177,'comm trip limit - FL_Keys'!$A$5:$I$64,COLUMN(D175),FALSE))*$C178</f>
        <v>4997.449207650071</v>
      </c>
      <c r="W178">
        <f>W177+(1-(HLOOKUP(daily!$B177,'commercial size limit'!$A$4:$M$13,5,FALSE)/100))*(VLOOKUP(15&amp;$B177,'comm trip limit - FL_Keys'!$A$5:$I$64,COLUMN(E175),FALSE))*$C178</f>
        <v>3363.3355652867958</v>
      </c>
      <c r="X178">
        <f>X177+(1-(HLOOKUP(daily!$B177,'commercial size limit'!$A$4:$M$13,5,FALSE)/100))*(VLOOKUP(15&amp;$B177,'comm trip limit - FL_Keys'!$A$5:$I$64,COLUMN(F175),FALSE))*$C178</f>
        <v>4262.1291400805339</v>
      </c>
      <c r="Y178">
        <f>Y177+(1-(HLOOKUP(daily!$B177,'commercial size limit'!$A$4:$M$13,5,FALSE)/100))*(VLOOKUP(15&amp;$B177,'comm trip limit - FL_Keys'!$A$5:$I$64,COLUMN(G175),FALSE))*$C178</f>
        <v>4850.8485301864594</v>
      </c>
      <c r="Z178">
        <f>Z177+(1-(HLOOKUP(daily!$B177,'commercial size limit'!$A$4:$M$13,5,FALSE)/100))*(VLOOKUP(15&amp;$B177,'comm trip limit - FL_Keys'!$A$5:$I$64,COLUMN(H175),FALSE))*$C178</f>
        <v>4986.5150033734508</v>
      </c>
      <c r="AA178">
        <f>AA177+(1-(HLOOKUP(daily!$B177,'commercial size limit'!$A$4:$M$13,5,FALSE)/100))*(VLOOKUP(15&amp;$B177,'comm trip limit - FL_Keys'!$A$5:$I$64,COLUMN(I175),FALSE))*$C178</f>
        <v>4997.449207650071</v>
      </c>
      <c r="AB178">
        <f>AB177+(1-(HLOOKUP(daily!$B177,'commercial size limit'!$A$4:$M$13,6,FALSE)/100))*(VLOOKUP(16&amp;$B177,'comm trip limit - FL_Keys'!$A$5:$I$64,COLUMN(D175),FALSE))*$C178</f>
        <v>4140.3009832221624</v>
      </c>
      <c r="AC178">
        <f>AC177+(1-(HLOOKUP(daily!$B177,'commercial size limit'!$A$4:$M$13,6,FALSE)/100))*(VLOOKUP(16&amp;$B177,'comm trip limit - FL_Keys'!$A$5:$I$64,COLUMN(E175),FALSE))*$C178</f>
        <v>2906.2150466457824</v>
      </c>
      <c r="AD178">
        <f>AD177+(1-(HLOOKUP(daily!$B177,'commercial size limit'!$A$4:$M$13,6,FALSE)/100))*(VLOOKUP(16&amp;$B177,'comm trip limit - FL_Keys'!$A$5:$I$64,COLUMN(F175),FALSE))*$C178</f>
        <v>3576.852440916266</v>
      </c>
      <c r="AE178">
        <f>AE177+(1-(HLOOKUP(daily!$B177,'commercial size limit'!$A$4:$M$13,6,FALSE)/100))*(VLOOKUP(16&amp;$B177,'comm trip limit - FL_Keys'!$A$5:$I$64,COLUMN(G175),FALSE))*$C178</f>
        <v>4012.5912958498711</v>
      </c>
      <c r="AF178">
        <f>AF177+(1-(HLOOKUP(daily!$B177,'commercial size limit'!$A$4:$M$13,6,FALSE)/100))*(VLOOKUP(16&amp;$B177,'comm trip limit - FL_Keys'!$A$5:$I$64,COLUMN(H175),FALSE))*$C178</f>
        <v>4129.3667789455412</v>
      </c>
      <c r="AG178">
        <f>AG177+(1-(HLOOKUP(daily!$B177,'commercial size limit'!$A$4:$M$13,6,FALSE)/100))*(VLOOKUP(16&amp;$B177,'comm trip limit - FL_Keys'!$A$5:$I$64,COLUMN(I175),FALSE))*$C178</f>
        <v>4140.3009832221624</v>
      </c>
      <c r="AH178">
        <f>AH177+(1-(HLOOKUP(daily!$B177,'commercial size limit'!$A$4:$M$13,7,FALSE)/100))*(VLOOKUP(17&amp;$B177,'comm trip limit - FL_Keys'!$A$5:$I$64,COLUMN(D175),FALSE))*$C178</f>
        <v>3917.0513820098395</v>
      </c>
      <c r="AI178">
        <f>AI177+(1-(HLOOKUP(daily!$B177,'commercial size limit'!$A$4:$M$13,7,FALSE)/100))*(VLOOKUP(17&amp;$B177,'comm trip limit - FL_Keys'!$A$5:$I$64,COLUMN(E175),FALSE))*$C178</f>
        <v>2789.0189573037746</v>
      </c>
      <c r="AJ178">
        <f>AJ177+(1-(HLOOKUP(daily!$B177,'commercial size limit'!$A$4:$M$13,7,FALSE)/100))*(VLOOKUP(17&amp;$B177,'comm trip limit - FL_Keys'!$A$5:$I$64,COLUMN(F175),FALSE))*$C178</f>
        <v>3408.0087046338595</v>
      </c>
      <c r="AK178">
        <f>AK177+(1-(HLOOKUP(daily!$B177,'commercial size limit'!$A$4:$M$13,7,FALSE)/100))*(VLOOKUP(17&amp;$B177,'comm trip limit - FL_Keys'!$A$5:$I$64,COLUMN(G175),FALSE))*$C178</f>
        <v>3815.5926845416789</v>
      </c>
      <c r="AL178">
        <f>AL177+(1-(HLOOKUP(daily!$B177,'commercial size limit'!$A$4:$M$13,7,FALSE)/100))*(VLOOKUP(17&amp;$B177,'comm trip limit - FL_Keys'!$A$5:$I$64,COLUMN(H175),FALSE))*$C178</f>
        <v>3912.6931905378347</v>
      </c>
      <c r="AM178">
        <f>AM177+(1-(HLOOKUP(daily!$B177,'commercial size limit'!$A$4:$M$13,7,FALSE)/100))*(VLOOKUP(17&amp;$B177,'comm trip limit - FL_Keys'!$A$5:$I$64,COLUMN(I175),FALSE))*$C178</f>
        <v>3917.0513820098395</v>
      </c>
    </row>
    <row r="179" spans="1:39" x14ac:dyDescent="0.25">
      <c r="A179" s="7">
        <v>42546</v>
      </c>
      <c r="B179" s="22">
        <f t="shared" si="7"/>
        <v>6</v>
      </c>
      <c r="C179" s="21">
        <f t="shared" si="6"/>
        <v>60.832999999999998</v>
      </c>
      <c r="D179">
        <f t="shared" si="8"/>
        <v>7709.7749999999751</v>
      </c>
      <c r="E179">
        <v>177</v>
      </c>
      <c r="J179">
        <f>J178+(1-(HLOOKUP(daily!$B178,'commercial size limit'!$A$4:$M$13,2,FALSE)/100))*(VLOOKUP(12&amp;$B178,'comm trip limit - FL_Keys'!$A$5:$I$64,COLUMN(D176),FALSE))*$C179</f>
        <v>7709.7749999999751</v>
      </c>
      <c r="K179">
        <f>K178+(1-(HLOOKUP(daily!$B178,'commercial size limit'!$A$4:$M$13,2,FALSE)/100))*(VLOOKUP(12&amp;$B178,'comm trip limit - FL_Keys'!$A$5:$I$64,COLUMN(E176),FALSE))*$C179</f>
        <v>4539.8321930500042</v>
      </c>
      <c r="L179">
        <f>L178+(1-(HLOOKUP(daily!$B178,'commercial size limit'!$A$4:$M$13,2,FALSE)/100))*(VLOOKUP(12&amp;$B178,'comm trip limit - FL_Keys'!$A$5:$I$64,COLUMN(F176),FALSE))*$C179</f>
        <v>6148.9670940599926</v>
      </c>
      <c r="M179">
        <f>M178+(1-(HLOOKUP(daily!$B178,'commercial size limit'!$A$4:$M$13,2,FALSE)/100))*(VLOOKUP(12&amp;$B178,'comm trip limit - FL_Keys'!$A$5:$I$64,COLUMN(G176),FALSE))*$C179</f>
        <v>7255.9019083399935</v>
      </c>
      <c r="N179">
        <f>N178+(1-(HLOOKUP(daily!$B178,'commercial size limit'!$A$4:$M$13,2,FALSE)/100))*(VLOOKUP(12&amp;$B178,'comm trip limit - FL_Keys'!$A$5:$I$64,COLUMN(H176),FALSE))*$C179</f>
        <v>7629.8044914499842</v>
      </c>
      <c r="O179">
        <f>O178+(1-(HLOOKUP(daily!$B178,'commercial size limit'!$A$4:$M$13,2,FALSE)/100))*(VLOOKUP(12&amp;$B178,'comm trip limit - FL_Keys'!$A$5:$I$64,COLUMN(I176),FALSE))*$C179</f>
        <v>7689.3851461799741</v>
      </c>
      <c r="P179">
        <f>P178+(1-(HLOOKUP(daily!$B178,'commercial size limit'!$A$4:$M$13,4,FALSE)/100))*(VLOOKUP(14&amp;$B178,'comm trip limit - FL_Keys'!$A$5:$I$64,COLUMN(D176),FALSE))*$C179</f>
        <v>5583.0120853398148</v>
      </c>
      <c r="Q179">
        <f>Q178+(1-(HLOOKUP(daily!$B178,'commercial size limit'!$A$4:$M$13,4,FALSE)/100))*(VLOOKUP(14&amp;$B178,'comm trip limit - FL_Keys'!$A$5:$I$64,COLUMN(E176),FALSE))*$C179</f>
        <v>3663.9274588710869</v>
      </c>
      <c r="R179">
        <f>R178+(1-(HLOOKUP(daily!$B178,'commercial size limit'!$A$4:$M$13,4,FALSE)/100))*(VLOOKUP(14&amp;$B178,'comm trip limit - FL_Keys'!$A$5:$I$64,COLUMN(F176),FALSE))*$C179</f>
        <v>4694.6861536530878</v>
      </c>
      <c r="S179">
        <f>S178+(1-(HLOOKUP(daily!$B178,'commercial size limit'!$A$4:$M$13,4,FALSE)/100))*(VLOOKUP(14&amp;$B178,'comm trip limit - FL_Keys'!$A$5:$I$64,COLUMN(G176),FALSE))*$C179</f>
        <v>5377.1018169273912</v>
      </c>
      <c r="T179">
        <f>T178+(1-(HLOOKUP(daily!$B178,'commercial size limit'!$A$4:$M$13,4,FALSE)/100))*(VLOOKUP(14&amp;$B178,'comm trip limit - FL_Keys'!$A$5:$I$64,COLUMN(H176),FALSE))*$C179</f>
        <v>5562.029659128596</v>
      </c>
      <c r="U179">
        <f>U178+(1-(HLOOKUP(daily!$B178,'commercial size limit'!$A$4:$M$13,4,FALSE)/100))*(VLOOKUP(14&amp;$B178,'comm trip limit - FL_Keys'!$A$5:$I$64,COLUMN(I176),FALSE))*$C179</f>
        <v>5583.0120853398148</v>
      </c>
      <c r="V179">
        <f>V178+(1-(HLOOKUP(daily!$B178,'commercial size limit'!$A$4:$M$13,5,FALSE)/100))*(VLOOKUP(15&amp;$B178,'comm trip limit - FL_Keys'!$A$5:$I$64,COLUMN(D176),FALSE))*$C179</f>
        <v>5048.944342150071</v>
      </c>
      <c r="W179">
        <f>W178+(1-(HLOOKUP(daily!$B178,'commercial size limit'!$A$4:$M$13,5,FALSE)/100))*(VLOOKUP(15&amp;$B178,'comm trip limit - FL_Keys'!$A$5:$I$64,COLUMN(E176),FALSE))*$C179</f>
        <v>3396.9747618989209</v>
      </c>
      <c r="X179">
        <f>X178+(1-(HLOOKUP(daily!$B178,'commercial size limit'!$A$4:$M$13,5,FALSE)/100))*(VLOOKUP(15&amp;$B178,'comm trip limit - FL_Keys'!$A$5:$I$64,COLUMN(F176),FALSE))*$C179</f>
        <v>4306.437098658369</v>
      </c>
      <c r="Y179">
        <f>Y178+(1-(HLOOKUP(daily!$B178,'commercial size limit'!$A$4:$M$13,5,FALSE)/100))*(VLOOKUP(15&amp;$B178,'comm trip limit - FL_Keys'!$A$5:$I$64,COLUMN(G176),FALSE))*$C179</f>
        <v>4901.5223172911847</v>
      </c>
      <c r="Z179">
        <f>Z178+(1-(HLOOKUP(daily!$B178,'commercial size limit'!$A$4:$M$13,5,FALSE)/100))*(VLOOKUP(15&amp;$B178,'comm trip limit - FL_Keys'!$A$5:$I$64,COLUMN(H176),FALSE))*$C179</f>
        <v>5038.0101378734507</v>
      </c>
      <c r="AA179">
        <f>AA178+(1-(HLOOKUP(daily!$B178,'commercial size limit'!$A$4:$M$13,5,FALSE)/100))*(VLOOKUP(15&amp;$B178,'comm trip limit - FL_Keys'!$A$5:$I$64,COLUMN(I176),FALSE))*$C179</f>
        <v>5048.944342150071</v>
      </c>
      <c r="AB179">
        <f>AB178+(1-(HLOOKUP(daily!$B178,'commercial size limit'!$A$4:$M$13,6,FALSE)/100))*(VLOOKUP(16&amp;$B178,'comm trip limit - FL_Keys'!$A$5:$I$64,COLUMN(D176),FALSE))*$C179</f>
        <v>4161.2883682221627</v>
      </c>
      <c r="AC179">
        <f>AC178+(1-(HLOOKUP(daily!$B178,'commercial size limit'!$A$4:$M$13,6,FALSE)/100))*(VLOOKUP(16&amp;$B178,'comm trip limit - FL_Keys'!$A$5:$I$64,COLUMN(E176),FALSE))*$C179</f>
        <v>2925.0911007147824</v>
      </c>
      <c r="AD179">
        <f>AD178+(1-(HLOOKUP(daily!$B178,'commercial size limit'!$A$4:$M$13,6,FALSE)/100))*(VLOOKUP(16&amp;$B178,'comm trip limit - FL_Keys'!$A$5:$I$64,COLUMN(F176),FALSE))*$C179</f>
        <v>3597.8398259162659</v>
      </c>
      <c r="AE179">
        <f>AE178+(1-(HLOOKUP(daily!$B178,'commercial size limit'!$A$4:$M$13,6,FALSE)/100))*(VLOOKUP(16&amp;$B178,'comm trip limit - FL_Keys'!$A$5:$I$64,COLUMN(G176),FALSE))*$C179</f>
        <v>4033.578680849871</v>
      </c>
      <c r="AF179">
        <f>AF178+(1-(HLOOKUP(daily!$B178,'commercial size limit'!$A$4:$M$13,6,FALSE)/100))*(VLOOKUP(16&amp;$B178,'comm trip limit - FL_Keys'!$A$5:$I$64,COLUMN(H176),FALSE))*$C179</f>
        <v>4150.3541639455416</v>
      </c>
      <c r="AG179">
        <f>AG178+(1-(HLOOKUP(daily!$B178,'commercial size limit'!$A$4:$M$13,6,FALSE)/100))*(VLOOKUP(16&amp;$B178,'comm trip limit - FL_Keys'!$A$5:$I$64,COLUMN(I176),FALSE))*$C179</f>
        <v>4161.2883682221627</v>
      </c>
      <c r="AH179">
        <f>AH178+(1-(HLOOKUP(daily!$B178,'commercial size limit'!$A$4:$M$13,7,FALSE)/100))*(VLOOKUP(17&amp;$B178,'comm trip limit - FL_Keys'!$A$5:$I$64,COLUMN(D176),FALSE))*$C179</f>
        <v>3935.3012820098393</v>
      </c>
      <c r="AI179">
        <f>AI178+(1-(HLOOKUP(daily!$B178,'commercial size limit'!$A$4:$M$13,7,FALSE)/100))*(VLOOKUP(17&amp;$B178,'comm trip limit - FL_Keys'!$A$5:$I$64,COLUMN(E176),FALSE))*$C179</f>
        <v>2805.9351546117746</v>
      </c>
      <c r="AJ179">
        <f>AJ178+(1-(HLOOKUP(daily!$B178,'commercial size limit'!$A$4:$M$13,7,FALSE)/100))*(VLOOKUP(17&amp;$B178,'comm trip limit - FL_Keys'!$A$5:$I$64,COLUMN(F176),FALSE))*$C179</f>
        <v>3426.2586046338592</v>
      </c>
      <c r="AK179">
        <f>AK178+(1-(HLOOKUP(daily!$B178,'commercial size limit'!$A$4:$M$13,7,FALSE)/100))*(VLOOKUP(17&amp;$B178,'comm trip limit - FL_Keys'!$A$5:$I$64,COLUMN(G176),FALSE))*$C179</f>
        <v>3833.8425845416787</v>
      </c>
      <c r="AL179">
        <f>AL178+(1-(HLOOKUP(daily!$B178,'commercial size limit'!$A$4:$M$13,7,FALSE)/100))*(VLOOKUP(17&amp;$B178,'comm trip limit - FL_Keys'!$A$5:$I$64,COLUMN(H176),FALSE))*$C179</f>
        <v>3930.9430905378345</v>
      </c>
      <c r="AM179">
        <f>AM178+(1-(HLOOKUP(daily!$B178,'commercial size limit'!$A$4:$M$13,7,FALSE)/100))*(VLOOKUP(17&amp;$B178,'comm trip limit - FL_Keys'!$A$5:$I$64,COLUMN(I176),FALSE))*$C179</f>
        <v>3935.3012820098393</v>
      </c>
    </row>
    <row r="180" spans="1:39" x14ac:dyDescent="0.25">
      <c r="A180" s="7">
        <v>42547</v>
      </c>
      <c r="B180" s="22">
        <f t="shared" si="7"/>
        <v>6</v>
      </c>
      <c r="C180" s="21">
        <f t="shared" si="6"/>
        <v>60.832999999999998</v>
      </c>
      <c r="D180">
        <f t="shared" si="8"/>
        <v>7770.6079999999747</v>
      </c>
      <c r="E180">
        <v>178</v>
      </c>
      <c r="J180">
        <f>J179+(1-(HLOOKUP(daily!$B179,'commercial size limit'!$A$4:$M$13,2,FALSE)/100))*(VLOOKUP(12&amp;$B179,'comm trip limit - FL_Keys'!$A$5:$I$64,COLUMN(D177),FALSE))*$C180</f>
        <v>7770.6079999999747</v>
      </c>
      <c r="K180">
        <f>K179+(1-(HLOOKUP(daily!$B179,'commercial size limit'!$A$4:$M$13,2,FALSE)/100))*(VLOOKUP(12&amp;$B179,'comm trip limit - FL_Keys'!$A$5:$I$64,COLUMN(E177),FALSE))*$C180</f>
        <v>4576.0174864400042</v>
      </c>
      <c r="L180">
        <f>L179+(1-(HLOOKUP(daily!$B179,'commercial size limit'!$A$4:$M$13,2,FALSE)/100))*(VLOOKUP(12&amp;$B179,'comm trip limit - FL_Keys'!$A$5:$I$64,COLUMN(F177),FALSE))*$C180</f>
        <v>6198.7163214599923</v>
      </c>
      <c r="M180">
        <f>M179+(1-(HLOOKUP(daily!$B179,'commercial size limit'!$A$4:$M$13,2,FALSE)/100))*(VLOOKUP(12&amp;$B179,'comm trip limit - FL_Keys'!$A$5:$I$64,COLUMN(G177),FALSE))*$C180</f>
        <v>7314.3539047199938</v>
      </c>
      <c r="N180">
        <f>N179+(1-(HLOOKUP(daily!$B179,'commercial size limit'!$A$4:$M$13,2,FALSE)/100))*(VLOOKUP(12&amp;$B179,'comm trip limit - FL_Keys'!$A$5:$I$64,COLUMN(H177),FALSE))*$C180</f>
        <v>7690.6374914499838</v>
      </c>
      <c r="O180">
        <f>O179+(1-(HLOOKUP(daily!$B179,'commercial size limit'!$A$4:$M$13,2,FALSE)/100))*(VLOOKUP(12&amp;$B179,'comm trip limit - FL_Keys'!$A$5:$I$64,COLUMN(I177),FALSE))*$C180</f>
        <v>7750.2181461799737</v>
      </c>
      <c r="P180">
        <f>P179+(1-(HLOOKUP(daily!$B179,'commercial size limit'!$A$4:$M$13,4,FALSE)/100))*(VLOOKUP(14&amp;$B179,'comm trip limit - FL_Keys'!$A$5:$I$64,COLUMN(D177),FALSE))*$C180</f>
        <v>5638.3092823398147</v>
      </c>
      <c r="Q180">
        <f>Q179+(1-(HLOOKUP(daily!$B179,'commercial size limit'!$A$4:$M$13,4,FALSE)/100))*(VLOOKUP(14&amp;$B179,'comm trip limit - FL_Keys'!$A$5:$I$64,COLUMN(E177),FALSE))*$C180</f>
        <v>3698.637509427987</v>
      </c>
      <c r="R180">
        <f>R179+(1-(HLOOKUP(daily!$B179,'commercial size limit'!$A$4:$M$13,4,FALSE)/100))*(VLOOKUP(14&amp;$B179,'comm trip limit - FL_Keys'!$A$5:$I$64,COLUMN(F177),FALSE))*$C180</f>
        <v>4741.3354220142573</v>
      </c>
      <c r="S180">
        <f>S179+(1-(HLOOKUP(daily!$B179,'commercial size limit'!$A$4:$M$13,4,FALSE)/100))*(VLOOKUP(14&amp;$B179,'comm trip limit - FL_Keys'!$A$5:$I$64,COLUMN(G177),FALSE))*$C180</f>
        <v>5430.9424857584108</v>
      </c>
      <c r="T180">
        <f>T179+(1-(HLOOKUP(daily!$B179,'commercial size limit'!$A$4:$M$13,4,FALSE)/100))*(VLOOKUP(14&amp;$B179,'comm trip limit - FL_Keys'!$A$5:$I$64,COLUMN(H177),FALSE))*$C180</f>
        <v>5617.3268561285959</v>
      </c>
      <c r="U180">
        <f>U179+(1-(HLOOKUP(daily!$B179,'commercial size limit'!$A$4:$M$13,4,FALSE)/100))*(VLOOKUP(14&amp;$B179,'comm trip limit - FL_Keys'!$A$5:$I$64,COLUMN(I177),FALSE))*$C180</f>
        <v>5638.3092823398147</v>
      </c>
      <c r="V180">
        <f>V179+(1-(HLOOKUP(daily!$B179,'commercial size limit'!$A$4:$M$13,5,FALSE)/100))*(VLOOKUP(15&amp;$B179,'comm trip limit - FL_Keys'!$A$5:$I$64,COLUMN(D177),FALSE))*$C180</f>
        <v>5100.4394766500709</v>
      </c>
      <c r="W180">
        <f>W179+(1-(HLOOKUP(daily!$B179,'commercial size limit'!$A$4:$M$13,5,FALSE)/100))*(VLOOKUP(15&amp;$B179,'comm trip limit - FL_Keys'!$A$5:$I$64,COLUMN(E177),FALSE))*$C180</f>
        <v>3430.6139585110459</v>
      </c>
      <c r="X180">
        <f>X179+(1-(HLOOKUP(daily!$B179,'commercial size limit'!$A$4:$M$13,5,FALSE)/100))*(VLOOKUP(15&amp;$B179,'comm trip limit - FL_Keys'!$A$5:$I$64,COLUMN(F177),FALSE))*$C180</f>
        <v>4350.745057236204</v>
      </c>
      <c r="Y180">
        <f>Y179+(1-(HLOOKUP(daily!$B179,'commercial size limit'!$A$4:$M$13,5,FALSE)/100))*(VLOOKUP(15&amp;$B179,'comm trip limit - FL_Keys'!$A$5:$I$64,COLUMN(G177),FALSE))*$C180</f>
        <v>4952.19610439591</v>
      </c>
      <c r="Z180">
        <f>Z179+(1-(HLOOKUP(daily!$B179,'commercial size limit'!$A$4:$M$13,5,FALSE)/100))*(VLOOKUP(15&amp;$B179,'comm trip limit - FL_Keys'!$A$5:$I$64,COLUMN(H177),FALSE))*$C180</f>
        <v>5089.5052723734507</v>
      </c>
      <c r="AA180">
        <f>AA179+(1-(HLOOKUP(daily!$B179,'commercial size limit'!$A$4:$M$13,5,FALSE)/100))*(VLOOKUP(15&amp;$B179,'comm trip limit - FL_Keys'!$A$5:$I$64,COLUMN(I177),FALSE))*$C180</f>
        <v>5100.4394766500709</v>
      </c>
      <c r="AB180">
        <f>AB179+(1-(HLOOKUP(daily!$B179,'commercial size limit'!$A$4:$M$13,6,FALSE)/100))*(VLOOKUP(16&amp;$B179,'comm trip limit - FL_Keys'!$A$5:$I$64,COLUMN(D177),FALSE))*$C180</f>
        <v>4182.2757532221631</v>
      </c>
      <c r="AC180">
        <f>AC179+(1-(HLOOKUP(daily!$B179,'commercial size limit'!$A$4:$M$13,6,FALSE)/100))*(VLOOKUP(16&amp;$B179,'comm trip limit - FL_Keys'!$A$5:$I$64,COLUMN(E177),FALSE))*$C180</f>
        <v>2943.9671547837825</v>
      </c>
      <c r="AD180">
        <f>AD179+(1-(HLOOKUP(daily!$B179,'commercial size limit'!$A$4:$M$13,6,FALSE)/100))*(VLOOKUP(16&amp;$B179,'comm trip limit - FL_Keys'!$A$5:$I$64,COLUMN(F177),FALSE))*$C180</f>
        <v>3618.8272109162658</v>
      </c>
      <c r="AE180">
        <f>AE179+(1-(HLOOKUP(daily!$B179,'commercial size limit'!$A$4:$M$13,6,FALSE)/100))*(VLOOKUP(16&amp;$B179,'comm trip limit - FL_Keys'!$A$5:$I$64,COLUMN(G177),FALSE))*$C180</f>
        <v>4054.5660658498709</v>
      </c>
      <c r="AF180">
        <f>AF179+(1-(HLOOKUP(daily!$B179,'commercial size limit'!$A$4:$M$13,6,FALSE)/100))*(VLOOKUP(16&amp;$B179,'comm trip limit - FL_Keys'!$A$5:$I$64,COLUMN(H177),FALSE))*$C180</f>
        <v>4171.3415489455419</v>
      </c>
      <c r="AG180">
        <f>AG179+(1-(HLOOKUP(daily!$B179,'commercial size limit'!$A$4:$M$13,6,FALSE)/100))*(VLOOKUP(16&amp;$B179,'comm trip limit - FL_Keys'!$A$5:$I$64,COLUMN(I177),FALSE))*$C180</f>
        <v>4182.2757532221631</v>
      </c>
      <c r="AH180">
        <f>AH179+(1-(HLOOKUP(daily!$B179,'commercial size limit'!$A$4:$M$13,7,FALSE)/100))*(VLOOKUP(17&amp;$B179,'comm trip limit - FL_Keys'!$A$5:$I$64,COLUMN(D177),FALSE))*$C180</f>
        <v>3953.5511820098391</v>
      </c>
      <c r="AI180">
        <f>AI179+(1-(HLOOKUP(daily!$B179,'commercial size limit'!$A$4:$M$13,7,FALSE)/100))*(VLOOKUP(17&amp;$B179,'comm trip limit - FL_Keys'!$A$5:$I$64,COLUMN(E177),FALSE))*$C180</f>
        <v>2822.8513519197745</v>
      </c>
      <c r="AJ180">
        <f>AJ179+(1-(HLOOKUP(daily!$B179,'commercial size limit'!$A$4:$M$13,7,FALSE)/100))*(VLOOKUP(17&amp;$B179,'comm trip limit - FL_Keys'!$A$5:$I$64,COLUMN(F177),FALSE))*$C180</f>
        <v>3444.508504633859</v>
      </c>
      <c r="AK180">
        <f>AK179+(1-(HLOOKUP(daily!$B179,'commercial size limit'!$A$4:$M$13,7,FALSE)/100))*(VLOOKUP(17&amp;$B179,'comm trip limit - FL_Keys'!$A$5:$I$64,COLUMN(G177),FALSE))*$C180</f>
        <v>3852.0924845416785</v>
      </c>
      <c r="AL180">
        <f>AL179+(1-(HLOOKUP(daily!$B179,'commercial size limit'!$A$4:$M$13,7,FALSE)/100))*(VLOOKUP(17&amp;$B179,'comm trip limit - FL_Keys'!$A$5:$I$64,COLUMN(H177),FALSE))*$C180</f>
        <v>3949.1929905378342</v>
      </c>
      <c r="AM180">
        <f>AM179+(1-(HLOOKUP(daily!$B179,'commercial size limit'!$A$4:$M$13,7,FALSE)/100))*(VLOOKUP(17&amp;$B179,'comm trip limit - FL_Keys'!$A$5:$I$64,COLUMN(I177),FALSE))*$C180</f>
        <v>3953.5511820098391</v>
      </c>
    </row>
    <row r="181" spans="1:39" x14ac:dyDescent="0.25">
      <c r="A181" s="7">
        <v>42548</v>
      </c>
      <c r="B181" s="22">
        <f t="shared" si="7"/>
        <v>6</v>
      </c>
      <c r="C181" s="21">
        <f t="shared" si="6"/>
        <v>60.832999999999998</v>
      </c>
      <c r="D181">
        <f t="shared" si="8"/>
        <v>7831.4409999999743</v>
      </c>
      <c r="E181">
        <v>179</v>
      </c>
      <c r="J181">
        <f>J180+(1-(HLOOKUP(daily!$B180,'commercial size limit'!$A$4:$M$13,2,FALSE)/100))*(VLOOKUP(12&amp;$B180,'comm trip limit - FL_Keys'!$A$5:$I$64,COLUMN(D178),FALSE))*$C181</f>
        <v>7831.4409999999743</v>
      </c>
      <c r="K181">
        <f>K180+(1-(HLOOKUP(daily!$B180,'commercial size limit'!$A$4:$M$13,2,FALSE)/100))*(VLOOKUP(12&amp;$B180,'comm trip limit - FL_Keys'!$A$5:$I$64,COLUMN(E178),FALSE))*$C181</f>
        <v>4612.2027798300041</v>
      </c>
      <c r="L181">
        <f>L180+(1-(HLOOKUP(daily!$B180,'commercial size limit'!$A$4:$M$13,2,FALSE)/100))*(VLOOKUP(12&amp;$B180,'comm trip limit - FL_Keys'!$A$5:$I$64,COLUMN(F178),FALSE))*$C181</f>
        <v>6248.4655488599919</v>
      </c>
      <c r="M181">
        <f>M180+(1-(HLOOKUP(daily!$B180,'commercial size limit'!$A$4:$M$13,2,FALSE)/100))*(VLOOKUP(12&amp;$B180,'comm trip limit - FL_Keys'!$A$5:$I$64,COLUMN(G178),FALSE))*$C181</f>
        <v>7372.8059010999941</v>
      </c>
      <c r="N181">
        <f>N180+(1-(HLOOKUP(daily!$B180,'commercial size limit'!$A$4:$M$13,2,FALSE)/100))*(VLOOKUP(12&amp;$B180,'comm trip limit - FL_Keys'!$A$5:$I$64,COLUMN(H178),FALSE))*$C181</f>
        <v>7751.4704914499835</v>
      </c>
      <c r="O181">
        <f>O180+(1-(HLOOKUP(daily!$B180,'commercial size limit'!$A$4:$M$13,2,FALSE)/100))*(VLOOKUP(12&amp;$B180,'comm trip limit - FL_Keys'!$A$5:$I$64,COLUMN(I178),FALSE))*$C181</f>
        <v>7811.0511461799733</v>
      </c>
      <c r="P181">
        <f>P180+(1-(HLOOKUP(daily!$B180,'commercial size limit'!$A$4:$M$13,4,FALSE)/100))*(VLOOKUP(14&amp;$B180,'comm trip limit - FL_Keys'!$A$5:$I$64,COLUMN(D178),FALSE))*$C181</f>
        <v>5693.6064793398145</v>
      </c>
      <c r="Q181">
        <f>Q180+(1-(HLOOKUP(daily!$B180,'commercial size limit'!$A$4:$M$13,4,FALSE)/100))*(VLOOKUP(14&amp;$B180,'comm trip limit - FL_Keys'!$A$5:$I$64,COLUMN(E178),FALSE))*$C181</f>
        <v>3733.3475599848871</v>
      </c>
      <c r="R181">
        <f>R180+(1-(HLOOKUP(daily!$B180,'commercial size limit'!$A$4:$M$13,4,FALSE)/100))*(VLOOKUP(14&amp;$B180,'comm trip limit - FL_Keys'!$A$5:$I$64,COLUMN(F178),FALSE))*$C181</f>
        <v>4787.9846903754269</v>
      </c>
      <c r="S181">
        <f>S180+(1-(HLOOKUP(daily!$B180,'commercial size limit'!$A$4:$M$13,4,FALSE)/100))*(VLOOKUP(14&amp;$B180,'comm trip limit - FL_Keys'!$A$5:$I$64,COLUMN(G178),FALSE))*$C181</f>
        <v>5484.7831545894305</v>
      </c>
      <c r="T181">
        <f>T180+(1-(HLOOKUP(daily!$B180,'commercial size limit'!$A$4:$M$13,4,FALSE)/100))*(VLOOKUP(14&amp;$B180,'comm trip limit - FL_Keys'!$A$5:$I$64,COLUMN(H178),FALSE))*$C181</f>
        <v>5672.6240531285957</v>
      </c>
      <c r="U181">
        <f>U180+(1-(HLOOKUP(daily!$B180,'commercial size limit'!$A$4:$M$13,4,FALSE)/100))*(VLOOKUP(14&amp;$B180,'comm trip limit - FL_Keys'!$A$5:$I$64,COLUMN(I178),FALSE))*$C181</f>
        <v>5693.6064793398145</v>
      </c>
      <c r="V181">
        <f>V180+(1-(HLOOKUP(daily!$B180,'commercial size limit'!$A$4:$M$13,5,FALSE)/100))*(VLOOKUP(15&amp;$B180,'comm trip limit - FL_Keys'!$A$5:$I$64,COLUMN(D178),FALSE))*$C181</f>
        <v>5151.9346111500709</v>
      </c>
      <c r="W181">
        <f>W180+(1-(HLOOKUP(daily!$B180,'commercial size limit'!$A$4:$M$13,5,FALSE)/100))*(VLOOKUP(15&amp;$B180,'comm trip limit - FL_Keys'!$A$5:$I$64,COLUMN(E178),FALSE))*$C181</f>
        <v>3464.2531551231709</v>
      </c>
      <c r="X181">
        <f>X180+(1-(HLOOKUP(daily!$B180,'commercial size limit'!$A$4:$M$13,5,FALSE)/100))*(VLOOKUP(15&amp;$B180,'comm trip limit - FL_Keys'!$A$5:$I$64,COLUMN(F178),FALSE))*$C181</f>
        <v>4395.0530158140391</v>
      </c>
      <c r="Y181">
        <f>Y180+(1-(HLOOKUP(daily!$B180,'commercial size limit'!$A$4:$M$13,5,FALSE)/100))*(VLOOKUP(15&amp;$B180,'comm trip limit - FL_Keys'!$A$5:$I$64,COLUMN(G178),FALSE))*$C181</f>
        <v>5002.8698915006353</v>
      </c>
      <c r="Z181">
        <f>Z180+(1-(HLOOKUP(daily!$B180,'commercial size limit'!$A$4:$M$13,5,FALSE)/100))*(VLOOKUP(15&amp;$B180,'comm trip limit - FL_Keys'!$A$5:$I$64,COLUMN(H178),FALSE))*$C181</f>
        <v>5141.0004068734506</v>
      </c>
      <c r="AA181">
        <f>AA180+(1-(HLOOKUP(daily!$B180,'commercial size limit'!$A$4:$M$13,5,FALSE)/100))*(VLOOKUP(15&amp;$B180,'comm trip limit - FL_Keys'!$A$5:$I$64,COLUMN(I178),FALSE))*$C181</f>
        <v>5151.9346111500709</v>
      </c>
      <c r="AB181">
        <f>AB180+(1-(HLOOKUP(daily!$B180,'commercial size limit'!$A$4:$M$13,6,FALSE)/100))*(VLOOKUP(16&amp;$B180,'comm trip limit - FL_Keys'!$A$5:$I$64,COLUMN(D178),FALSE))*$C181</f>
        <v>4203.2631382221634</v>
      </c>
      <c r="AC181">
        <f>AC180+(1-(HLOOKUP(daily!$B180,'commercial size limit'!$A$4:$M$13,6,FALSE)/100))*(VLOOKUP(16&amp;$B180,'comm trip limit - FL_Keys'!$A$5:$I$64,COLUMN(E178),FALSE))*$C181</f>
        <v>2962.8432088527825</v>
      </c>
      <c r="AD181">
        <f>AD180+(1-(HLOOKUP(daily!$B180,'commercial size limit'!$A$4:$M$13,6,FALSE)/100))*(VLOOKUP(16&amp;$B180,'comm trip limit - FL_Keys'!$A$5:$I$64,COLUMN(F178),FALSE))*$C181</f>
        <v>3639.8145959162657</v>
      </c>
      <c r="AE181">
        <f>AE180+(1-(HLOOKUP(daily!$B180,'commercial size limit'!$A$4:$M$13,6,FALSE)/100))*(VLOOKUP(16&amp;$B180,'comm trip limit - FL_Keys'!$A$5:$I$64,COLUMN(G178),FALSE))*$C181</f>
        <v>4075.5534508498708</v>
      </c>
      <c r="AF181">
        <f>AF180+(1-(HLOOKUP(daily!$B180,'commercial size limit'!$A$4:$M$13,6,FALSE)/100))*(VLOOKUP(16&amp;$B180,'comm trip limit - FL_Keys'!$A$5:$I$64,COLUMN(H178),FALSE))*$C181</f>
        <v>4192.3289339455423</v>
      </c>
      <c r="AG181">
        <f>AG180+(1-(HLOOKUP(daily!$B180,'commercial size limit'!$A$4:$M$13,6,FALSE)/100))*(VLOOKUP(16&amp;$B180,'comm trip limit - FL_Keys'!$A$5:$I$64,COLUMN(I178),FALSE))*$C181</f>
        <v>4203.2631382221634</v>
      </c>
      <c r="AH181">
        <f>AH180+(1-(HLOOKUP(daily!$B180,'commercial size limit'!$A$4:$M$13,7,FALSE)/100))*(VLOOKUP(17&amp;$B180,'comm trip limit - FL_Keys'!$A$5:$I$64,COLUMN(D178),FALSE))*$C181</f>
        <v>3971.8010820098389</v>
      </c>
      <c r="AI181">
        <f>AI180+(1-(HLOOKUP(daily!$B180,'commercial size limit'!$A$4:$M$13,7,FALSE)/100))*(VLOOKUP(17&amp;$B180,'comm trip limit - FL_Keys'!$A$5:$I$64,COLUMN(E178),FALSE))*$C181</f>
        <v>2839.7675492277745</v>
      </c>
      <c r="AJ181">
        <f>AJ180+(1-(HLOOKUP(daily!$B180,'commercial size limit'!$A$4:$M$13,7,FALSE)/100))*(VLOOKUP(17&amp;$B180,'comm trip limit - FL_Keys'!$A$5:$I$64,COLUMN(F178),FALSE))*$C181</f>
        <v>3462.7584046338588</v>
      </c>
      <c r="AK181">
        <f>AK180+(1-(HLOOKUP(daily!$B180,'commercial size limit'!$A$4:$M$13,7,FALSE)/100))*(VLOOKUP(17&amp;$B180,'comm trip limit - FL_Keys'!$A$5:$I$64,COLUMN(G178),FALSE))*$C181</f>
        <v>3870.3423845416783</v>
      </c>
      <c r="AL181">
        <f>AL180+(1-(HLOOKUP(daily!$B180,'commercial size limit'!$A$4:$M$13,7,FALSE)/100))*(VLOOKUP(17&amp;$B180,'comm trip limit - FL_Keys'!$A$5:$I$64,COLUMN(H178),FALSE))*$C181</f>
        <v>3967.442890537834</v>
      </c>
      <c r="AM181">
        <f>AM180+(1-(HLOOKUP(daily!$B180,'commercial size limit'!$A$4:$M$13,7,FALSE)/100))*(VLOOKUP(17&amp;$B180,'comm trip limit - FL_Keys'!$A$5:$I$64,COLUMN(I178),FALSE))*$C181</f>
        <v>3971.8010820098389</v>
      </c>
    </row>
    <row r="182" spans="1:39" x14ac:dyDescent="0.25">
      <c r="A182" s="7">
        <v>42549</v>
      </c>
      <c r="B182" s="22">
        <f t="shared" si="7"/>
        <v>6</v>
      </c>
      <c r="C182" s="21">
        <f t="shared" si="6"/>
        <v>60.832999999999998</v>
      </c>
      <c r="D182">
        <f t="shared" si="8"/>
        <v>7892.273999999974</v>
      </c>
      <c r="E182">
        <v>180</v>
      </c>
      <c r="J182">
        <f>J181+(1-(HLOOKUP(daily!$B181,'commercial size limit'!$A$4:$M$13,2,FALSE)/100))*(VLOOKUP(12&amp;$B181,'comm trip limit - FL_Keys'!$A$5:$I$64,COLUMN(D179),FALSE))*$C182</f>
        <v>7892.273999999974</v>
      </c>
      <c r="K182">
        <f>K181+(1-(HLOOKUP(daily!$B181,'commercial size limit'!$A$4:$M$13,2,FALSE)/100))*(VLOOKUP(12&amp;$B181,'comm trip limit - FL_Keys'!$A$5:$I$64,COLUMN(E179),FALSE))*$C182</f>
        <v>4648.3880732200041</v>
      </c>
      <c r="L182">
        <f>L181+(1-(HLOOKUP(daily!$B181,'commercial size limit'!$A$4:$M$13,2,FALSE)/100))*(VLOOKUP(12&amp;$B181,'comm trip limit - FL_Keys'!$A$5:$I$64,COLUMN(F179),FALSE))*$C182</f>
        <v>6298.2147762599916</v>
      </c>
      <c r="M182">
        <f>M181+(1-(HLOOKUP(daily!$B181,'commercial size limit'!$A$4:$M$13,2,FALSE)/100))*(VLOOKUP(12&amp;$B181,'comm trip limit - FL_Keys'!$A$5:$I$64,COLUMN(G179),FALSE))*$C182</f>
        <v>7431.2578974799944</v>
      </c>
      <c r="N182">
        <f>N181+(1-(HLOOKUP(daily!$B181,'commercial size limit'!$A$4:$M$13,2,FALSE)/100))*(VLOOKUP(12&amp;$B181,'comm trip limit - FL_Keys'!$A$5:$I$64,COLUMN(H179),FALSE))*$C182</f>
        <v>7812.3034914499831</v>
      </c>
      <c r="O182">
        <f>O181+(1-(HLOOKUP(daily!$B181,'commercial size limit'!$A$4:$M$13,2,FALSE)/100))*(VLOOKUP(12&amp;$B181,'comm trip limit - FL_Keys'!$A$5:$I$64,COLUMN(I179),FALSE))*$C182</f>
        <v>7871.884146179973</v>
      </c>
      <c r="P182">
        <f>P181+(1-(HLOOKUP(daily!$B181,'commercial size limit'!$A$4:$M$13,4,FALSE)/100))*(VLOOKUP(14&amp;$B181,'comm trip limit - FL_Keys'!$A$5:$I$64,COLUMN(D179),FALSE))*$C182</f>
        <v>5748.9036763398144</v>
      </c>
      <c r="Q182">
        <f>Q181+(1-(HLOOKUP(daily!$B181,'commercial size limit'!$A$4:$M$13,4,FALSE)/100))*(VLOOKUP(14&amp;$B181,'comm trip limit - FL_Keys'!$A$5:$I$64,COLUMN(E179),FALSE))*$C182</f>
        <v>3768.0576105417872</v>
      </c>
      <c r="R182">
        <f>R181+(1-(HLOOKUP(daily!$B181,'commercial size limit'!$A$4:$M$13,4,FALSE)/100))*(VLOOKUP(14&amp;$B181,'comm trip limit - FL_Keys'!$A$5:$I$64,COLUMN(F179),FALSE))*$C182</f>
        <v>4834.6339587365965</v>
      </c>
      <c r="S182">
        <f>S181+(1-(HLOOKUP(daily!$B181,'commercial size limit'!$A$4:$M$13,4,FALSE)/100))*(VLOOKUP(14&amp;$B181,'comm trip limit - FL_Keys'!$A$5:$I$64,COLUMN(G179),FALSE))*$C182</f>
        <v>5538.6238234204502</v>
      </c>
      <c r="T182">
        <f>T181+(1-(HLOOKUP(daily!$B181,'commercial size limit'!$A$4:$M$13,4,FALSE)/100))*(VLOOKUP(14&amp;$B181,'comm trip limit - FL_Keys'!$A$5:$I$64,COLUMN(H179),FALSE))*$C182</f>
        <v>5727.9212501285956</v>
      </c>
      <c r="U182">
        <f>U181+(1-(HLOOKUP(daily!$B181,'commercial size limit'!$A$4:$M$13,4,FALSE)/100))*(VLOOKUP(14&amp;$B181,'comm trip limit - FL_Keys'!$A$5:$I$64,COLUMN(I179),FALSE))*$C182</f>
        <v>5748.9036763398144</v>
      </c>
      <c r="V182">
        <f>V181+(1-(HLOOKUP(daily!$B181,'commercial size limit'!$A$4:$M$13,5,FALSE)/100))*(VLOOKUP(15&amp;$B181,'comm trip limit - FL_Keys'!$A$5:$I$64,COLUMN(D179),FALSE))*$C182</f>
        <v>5203.4297456500708</v>
      </c>
      <c r="W182">
        <f>W181+(1-(HLOOKUP(daily!$B181,'commercial size limit'!$A$4:$M$13,5,FALSE)/100))*(VLOOKUP(15&amp;$B181,'comm trip limit - FL_Keys'!$A$5:$I$64,COLUMN(E179),FALSE))*$C182</f>
        <v>3497.892351735296</v>
      </c>
      <c r="X182">
        <f>X181+(1-(HLOOKUP(daily!$B181,'commercial size limit'!$A$4:$M$13,5,FALSE)/100))*(VLOOKUP(15&amp;$B181,'comm trip limit - FL_Keys'!$A$5:$I$64,COLUMN(F179),FALSE))*$C182</f>
        <v>4439.3609743918742</v>
      </c>
      <c r="Y182">
        <f>Y181+(1-(HLOOKUP(daily!$B181,'commercial size limit'!$A$4:$M$13,5,FALSE)/100))*(VLOOKUP(15&amp;$B181,'comm trip limit - FL_Keys'!$A$5:$I$64,COLUMN(G179),FALSE))*$C182</f>
        <v>5053.5436786053606</v>
      </c>
      <c r="Z182">
        <f>Z181+(1-(HLOOKUP(daily!$B181,'commercial size limit'!$A$4:$M$13,5,FALSE)/100))*(VLOOKUP(15&amp;$B181,'comm trip limit - FL_Keys'!$A$5:$I$64,COLUMN(H179),FALSE))*$C182</f>
        <v>5192.4955413734506</v>
      </c>
      <c r="AA182">
        <f>AA181+(1-(HLOOKUP(daily!$B181,'commercial size limit'!$A$4:$M$13,5,FALSE)/100))*(VLOOKUP(15&amp;$B181,'comm trip limit - FL_Keys'!$A$5:$I$64,COLUMN(I179),FALSE))*$C182</f>
        <v>5203.4297456500708</v>
      </c>
      <c r="AB182">
        <f>AB181+(1-(HLOOKUP(daily!$B181,'commercial size limit'!$A$4:$M$13,6,FALSE)/100))*(VLOOKUP(16&amp;$B181,'comm trip limit - FL_Keys'!$A$5:$I$64,COLUMN(D179),FALSE))*$C182</f>
        <v>4224.2505232221638</v>
      </c>
      <c r="AC182">
        <f>AC181+(1-(HLOOKUP(daily!$B181,'commercial size limit'!$A$4:$M$13,6,FALSE)/100))*(VLOOKUP(16&amp;$B181,'comm trip limit - FL_Keys'!$A$5:$I$64,COLUMN(E179),FALSE))*$C182</f>
        <v>2981.7192629217825</v>
      </c>
      <c r="AD182">
        <f>AD181+(1-(HLOOKUP(daily!$B181,'commercial size limit'!$A$4:$M$13,6,FALSE)/100))*(VLOOKUP(16&amp;$B181,'comm trip limit - FL_Keys'!$A$5:$I$64,COLUMN(F179),FALSE))*$C182</f>
        <v>3660.8019809162656</v>
      </c>
      <c r="AE182">
        <f>AE181+(1-(HLOOKUP(daily!$B181,'commercial size limit'!$A$4:$M$13,6,FALSE)/100))*(VLOOKUP(16&amp;$B181,'comm trip limit - FL_Keys'!$A$5:$I$64,COLUMN(G179),FALSE))*$C182</f>
        <v>4096.5408358498707</v>
      </c>
      <c r="AF182">
        <f>AF181+(1-(HLOOKUP(daily!$B181,'commercial size limit'!$A$4:$M$13,6,FALSE)/100))*(VLOOKUP(16&amp;$B181,'comm trip limit - FL_Keys'!$A$5:$I$64,COLUMN(H179),FALSE))*$C182</f>
        <v>4213.3163189455427</v>
      </c>
      <c r="AG182">
        <f>AG181+(1-(HLOOKUP(daily!$B181,'commercial size limit'!$A$4:$M$13,6,FALSE)/100))*(VLOOKUP(16&amp;$B181,'comm trip limit - FL_Keys'!$A$5:$I$64,COLUMN(I179),FALSE))*$C182</f>
        <v>4224.2505232221638</v>
      </c>
      <c r="AH182">
        <f>AH181+(1-(HLOOKUP(daily!$B181,'commercial size limit'!$A$4:$M$13,7,FALSE)/100))*(VLOOKUP(17&amp;$B181,'comm trip limit - FL_Keys'!$A$5:$I$64,COLUMN(D179),FALSE))*$C182</f>
        <v>3990.0509820098387</v>
      </c>
      <c r="AI182">
        <f>AI181+(1-(HLOOKUP(daily!$B181,'commercial size limit'!$A$4:$M$13,7,FALSE)/100))*(VLOOKUP(17&amp;$B181,'comm trip limit - FL_Keys'!$A$5:$I$64,COLUMN(E179),FALSE))*$C182</f>
        <v>2856.6837465357744</v>
      </c>
      <c r="AJ182">
        <f>AJ181+(1-(HLOOKUP(daily!$B181,'commercial size limit'!$A$4:$M$13,7,FALSE)/100))*(VLOOKUP(17&amp;$B181,'comm trip limit - FL_Keys'!$A$5:$I$64,COLUMN(F179),FALSE))*$C182</f>
        <v>3481.0083046338586</v>
      </c>
      <c r="AK182">
        <f>AK181+(1-(HLOOKUP(daily!$B181,'commercial size limit'!$A$4:$M$13,7,FALSE)/100))*(VLOOKUP(17&amp;$B181,'comm trip limit - FL_Keys'!$A$5:$I$64,COLUMN(G179),FALSE))*$C182</f>
        <v>3888.5922845416781</v>
      </c>
      <c r="AL182">
        <f>AL181+(1-(HLOOKUP(daily!$B181,'commercial size limit'!$A$4:$M$13,7,FALSE)/100))*(VLOOKUP(17&amp;$B181,'comm trip limit - FL_Keys'!$A$5:$I$64,COLUMN(H179),FALSE))*$C182</f>
        <v>3985.6927905378338</v>
      </c>
      <c r="AM182">
        <f>AM181+(1-(HLOOKUP(daily!$B181,'commercial size limit'!$A$4:$M$13,7,FALSE)/100))*(VLOOKUP(17&amp;$B181,'comm trip limit - FL_Keys'!$A$5:$I$64,COLUMN(I179),FALSE))*$C182</f>
        <v>3990.0509820098387</v>
      </c>
    </row>
    <row r="183" spans="1:39" x14ac:dyDescent="0.25">
      <c r="A183" s="7">
        <v>42550</v>
      </c>
      <c r="B183" s="22">
        <f t="shared" si="7"/>
        <v>6</v>
      </c>
      <c r="C183" s="21">
        <f t="shared" si="6"/>
        <v>60.832999999999998</v>
      </c>
      <c r="D183">
        <f t="shared" si="8"/>
        <v>7953.1069999999736</v>
      </c>
      <c r="E183">
        <v>181</v>
      </c>
      <c r="J183">
        <f>J182+(1-(HLOOKUP(daily!$B182,'commercial size limit'!$A$4:$M$13,2,FALSE)/100))*(VLOOKUP(12&amp;$B182,'comm trip limit - FL_Keys'!$A$5:$I$64,COLUMN(D180),FALSE))*$C183</f>
        <v>7953.1069999999736</v>
      </c>
      <c r="K183">
        <f>K182+(1-(HLOOKUP(daily!$B182,'commercial size limit'!$A$4:$M$13,2,FALSE)/100))*(VLOOKUP(12&amp;$B182,'comm trip limit - FL_Keys'!$A$5:$I$64,COLUMN(E180),FALSE))*$C183</f>
        <v>4684.5733666100041</v>
      </c>
      <c r="L183">
        <f>L182+(1-(HLOOKUP(daily!$B182,'commercial size limit'!$A$4:$M$13,2,FALSE)/100))*(VLOOKUP(12&amp;$B182,'comm trip limit - FL_Keys'!$A$5:$I$64,COLUMN(F180),FALSE))*$C183</f>
        <v>6347.9640036599912</v>
      </c>
      <c r="M183">
        <f>M182+(1-(HLOOKUP(daily!$B182,'commercial size limit'!$A$4:$M$13,2,FALSE)/100))*(VLOOKUP(12&amp;$B182,'comm trip limit - FL_Keys'!$A$5:$I$64,COLUMN(G180),FALSE))*$C183</f>
        <v>7489.7098938599947</v>
      </c>
      <c r="N183">
        <f>N182+(1-(HLOOKUP(daily!$B182,'commercial size limit'!$A$4:$M$13,2,FALSE)/100))*(VLOOKUP(12&amp;$B182,'comm trip limit - FL_Keys'!$A$5:$I$64,COLUMN(H180),FALSE))*$C183</f>
        <v>7873.1364914499827</v>
      </c>
      <c r="O183">
        <f>O182+(1-(HLOOKUP(daily!$B182,'commercial size limit'!$A$4:$M$13,2,FALSE)/100))*(VLOOKUP(12&amp;$B182,'comm trip limit - FL_Keys'!$A$5:$I$64,COLUMN(I180),FALSE))*$C183</f>
        <v>7932.7171461799726</v>
      </c>
      <c r="P183">
        <f>P182+(1-(HLOOKUP(daily!$B182,'commercial size limit'!$A$4:$M$13,4,FALSE)/100))*(VLOOKUP(14&amp;$B182,'comm trip limit - FL_Keys'!$A$5:$I$64,COLUMN(D180),FALSE))*$C183</f>
        <v>5804.2008733398143</v>
      </c>
      <c r="Q183">
        <f>Q182+(1-(HLOOKUP(daily!$B182,'commercial size limit'!$A$4:$M$13,4,FALSE)/100))*(VLOOKUP(14&amp;$B182,'comm trip limit - FL_Keys'!$A$5:$I$64,COLUMN(E180),FALSE))*$C183</f>
        <v>3802.7676610986873</v>
      </c>
      <c r="R183">
        <f>R182+(1-(HLOOKUP(daily!$B182,'commercial size limit'!$A$4:$M$13,4,FALSE)/100))*(VLOOKUP(14&amp;$B182,'comm trip limit - FL_Keys'!$A$5:$I$64,COLUMN(F180),FALSE))*$C183</f>
        <v>4881.283227097766</v>
      </c>
      <c r="S183">
        <f>S182+(1-(HLOOKUP(daily!$B182,'commercial size limit'!$A$4:$M$13,4,FALSE)/100))*(VLOOKUP(14&amp;$B182,'comm trip limit - FL_Keys'!$A$5:$I$64,COLUMN(G180),FALSE))*$C183</f>
        <v>5592.4644922514699</v>
      </c>
      <c r="T183">
        <f>T182+(1-(HLOOKUP(daily!$B182,'commercial size limit'!$A$4:$M$13,4,FALSE)/100))*(VLOOKUP(14&amp;$B182,'comm trip limit - FL_Keys'!$A$5:$I$64,COLUMN(H180),FALSE))*$C183</f>
        <v>5783.2184471285955</v>
      </c>
      <c r="U183">
        <f>U182+(1-(HLOOKUP(daily!$B182,'commercial size limit'!$A$4:$M$13,4,FALSE)/100))*(VLOOKUP(14&amp;$B182,'comm trip limit - FL_Keys'!$A$5:$I$64,COLUMN(I180),FALSE))*$C183</f>
        <v>5804.2008733398143</v>
      </c>
      <c r="V183">
        <f>V182+(1-(HLOOKUP(daily!$B182,'commercial size limit'!$A$4:$M$13,5,FALSE)/100))*(VLOOKUP(15&amp;$B182,'comm trip limit - FL_Keys'!$A$5:$I$64,COLUMN(D180),FALSE))*$C183</f>
        <v>5254.9248801500707</v>
      </c>
      <c r="W183">
        <f>W182+(1-(HLOOKUP(daily!$B182,'commercial size limit'!$A$4:$M$13,5,FALSE)/100))*(VLOOKUP(15&amp;$B182,'comm trip limit - FL_Keys'!$A$5:$I$64,COLUMN(E180),FALSE))*$C183</f>
        <v>3531.531548347421</v>
      </c>
      <c r="X183">
        <f>X182+(1-(HLOOKUP(daily!$B182,'commercial size limit'!$A$4:$M$13,5,FALSE)/100))*(VLOOKUP(15&amp;$B182,'comm trip limit - FL_Keys'!$A$5:$I$64,COLUMN(F180),FALSE))*$C183</f>
        <v>4483.6689329697092</v>
      </c>
      <c r="Y183">
        <f>Y182+(1-(HLOOKUP(daily!$B182,'commercial size limit'!$A$4:$M$13,5,FALSE)/100))*(VLOOKUP(15&amp;$B182,'comm trip limit - FL_Keys'!$A$5:$I$64,COLUMN(G180),FALSE))*$C183</f>
        <v>5104.2174657100859</v>
      </c>
      <c r="Z183">
        <f>Z182+(1-(HLOOKUP(daily!$B182,'commercial size limit'!$A$4:$M$13,5,FALSE)/100))*(VLOOKUP(15&amp;$B182,'comm trip limit - FL_Keys'!$A$5:$I$64,COLUMN(H180),FALSE))*$C183</f>
        <v>5243.9906758734505</v>
      </c>
      <c r="AA183">
        <f>AA182+(1-(HLOOKUP(daily!$B182,'commercial size limit'!$A$4:$M$13,5,FALSE)/100))*(VLOOKUP(15&amp;$B182,'comm trip limit - FL_Keys'!$A$5:$I$64,COLUMN(I180),FALSE))*$C183</f>
        <v>5254.9248801500707</v>
      </c>
      <c r="AB183">
        <f>AB182+(1-(HLOOKUP(daily!$B182,'commercial size limit'!$A$4:$M$13,6,FALSE)/100))*(VLOOKUP(16&amp;$B182,'comm trip limit - FL_Keys'!$A$5:$I$64,COLUMN(D180),FALSE))*$C183</f>
        <v>4245.2379082221642</v>
      </c>
      <c r="AC183">
        <f>AC182+(1-(HLOOKUP(daily!$B182,'commercial size limit'!$A$4:$M$13,6,FALSE)/100))*(VLOOKUP(16&amp;$B182,'comm trip limit - FL_Keys'!$A$5:$I$64,COLUMN(E180),FALSE))*$C183</f>
        <v>3000.5953169907825</v>
      </c>
      <c r="AD183">
        <f>AD182+(1-(HLOOKUP(daily!$B182,'commercial size limit'!$A$4:$M$13,6,FALSE)/100))*(VLOOKUP(16&amp;$B182,'comm trip limit - FL_Keys'!$A$5:$I$64,COLUMN(F180),FALSE))*$C183</f>
        <v>3681.7893659162655</v>
      </c>
      <c r="AE183">
        <f>AE182+(1-(HLOOKUP(daily!$B182,'commercial size limit'!$A$4:$M$13,6,FALSE)/100))*(VLOOKUP(16&amp;$B182,'comm trip limit - FL_Keys'!$A$5:$I$64,COLUMN(G180),FALSE))*$C183</f>
        <v>4117.5282208498711</v>
      </c>
      <c r="AF183">
        <f>AF182+(1-(HLOOKUP(daily!$B182,'commercial size limit'!$A$4:$M$13,6,FALSE)/100))*(VLOOKUP(16&amp;$B182,'comm trip limit - FL_Keys'!$A$5:$I$64,COLUMN(H180),FALSE))*$C183</f>
        <v>4234.303703945543</v>
      </c>
      <c r="AG183">
        <f>AG182+(1-(HLOOKUP(daily!$B182,'commercial size limit'!$A$4:$M$13,6,FALSE)/100))*(VLOOKUP(16&amp;$B182,'comm trip limit - FL_Keys'!$A$5:$I$64,COLUMN(I180),FALSE))*$C183</f>
        <v>4245.2379082221642</v>
      </c>
      <c r="AH183">
        <f>AH182+(1-(HLOOKUP(daily!$B182,'commercial size limit'!$A$4:$M$13,7,FALSE)/100))*(VLOOKUP(17&amp;$B182,'comm trip limit - FL_Keys'!$A$5:$I$64,COLUMN(D180),FALSE))*$C183</f>
        <v>4008.3008820098385</v>
      </c>
      <c r="AI183">
        <f>AI182+(1-(HLOOKUP(daily!$B182,'commercial size limit'!$A$4:$M$13,7,FALSE)/100))*(VLOOKUP(17&amp;$B182,'comm trip limit - FL_Keys'!$A$5:$I$64,COLUMN(E180),FALSE))*$C183</f>
        <v>2873.5999438437743</v>
      </c>
      <c r="AJ183">
        <f>AJ182+(1-(HLOOKUP(daily!$B182,'commercial size limit'!$A$4:$M$13,7,FALSE)/100))*(VLOOKUP(17&amp;$B182,'comm trip limit - FL_Keys'!$A$5:$I$64,COLUMN(F180),FALSE))*$C183</f>
        <v>3499.2582046338584</v>
      </c>
      <c r="AK183">
        <f>AK182+(1-(HLOOKUP(daily!$B182,'commercial size limit'!$A$4:$M$13,7,FALSE)/100))*(VLOOKUP(17&amp;$B182,'comm trip limit - FL_Keys'!$A$5:$I$64,COLUMN(G180),FALSE))*$C183</f>
        <v>3906.8421845416779</v>
      </c>
      <c r="AL183">
        <f>AL182+(1-(HLOOKUP(daily!$B182,'commercial size limit'!$A$4:$M$13,7,FALSE)/100))*(VLOOKUP(17&amp;$B182,'comm trip limit - FL_Keys'!$A$5:$I$64,COLUMN(H180),FALSE))*$C183</f>
        <v>4003.9426905378336</v>
      </c>
      <c r="AM183">
        <f>AM182+(1-(HLOOKUP(daily!$B182,'commercial size limit'!$A$4:$M$13,7,FALSE)/100))*(VLOOKUP(17&amp;$B182,'comm trip limit - FL_Keys'!$A$5:$I$64,COLUMN(I180),FALSE))*$C183</f>
        <v>4008.3008820098385</v>
      </c>
    </row>
    <row r="184" spans="1:39" x14ac:dyDescent="0.25">
      <c r="A184" s="7">
        <v>42551</v>
      </c>
      <c r="B184" s="22">
        <f t="shared" si="7"/>
        <v>6</v>
      </c>
      <c r="C184" s="21">
        <f t="shared" si="6"/>
        <v>60.832999999999998</v>
      </c>
      <c r="D184">
        <f t="shared" si="8"/>
        <v>8013.9399999999732</v>
      </c>
      <c r="E184">
        <v>182</v>
      </c>
      <c r="J184">
        <f>J183+(1-(HLOOKUP(daily!$B183,'commercial size limit'!$A$4:$M$13,2,FALSE)/100))*(VLOOKUP(12&amp;$B183,'comm trip limit - FL_Keys'!$A$5:$I$64,COLUMN(D181),FALSE))*$C184</f>
        <v>8013.9399999999732</v>
      </c>
      <c r="K184">
        <f>K183+(1-(HLOOKUP(daily!$B183,'commercial size limit'!$A$4:$M$13,2,FALSE)/100))*(VLOOKUP(12&amp;$B183,'comm trip limit - FL_Keys'!$A$5:$I$64,COLUMN(E181),FALSE))*$C184</f>
        <v>4720.7586600000041</v>
      </c>
      <c r="L184">
        <f>L183+(1-(HLOOKUP(daily!$B183,'commercial size limit'!$A$4:$M$13,2,FALSE)/100))*(VLOOKUP(12&amp;$B183,'comm trip limit - FL_Keys'!$A$5:$I$64,COLUMN(F181),FALSE))*$C184</f>
        <v>6397.7132310599909</v>
      </c>
      <c r="M184">
        <f>M183+(1-(HLOOKUP(daily!$B183,'commercial size limit'!$A$4:$M$13,2,FALSE)/100))*(VLOOKUP(12&amp;$B183,'comm trip limit - FL_Keys'!$A$5:$I$64,COLUMN(G181),FALSE))*$C184</f>
        <v>7548.161890239995</v>
      </c>
      <c r="N184">
        <f>N183+(1-(HLOOKUP(daily!$B183,'commercial size limit'!$A$4:$M$13,2,FALSE)/100))*(VLOOKUP(12&amp;$B183,'comm trip limit - FL_Keys'!$A$5:$I$64,COLUMN(H181),FALSE))*$C184</f>
        <v>7933.9694914499823</v>
      </c>
      <c r="O184">
        <f>O183+(1-(HLOOKUP(daily!$B183,'commercial size limit'!$A$4:$M$13,2,FALSE)/100))*(VLOOKUP(12&amp;$B183,'comm trip limit - FL_Keys'!$A$5:$I$64,COLUMN(I181),FALSE))*$C184</f>
        <v>7993.5501461799722</v>
      </c>
      <c r="P184">
        <f>P183+(1-(HLOOKUP(daily!$B183,'commercial size limit'!$A$4:$M$13,4,FALSE)/100))*(VLOOKUP(14&amp;$B183,'comm trip limit - FL_Keys'!$A$5:$I$64,COLUMN(D181),FALSE))*$C184</f>
        <v>5859.4980703398141</v>
      </c>
      <c r="Q184">
        <f>Q183+(1-(HLOOKUP(daily!$B183,'commercial size limit'!$A$4:$M$13,4,FALSE)/100))*(VLOOKUP(14&amp;$B183,'comm trip limit - FL_Keys'!$A$5:$I$64,COLUMN(E181),FALSE))*$C184</f>
        <v>3837.4777116555874</v>
      </c>
      <c r="R184">
        <f>R183+(1-(HLOOKUP(daily!$B183,'commercial size limit'!$A$4:$M$13,4,FALSE)/100))*(VLOOKUP(14&amp;$B183,'comm trip limit - FL_Keys'!$A$5:$I$64,COLUMN(F181),FALSE))*$C184</f>
        <v>4927.9324954589356</v>
      </c>
      <c r="S184">
        <f>S183+(1-(HLOOKUP(daily!$B183,'commercial size limit'!$A$4:$M$13,4,FALSE)/100))*(VLOOKUP(14&amp;$B183,'comm trip limit - FL_Keys'!$A$5:$I$64,COLUMN(G181),FALSE))*$C184</f>
        <v>5646.3051610824896</v>
      </c>
      <c r="T184">
        <f>T183+(1-(HLOOKUP(daily!$B183,'commercial size limit'!$A$4:$M$13,4,FALSE)/100))*(VLOOKUP(14&amp;$B183,'comm trip limit - FL_Keys'!$A$5:$I$64,COLUMN(H181),FALSE))*$C184</f>
        <v>5838.5156441285953</v>
      </c>
      <c r="U184">
        <f>U183+(1-(HLOOKUP(daily!$B183,'commercial size limit'!$A$4:$M$13,4,FALSE)/100))*(VLOOKUP(14&amp;$B183,'comm trip limit - FL_Keys'!$A$5:$I$64,COLUMN(I181),FALSE))*$C184</f>
        <v>5859.4980703398141</v>
      </c>
      <c r="V184">
        <f>V183+(1-(HLOOKUP(daily!$B183,'commercial size limit'!$A$4:$M$13,5,FALSE)/100))*(VLOOKUP(15&amp;$B183,'comm trip limit - FL_Keys'!$A$5:$I$64,COLUMN(D181),FALSE))*$C184</f>
        <v>5306.4200146500707</v>
      </c>
      <c r="W184">
        <f>W183+(1-(HLOOKUP(daily!$B183,'commercial size limit'!$A$4:$M$13,5,FALSE)/100))*(VLOOKUP(15&amp;$B183,'comm trip limit - FL_Keys'!$A$5:$I$64,COLUMN(E181),FALSE))*$C184</f>
        <v>3565.170744959546</v>
      </c>
      <c r="X184">
        <f>X183+(1-(HLOOKUP(daily!$B183,'commercial size limit'!$A$4:$M$13,5,FALSE)/100))*(VLOOKUP(15&amp;$B183,'comm trip limit - FL_Keys'!$A$5:$I$64,COLUMN(F181),FALSE))*$C184</f>
        <v>4527.9768915475443</v>
      </c>
      <c r="Y184">
        <f>Y183+(1-(HLOOKUP(daily!$B183,'commercial size limit'!$A$4:$M$13,5,FALSE)/100))*(VLOOKUP(15&amp;$B183,'comm trip limit - FL_Keys'!$A$5:$I$64,COLUMN(G181),FALSE))*$C184</f>
        <v>5154.8912528148112</v>
      </c>
      <c r="Z184">
        <f>Z183+(1-(HLOOKUP(daily!$B183,'commercial size limit'!$A$4:$M$13,5,FALSE)/100))*(VLOOKUP(15&amp;$B183,'comm trip limit - FL_Keys'!$A$5:$I$64,COLUMN(H181),FALSE))*$C184</f>
        <v>5295.4858103734505</v>
      </c>
      <c r="AA184">
        <f>AA183+(1-(HLOOKUP(daily!$B183,'commercial size limit'!$A$4:$M$13,5,FALSE)/100))*(VLOOKUP(15&amp;$B183,'comm trip limit - FL_Keys'!$A$5:$I$64,COLUMN(I181),FALSE))*$C184</f>
        <v>5306.4200146500707</v>
      </c>
      <c r="AB184">
        <f>AB183+(1-(HLOOKUP(daily!$B183,'commercial size limit'!$A$4:$M$13,6,FALSE)/100))*(VLOOKUP(16&amp;$B183,'comm trip limit - FL_Keys'!$A$5:$I$64,COLUMN(D181),FALSE))*$C184</f>
        <v>4266.2252932221645</v>
      </c>
      <c r="AC184">
        <f>AC183+(1-(HLOOKUP(daily!$B183,'commercial size limit'!$A$4:$M$13,6,FALSE)/100))*(VLOOKUP(16&amp;$B183,'comm trip limit - FL_Keys'!$A$5:$I$64,COLUMN(E181),FALSE))*$C184</f>
        <v>3019.4713710597825</v>
      </c>
      <c r="AD184">
        <f>AD183+(1-(HLOOKUP(daily!$B183,'commercial size limit'!$A$4:$M$13,6,FALSE)/100))*(VLOOKUP(16&amp;$B183,'comm trip limit - FL_Keys'!$A$5:$I$64,COLUMN(F181),FALSE))*$C184</f>
        <v>3702.7767509162654</v>
      </c>
      <c r="AE184">
        <f>AE183+(1-(HLOOKUP(daily!$B183,'commercial size limit'!$A$4:$M$13,6,FALSE)/100))*(VLOOKUP(16&amp;$B183,'comm trip limit - FL_Keys'!$A$5:$I$64,COLUMN(G181),FALSE))*$C184</f>
        <v>4138.5156058498715</v>
      </c>
      <c r="AF184">
        <f>AF183+(1-(HLOOKUP(daily!$B183,'commercial size limit'!$A$4:$M$13,6,FALSE)/100))*(VLOOKUP(16&amp;$B183,'comm trip limit - FL_Keys'!$A$5:$I$64,COLUMN(H181),FALSE))*$C184</f>
        <v>4255.2910889455434</v>
      </c>
      <c r="AG184">
        <f>AG183+(1-(HLOOKUP(daily!$B183,'commercial size limit'!$A$4:$M$13,6,FALSE)/100))*(VLOOKUP(16&amp;$B183,'comm trip limit - FL_Keys'!$A$5:$I$64,COLUMN(I181),FALSE))*$C184</f>
        <v>4266.2252932221645</v>
      </c>
      <c r="AH184">
        <f>AH183+(1-(HLOOKUP(daily!$B183,'commercial size limit'!$A$4:$M$13,7,FALSE)/100))*(VLOOKUP(17&amp;$B183,'comm trip limit - FL_Keys'!$A$5:$I$64,COLUMN(D181),FALSE))*$C184</f>
        <v>4026.5507820098383</v>
      </c>
      <c r="AI184">
        <f>AI183+(1-(HLOOKUP(daily!$B183,'commercial size limit'!$A$4:$M$13,7,FALSE)/100))*(VLOOKUP(17&amp;$B183,'comm trip limit - FL_Keys'!$A$5:$I$64,COLUMN(E181),FALSE))*$C184</f>
        <v>2890.5161411517743</v>
      </c>
      <c r="AJ184">
        <f>AJ183+(1-(HLOOKUP(daily!$B183,'commercial size limit'!$A$4:$M$13,7,FALSE)/100))*(VLOOKUP(17&amp;$B183,'comm trip limit - FL_Keys'!$A$5:$I$64,COLUMN(F181),FALSE))*$C184</f>
        <v>3517.5081046338582</v>
      </c>
      <c r="AK184">
        <f>AK183+(1-(HLOOKUP(daily!$B183,'commercial size limit'!$A$4:$M$13,7,FALSE)/100))*(VLOOKUP(17&amp;$B183,'comm trip limit - FL_Keys'!$A$5:$I$64,COLUMN(G181),FALSE))*$C184</f>
        <v>3925.0920845416777</v>
      </c>
      <c r="AL184">
        <f>AL183+(1-(HLOOKUP(daily!$B183,'commercial size limit'!$A$4:$M$13,7,FALSE)/100))*(VLOOKUP(17&amp;$B183,'comm trip limit - FL_Keys'!$A$5:$I$64,COLUMN(H181),FALSE))*$C184</f>
        <v>4022.1925905378334</v>
      </c>
      <c r="AM184">
        <f>AM183+(1-(HLOOKUP(daily!$B183,'commercial size limit'!$A$4:$M$13,7,FALSE)/100))*(VLOOKUP(17&amp;$B183,'comm trip limit - FL_Keys'!$A$5:$I$64,COLUMN(I181),FALSE))*$C184</f>
        <v>4026.5507820098383</v>
      </c>
    </row>
    <row r="185" spans="1:39" x14ac:dyDescent="0.25">
      <c r="A185" s="7">
        <v>42552</v>
      </c>
      <c r="B185" s="22">
        <f t="shared" si="7"/>
        <v>7</v>
      </c>
      <c r="C185" s="21">
        <f t="shared" si="6"/>
        <v>67.861000000000004</v>
      </c>
      <c r="D185">
        <f t="shared" si="8"/>
        <v>8081.8009999999731</v>
      </c>
      <c r="E185">
        <v>183</v>
      </c>
      <c r="J185">
        <f>J184+(1-(HLOOKUP(daily!$B184,'commercial size limit'!$A$4:$M$13,2,FALSE)/100))*(VLOOKUP(12&amp;$B184,'comm trip limit - FL_Keys'!$A$5:$I$64,COLUMN(D182),FALSE))*$C185</f>
        <v>8081.8009999999731</v>
      </c>
      <c r="K185">
        <f>K184+(1-(HLOOKUP(daily!$B184,'commercial size limit'!$A$4:$M$13,2,FALSE)/100))*(VLOOKUP(12&amp;$B184,'comm trip limit - FL_Keys'!$A$5:$I$64,COLUMN(E182),FALSE))*$C185</f>
        <v>4761.1244186300037</v>
      </c>
      <c r="L185">
        <f>L184+(1-(HLOOKUP(daily!$B184,'commercial size limit'!$A$4:$M$13,2,FALSE)/100))*(VLOOKUP(12&amp;$B184,'comm trip limit - FL_Keys'!$A$5:$I$64,COLUMN(F182),FALSE))*$C185</f>
        <v>6453.2099568599906</v>
      </c>
      <c r="M185">
        <f>M184+(1-(HLOOKUP(daily!$B184,'commercial size limit'!$A$4:$M$13,2,FALSE)/100))*(VLOOKUP(12&amp;$B184,'comm trip limit - FL_Keys'!$A$5:$I$64,COLUMN(G182),FALSE))*$C185</f>
        <v>7613.3668106999949</v>
      </c>
      <c r="N185">
        <f>N184+(1-(HLOOKUP(daily!$B184,'commercial size limit'!$A$4:$M$13,2,FALSE)/100))*(VLOOKUP(12&amp;$B184,'comm trip limit - FL_Keys'!$A$5:$I$64,COLUMN(H182),FALSE))*$C185</f>
        <v>8001.8304914499822</v>
      </c>
      <c r="O185">
        <f>O184+(1-(HLOOKUP(daily!$B184,'commercial size limit'!$A$4:$M$13,2,FALSE)/100))*(VLOOKUP(12&amp;$B184,'comm trip limit - FL_Keys'!$A$5:$I$64,COLUMN(I182),FALSE))*$C185</f>
        <v>8061.4111461799721</v>
      </c>
      <c r="P185">
        <f>P184+(1-(HLOOKUP(daily!$B184,'commercial size limit'!$A$4:$M$13,4,FALSE)/100))*(VLOOKUP(14&amp;$B184,'comm trip limit - FL_Keys'!$A$5:$I$64,COLUMN(D182),FALSE))*$C185</f>
        <v>5921.1837193398142</v>
      </c>
      <c r="Q185">
        <f>Q184+(1-(HLOOKUP(daily!$B184,'commercial size limit'!$A$4:$M$13,4,FALSE)/100))*(VLOOKUP(14&amp;$B184,'comm trip limit - FL_Keys'!$A$5:$I$64,COLUMN(E182),FALSE))*$C185</f>
        <v>3876.1977935328873</v>
      </c>
      <c r="R185">
        <f>R184+(1-(HLOOKUP(daily!$B184,'commercial size limit'!$A$4:$M$13,4,FALSE)/100))*(VLOOKUP(14&amp;$B184,'comm trip limit - FL_Keys'!$A$5:$I$64,COLUMN(F182),FALSE))*$C185</f>
        <v>4979.9711258118259</v>
      </c>
      <c r="S185">
        <f>S184+(1-(HLOOKUP(daily!$B184,'commercial size limit'!$A$4:$M$13,4,FALSE)/100))*(VLOOKUP(14&amp;$B184,'comm trip limit - FL_Keys'!$A$5:$I$64,COLUMN(G182),FALSE))*$C185</f>
        <v>5706.3660100878296</v>
      </c>
      <c r="T185">
        <f>T184+(1-(HLOOKUP(daily!$B184,'commercial size limit'!$A$4:$M$13,4,FALSE)/100))*(VLOOKUP(14&amp;$B184,'comm trip limit - FL_Keys'!$A$5:$I$64,COLUMN(H182),FALSE))*$C185</f>
        <v>5900.2012931285954</v>
      </c>
      <c r="U185">
        <f>U184+(1-(HLOOKUP(daily!$B184,'commercial size limit'!$A$4:$M$13,4,FALSE)/100))*(VLOOKUP(14&amp;$B184,'comm trip limit - FL_Keys'!$A$5:$I$64,COLUMN(I182),FALSE))*$C185</f>
        <v>5921.1837193398142</v>
      </c>
      <c r="V185">
        <f>V184+(1-(HLOOKUP(daily!$B184,'commercial size limit'!$A$4:$M$13,5,FALSE)/100))*(VLOOKUP(15&amp;$B184,'comm trip limit - FL_Keys'!$A$5:$I$64,COLUMN(D182),FALSE))*$C185</f>
        <v>5363.8643511500704</v>
      </c>
      <c r="W185">
        <f>W184+(1-(HLOOKUP(daily!$B184,'commercial size limit'!$A$4:$M$13,5,FALSE)/100))*(VLOOKUP(15&amp;$B184,'comm trip limit - FL_Keys'!$A$5:$I$64,COLUMN(E182),FALSE))*$C185</f>
        <v>3602.696257778171</v>
      </c>
      <c r="X185">
        <f>X184+(1-(HLOOKUP(daily!$B184,'commercial size limit'!$A$4:$M$13,5,FALSE)/100))*(VLOOKUP(15&amp;$B184,'comm trip limit - FL_Keys'!$A$5:$I$64,COLUMN(F182),FALSE))*$C185</f>
        <v>4577.4037220022392</v>
      </c>
      <c r="Y185">
        <f>Y184+(1-(HLOOKUP(daily!$B184,'commercial size limit'!$A$4:$M$13,5,FALSE)/100))*(VLOOKUP(15&amp;$B184,'comm trip limit - FL_Keys'!$A$5:$I$64,COLUMN(G182),FALSE))*$C185</f>
        <v>5211.4193521476363</v>
      </c>
      <c r="Z185">
        <f>Z184+(1-(HLOOKUP(daily!$B184,'commercial size limit'!$A$4:$M$13,5,FALSE)/100))*(VLOOKUP(15&amp;$B184,'comm trip limit - FL_Keys'!$A$5:$I$64,COLUMN(H182),FALSE))*$C185</f>
        <v>5352.9301468734502</v>
      </c>
      <c r="AA185">
        <f>AA184+(1-(HLOOKUP(daily!$B184,'commercial size limit'!$A$4:$M$13,5,FALSE)/100))*(VLOOKUP(15&amp;$B184,'comm trip limit - FL_Keys'!$A$5:$I$64,COLUMN(I182),FALSE))*$C185</f>
        <v>5363.8643511500704</v>
      </c>
      <c r="AB185">
        <f>AB184+(1-(HLOOKUP(daily!$B184,'commercial size limit'!$A$4:$M$13,6,FALSE)/100))*(VLOOKUP(16&amp;$B184,'comm trip limit - FL_Keys'!$A$5:$I$64,COLUMN(D182),FALSE))*$C185</f>
        <v>4289.6373382221645</v>
      </c>
      <c r="AC185">
        <f>AC184+(1-(HLOOKUP(daily!$B184,'commercial size limit'!$A$4:$M$13,6,FALSE)/100))*(VLOOKUP(16&amp;$B184,'comm trip limit - FL_Keys'!$A$5:$I$64,COLUMN(E182),FALSE))*$C185</f>
        <v>3040.5281643327826</v>
      </c>
      <c r="AD185">
        <f>AD184+(1-(HLOOKUP(daily!$B184,'commercial size limit'!$A$4:$M$13,6,FALSE)/100))*(VLOOKUP(16&amp;$B184,'comm trip limit - FL_Keys'!$A$5:$I$64,COLUMN(F182),FALSE))*$C185</f>
        <v>3726.1887959162655</v>
      </c>
      <c r="AE185">
        <f>AE184+(1-(HLOOKUP(daily!$B184,'commercial size limit'!$A$4:$M$13,6,FALSE)/100))*(VLOOKUP(16&amp;$B184,'comm trip limit - FL_Keys'!$A$5:$I$64,COLUMN(G182),FALSE))*$C185</f>
        <v>4161.9276508498715</v>
      </c>
      <c r="AF185">
        <f>AF184+(1-(HLOOKUP(daily!$B184,'commercial size limit'!$A$4:$M$13,6,FALSE)/100))*(VLOOKUP(16&amp;$B184,'comm trip limit - FL_Keys'!$A$5:$I$64,COLUMN(H182),FALSE))*$C185</f>
        <v>4278.7031339455434</v>
      </c>
      <c r="AG185">
        <f>AG184+(1-(HLOOKUP(daily!$B184,'commercial size limit'!$A$4:$M$13,6,FALSE)/100))*(VLOOKUP(16&amp;$B184,'comm trip limit - FL_Keys'!$A$5:$I$64,COLUMN(I182),FALSE))*$C185</f>
        <v>4289.6373382221645</v>
      </c>
      <c r="AH185">
        <f>AH184+(1-(HLOOKUP(daily!$B184,'commercial size limit'!$A$4:$M$13,7,FALSE)/100))*(VLOOKUP(17&amp;$B184,'comm trip limit - FL_Keys'!$A$5:$I$64,COLUMN(D182),FALSE))*$C185</f>
        <v>4046.9090820098381</v>
      </c>
      <c r="AI185">
        <f>AI184+(1-(HLOOKUP(daily!$B184,'commercial size limit'!$A$4:$M$13,7,FALSE)/100))*(VLOOKUP(17&amp;$B184,'comm trip limit - FL_Keys'!$A$5:$I$64,COLUMN(E182),FALSE))*$C185</f>
        <v>2909.3866565877743</v>
      </c>
      <c r="AJ185">
        <f>AJ184+(1-(HLOOKUP(daily!$B184,'commercial size limit'!$A$4:$M$13,7,FALSE)/100))*(VLOOKUP(17&amp;$B184,'comm trip limit - FL_Keys'!$A$5:$I$64,COLUMN(F182),FALSE))*$C185</f>
        <v>3537.8664046338581</v>
      </c>
      <c r="AK185">
        <f>AK184+(1-(HLOOKUP(daily!$B184,'commercial size limit'!$A$4:$M$13,7,FALSE)/100))*(VLOOKUP(17&amp;$B184,'comm trip limit - FL_Keys'!$A$5:$I$64,COLUMN(G182),FALSE))*$C185</f>
        <v>3945.4503845416775</v>
      </c>
      <c r="AL185">
        <f>AL184+(1-(HLOOKUP(daily!$B184,'commercial size limit'!$A$4:$M$13,7,FALSE)/100))*(VLOOKUP(17&amp;$B184,'comm trip limit - FL_Keys'!$A$5:$I$64,COLUMN(H182),FALSE))*$C185</f>
        <v>4042.5508905378333</v>
      </c>
      <c r="AM185">
        <f>AM184+(1-(HLOOKUP(daily!$B184,'commercial size limit'!$A$4:$M$13,7,FALSE)/100))*(VLOOKUP(17&amp;$B184,'comm trip limit - FL_Keys'!$A$5:$I$64,COLUMN(I182),FALSE))*$C185</f>
        <v>4046.9090820098381</v>
      </c>
    </row>
    <row r="186" spans="1:39" x14ac:dyDescent="0.25">
      <c r="A186" s="7">
        <v>42553</v>
      </c>
      <c r="B186" s="22">
        <f t="shared" si="7"/>
        <v>7</v>
      </c>
      <c r="C186" s="21">
        <f t="shared" si="6"/>
        <v>67.861000000000004</v>
      </c>
      <c r="D186">
        <f t="shared" si="8"/>
        <v>8149.661999999973</v>
      </c>
      <c r="E186">
        <v>184</v>
      </c>
      <c r="J186">
        <f>J185+(1-(HLOOKUP(daily!$B185,'commercial size limit'!$A$4:$M$13,2,FALSE)/100))*(VLOOKUP(12&amp;$B185,'comm trip limit - FL_Keys'!$A$5:$I$64,COLUMN(D183),FALSE))*$C186</f>
        <v>8149.661999999973</v>
      </c>
      <c r="K186">
        <f>K185+(1-(HLOOKUP(daily!$B185,'commercial size limit'!$A$4:$M$13,2,FALSE)/100))*(VLOOKUP(12&amp;$B185,'comm trip limit - FL_Keys'!$A$5:$I$64,COLUMN(E183),FALSE))*$C186</f>
        <v>4800.0460951800032</v>
      </c>
      <c r="L186">
        <f>L185+(1-(HLOOKUP(daily!$B185,'commercial size limit'!$A$4:$M$13,2,FALSE)/100))*(VLOOKUP(12&amp;$B185,'comm trip limit - FL_Keys'!$A$5:$I$64,COLUMN(F183),FALSE))*$C186</f>
        <v>6506.9456897099908</v>
      </c>
      <c r="M186">
        <f>M185+(1-(HLOOKUP(daily!$B185,'commercial size limit'!$A$4:$M$13,2,FALSE)/100))*(VLOOKUP(12&amp;$B185,'comm trip limit - FL_Keys'!$A$5:$I$64,COLUMN(G183),FALSE))*$C186</f>
        <v>7679.1539785399946</v>
      </c>
      <c r="N186">
        <f>N185+(1-(HLOOKUP(daily!$B185,'commercial size limit'!$A$4:$M$13,2,FALSE)/100))*(VLOOKUP(12&amp;$B185,'comm trip limit - FL_Keys'!$A$5:$I$64,COLUMN(H183),FALSE))*$C186</f>
        <v>8069.6568823399821</v>
      </c>
      <c r="O186">
        <f>O185+(1-(HLOOKUP(daily!$B185,'commercial size limit'!$A$4:$M$13,2,FALSE)/100))*(VLOOKUP(12&amp;$B185,'comm trip limit - FL_Keys'!$A$5:$I$64,COLUMN(I183),FALSE))*$C186</f>
        <v>8129.272146179972</v>
      </c>
      <c r="P186">
        <f>P185+(1-(HLOOKUP(daily!$B185,'commercial size limit'!$A$4:$M$13,4,FALSE)/100))*(VLOOKUP(14&amp;$B185,'comm trip limit - FL_Keys'!$A$5:$I$64,COLUMN(D183),FALSE))*$C186</f>
        <v>5980.9013993398139</v>
      </c>
      <c r="Q186">
        <f>Q185+(1-(HLOOKUP(daily!$B185,'commercial size limit'!$A$4:$M$13,4,FALSE)/100))*(VLOOKUP(14&amp;$B185,'comm trip limit - FL_Keys'!$A$5:$I$64,COLUMN(E183),FALSE))*$C186</f>
        <v>3912.7945793672875</v>
      </c>
      <c r="R186">
        <f>R185+(1-(HLOOKUP(daily!$B185,'commercial size limit'!$A$4:$M$13,4,FALSE)/100))*(VLOOKUP(14&amp;$B185,'comm trip limit - FL_Keys'!$A$5:$I$64,COLUMN(F183),FALSE))*$C186</f>
        <v>5029.6920661798258</v>
      </c>
      <c r="S186">
        <f>S185+(1-(HLOOKUP(daily!$B185,'commercial size limit'!$A$4:$M$13,4,FALSE)/100))*(VLOOKUP(14&amp;$B185,'comm trip limit - FL_Keys'!$A$5:$I$64,COLUMN(G183),FALSE))*$C186</f>
        <v>5765.2398792694294</v>
      </c>
      <c r="T186">
        <f>T185+(1-(HLOOKUP(daily!$B185,'commercial size limit'!$A$4:$M$13,4,FALSE)/100))*(VLOOKUP(14&amp;$B185,'comm trip limit - FL_Keys'!$A$5:$I$64,COLUMN(H183),FALSE))*$C186</f>
        <v>5959.9189731285951</v>
      </c>
      <c r="U186">
        <f>U185+(1-(HLOOKUP(daily!$B185,'commercial size limit'!$A$4:$M$13,4,FALSE)/100))*(VLOOKUP(14&amp;$B185,'comm trip limit - FL_Keys'!$A$5:$I$64,COLUMN(I183),FALSE))*$C186</f>
        <v>5980.9013993398139</v>
      </c>
      <c r="V186">
        <f>V185+(1-(HLOOKUP(daily!$B185,'commercial size limit'!$A$4:$M$13,5,FALSE)/100))*(VLOOKUP(15&amp;$B185,'comm trip limit - FL_Keys'!$A$5:$I$64,COLUMN(D183),FALSE))*$C186</f>
        <v>5420.1211201500701</v>
      </c>
      <c r="W186">
        <f>W185+(1-(HLOOKUP(daily!$B185,'commercial size limit'!$A$4:$M$13,5,FALSE)/100))*(VLOOKUP(15&amp;$B185,'comm trip limit - FL_Keys'!$A$5:$I$64,COLUMN(E183),FALSE))*$C186</f>
        <v>3638.2600994369009</v>
      </c>
      <c r="X186">
        <f>X185+(1-(HLOOKUP(daily!$B185,'commercial size limit'!$A$4:$M$13,5,FALSE)/100))*(VLOOKUP(15&amp;$B185,'comm trip limit - FL_Keys'!$A$5:$I$64,COLUMN(F183),FALSE))*$C186</f>
        <v>4625.1269017126288</v>
      </c>
      <c r="Y186">
        <f>Y185+(1-(HLOOKUP(daily!$B185,'commercial size limit'!$A$4:$M$13,5,FALSE)/100))*(VLOOKUP(15&amp;$B185,'comm trip limit - FL_Keys'!$A$5:$I$64,COLUMN(G183),FALSE))*$C186</f>
        <v>5267.1039898069066</v>
      </c>
      <c r="Z186">
        <f>Z185+(1-(HLOOKUP(daily!$B185,'commercial size limit'!$A$4:$M$13,5,FALSE)/100))*(VLOOKUP(15&amp;$B185,'comm trip limit - FL_Keys'!$A$5:$I$64,COLUMN(H183),FALSE))*$C186</f>
        <v>5409.1869158734498</v>
      </c>
      <c r="AA186">
        <f>AA185+(1-(HLOOKUP(daily!$B185,'commercial size limit'!$A$4:$M$13,5,FALSE)/100))*(VLOOKUP(15&amp;$B185,'comm trip limit - FL_Keys'!$A$5:$I$64,COLUMN(I183),FALSE))*$C186</f>
        <v>5420.1211201500701</v>
      </c>
      <c r="AB186">
        <f>AB185+(1-(HLOOKUP(daily!$B185,'commercial size limit'!$A$4:$M$13,6,FALSE)/100))*(VLOOKUP(16&amp;$B185,'comm trip limit - FL_Keys'!$A$5:$I$64,COLUMN(D183),FALSE))*$C186</f>
        <v>4342.3314047221647</v>
      </c>
      <c r="AC186">
        <f>AC185+(1-(HLOOKUP(daily!$B185,'commercial size limit'!$A$4:$M$13,6,FALSE)/100))*(VLOOKUP(16&amp;$B185,'comm trip limit - FL_Keys'!$A$5:$I$64,COLUMN(E183),FALSE))*$C186</f>
        <v>3074.9047194360528</v>
      </c>
      <c r="AD186">
        <f>AD185+(1-(HLOOKUP(daily!$B185,'commercial size limit'!$A$4:$M$13,6,FALSE)/100))*(VLOOKUP(16&amp;$B185,'comm trip limit - FL_Keys'!$A$5:$I$64,COLUMN(F183),FALSE))*$C186</f>
        <v>3771.8297616152404</v>
      </c>
      <c r="AE186">
        <f>AE185+(1-(HLOOKUP(daily!$B185,'commercial size limit'!$A$4:$M$13,6,FALSE)/100))*(VLOOKUP(16&amp;$B185,'comm trip limit - FL_Keys'!$A$5:$I$64,COLUMN(G183),FALSE))*$C186</f>
        <v>4214.2786789769561</v>
      </c>
      <c r="AF186">
        <f>AF185+(1-(HLOOKUP(daily!$B185,'commercial size limit'!$A$4:$M$13,6,FALSE)/100))*(VLOOKUP(16&amp;$B185,'comm trip limit - FL_Keys'!$A$5:$I$64,COLUMN(H183),FALSE))*$C186</f>
        <v>4331.3972004455436</v>
      </c>
      <c r="AG186">
        <f>AG185+(1-(HLOOKUP(daily!$B185,'commercial size limit'!$A$4:$M$13,6,FALSE)/100))*(VLOOKUP(16&amp;$B185,'comm trip limit - FL_Keys'!$A$5:$I$64,COLUMN(I183),FALSE))*$C186</f>
        <v>4342.3314047221647</v>
      </c>
      <c r="AH186">
        <f>AH185+(1-(HLOOKUP(daily!$B185,'commercial size limit'!$A$4:$M$13,7,FALSE)/100))*(VLOOKUP(17&amp;$B185,'comm trip limit - FL_Keys'!$A$5:$I$64,COLUMN(D183),FALSE))*$C186</f>
        <v>4090.543705009838</v>
      </c>
      <c r="AI186">
        <f>AI185+(1-(HLOOKUP(daily!$B185,'commercial size limit'!$A$4:$M$13,7,FALSE)/100))*(VLOOKUP(17&amp;$B185,'comm trip limit - FL_Keys'!$A$5:$I$64,COLUMN(E183),FALSE))*$C186</f>
        <v>2940.4994518254643</v>
      </c>
      <c r="AJ186">
        <f>AJ185+(1-(HLOOKUP(daily!$B185,'commercial size limit'!$A$4:$M$13,7,FALSE)/100))*(VLOOKUP(17&amp;$B185,'comm trip limit - FL_Keys'!$A$5:$I$64,COLUMN(F183),FALSE))*$C186</f>
        <v>3577.9181887393279</v>
      </c>
      <c r="AK186">
        <f>AK185+(1-(HLOOKUP(daily!$B185,'commercial size limit'!$A$4:$M$13,7,FALSE)/100))*(VLOOKUP(17&amp;$B185,'comm trip limit - FL_Keys'!$A$5:$I$64,COLUMN(G183),FALSE))*$C186</f>
        <v>3989.0850075416774</v>
      </c>
      <c r="AL186">
        <f>AL185+(1-(HLOOKUP(daily!$B185,'commercial size limit'!$A$4:$M$13,7,FALSE)/100))*(VLOOKUP(17&amp;$B185,'comm trip limit - FL_Keys'!$A$5:$I$64,COLUMN(H183),FALSE))*$C186</f>
        <v>4086.1855135378332</v>
      </c>
      <c r="AM186">
        <f>AM185+(1-(HLOOKUP(daily!$B185,'commercial size limit'!$A$4:$M$13,7,FALSE)/100))*(VLOOKUP(17&amp;$B185,'comm trip limit - FL_Keys'!$A$5:$I$64,COLUMN(I183),FALSE))*$C186</f>
        <v>4090.543705009838</v>
      </c>
    </row>
    <row r="187" spans="1:39" x14ac:dyDescent="0.25">
      <c r="A187" s="7">
        <v>42554</v>
      </c>
      <c r="B187" s="22">
        <f t="shared" si="7"/>
        <v>7</v>
      </c>
      <c r="C187" s="21">
        <f t="shared" si="6"/>
        <v>67.861000000000004</v>
      </c>
      <c r="D187">
        <f t="shared" si="8"/>
        <v>8217.5229999999738</v>
      </c>
      <c r="E187">
        <v>185</v>
      </c>
      <c r="J187">
        <f>J186+(1-(HLOOKUP(daily!$B186,'commercial size limit'!$A$4:$M$13,2,FALSE)/100))*(VLOOKUP(12&amp;$B186,'comm trip limit - FL_Keys'!$A$5:$I$64,COLUMN(D184),FALSE))*$C187</f>
        <v>8217.5229999999738</v>
      </c>
      <c r="K187">
        <f>K186+(1-(HLOOKUP(daily!$B186,'commercial size limit'!$A$4:$M$13,2,FALSE)/100))*(VLOOKUP(12&amp;$B186,'comm trip limit - FL_Keys'!$A$5:$I$64,COLUMN(E184),FALSE))*$C187</f>
        <v>4838.9677717300028</v>
      </c>
      <c r="L187">
        <f>L186+(1-(HLOOKUP(daily!$B186,'commercial size limit'!$A$4:$M$13,2,FALSE)/100))*(VLOOKUP(12&amp;$B186,'comm trip limit - FL_Keys'!$A$5:$I$64,COLUMN(F184),FALSE))*$C187</f>
        <v>6560.681422559991</v>
      </c>
      <c r="M187">
        <f>M186+(1-(HLOOKUP(daily!$B186,'commercial size limit'!$A$4:$M$13,2,FALSE)/100))*(VLOOKUP(12&amp;$B186,'comm trip limit - FL_Keys'!$A$5:$I$64,COLUMN(G184),FALSE))*$C187</f>
        <v>7744.9411463799943</v>
      </c>
      <c r="N187">
        <f>N186+(1-(HLOOKUP(daily!$B186,'commercial size limit'!$A$4:$M$13,2,FALSE)/100))*(VLOOKUP(12&amp;$B186,'comm trip limit - FL_Keys'!$A$5:$I$64,COLUMN(H184),FALSE))*$C187</f>
        <v>8137.4832732299819</v>
      </c>
      <c r="O187">
        <f>O186+(1-(HLOOKUP(daily!$B186,'commercial size limit'!$A$4:$M$13,2,FALSE)/100))*(VLOOKUP(12&amp;$B186,'comm trip limit - FL_Keys'!$A$5:$I$64,COLUMN(I184),FALSE))*$C187</f>
        <v>8197.1331461799728</v>
      </c>
      <c r="P187">
        <f>P186+(1-(HLOOKUP(daily!$B186,'commercial size limit'!$A$4:$M$13,4,FALSE)/100))*(VLOOKUP(14&amp;$B186,'comm trip limit - FL_Keys'!$A$5:$I$64,COLUMN(D184),FALSE))*$C187</f>
        <v>6040.6190793398137</v>
      </c>
      <c r="Q187">
        <f>Q186+(1-(HLOOKUP(daily!$B186,'commercial size limit'!$A$4:$M$13,4,FALSE)/100))*(VLOOKUP(14&amp;$B186,'comm trip limit - FL_Keys'!$A$5:$I$64,COLUMN(E184),FALSE))*$C187</f>
        <v>3949.3913652016877</v>
      </c>
      <c r="R187">
        <f>R186+(1-(HLOOKUP(daily!$B186,'commercial size limit'!$A$4:$M$13,4,FALSE)/100))*(VLOOKUP(14&amp;$B186,'comm trip limit - FL_Keys'!$A$5:$I$64,COLUMN(F184),FALSE))*$C187</f>
        <v>5079.4130065478257</v>
      </c>
      <c r="S187">
        <f>S186+(1-(HLOOKUP(daily!$B186,'commercial size limit'!$A$4:$M$13,4,FALSE)/100))*(VLOOKUP(14&amp;$B186,'comm trip limit - FL_Keys'!$A$5:$I$64,COLUMN(G184),FALSE))*$C187</f>
        <v>5824.1137484510291</v>
      </c>
      <c r="T187">
        <f>T186+(1-(HLOOKUP(daily!$B186,'commercial size limit'!$A$4:$M$13,4,FALSE)/100))*(VLOOKUP(14&amp;$B186,'comm trip limit - FL_Keys'!$A$5:$I$64,COLUMN(H184),FALSE))*$C187</f>
        <v>6019.6366531285948</v>
      </c>
      <c r="U187">
        <f>U186+(1-(HLOOKUP(daily!$B186,'commercial size limit'!$A$4:$M$13,4,FALSE)/100))*(VLOOKUP(14&amp;$B186,'comm trip limit - FL_Keys'!$A$5:$I$64,COLUMN(I184),FALSE))*$C187</f>
        <v>6040.6190793398137</v>
      </c>
      <c r="V187">
        <f>V186+(1-(HLOOKUP(daily!$B186,'commercial size limit'!$A$4:$M$13,5,FALSE)/100))*(VLOOKUP(15&amp;$B186,'comm trip limit - FL_Keys'!$A$5:$I$64,COLUMN(D184),FALSE))*$C187</f>
        <v>5476.3778891500697</v>
      </c>
      <c r="W187">
        <f>W186+(1-(HLOOKUP(daily!$B186,'commercial size limit'!$A$4:$M$13,5,FALSE)/100))*(VLOOKUP(15&amp;$B186,'comm trip limit - FL_Keys'!$A$5:$I$64,COLUMN(E184),FALSE))*$C187</f>
        <v>3673.8239410956307</v>
      </c>
      <c r="X187">
        <f>X186+(1-(HLOOKUP(daily!$B186,'commercial size limit'!$A$4:$M$13,5,FALSE)/100))*(VLOOKUP(15&amp;$B186,'comm trip limit - FL_Keys'!$A$5:$I$64,COLUMN(F184),FALSE))*$C187</f>
        <v>4672.8500814230183</v>
      </c>
      <c r="Y187">
        <f>Y186+(1-(HLOOKUP(daily!$B186,'commercial size limit'!$A$4:$M$13,5,FALSE)/100))*(VLOOKUP(15&amp;$B186,'comm trip limit - FL_Keys'!$A$5:$I$64,COLUMN(G184),FALSE))*$C187</f>
        <v>5322.7886274661769</v>
      </c>
      <c r="Z187">
        <f>Z186+(1-(HLOOKUP(daily!$B186,'commercial size limit'!$A$4:$M$13,5,FALSE)/100))*(VLOOKUP(15&amp;$B186,'comm trip limit - FL_Keys'!$A$5:$I$64,COLUMN(H184),FALSE))*$C187</f>
        <v>5465.4436848734495</v>
      </c>
      <c r="AA187">
        <f>AA186+(1-(HLOOKUP(daily!$B186,'commercial size limit'!$A$4:$M$13,5,FALSE)/100))*(VLOOKUP(15&amp;$B186,'comm trip limit - FL_Keys'!$A$5:$I$64,COLUMN(I184),FALSE))*$C187</f>
        <v>5476.3778891500697</v>
      </c>
      <c r="AB187">
        <f>AB186+(1-(HLOOKUP(daily!$B186,'commercial size limit'!$A$4:$M$13,6,FALSE)/100))*(VLOOKUP(16&amp;$B186,'comm trip limit - FL_Keys'!$A$5:$I$64,COLUMN(D184),FALSE))*$C187</f>
        <v>4395.0254712221649</v>
      </c>
      <c r="AC187">
        <f>AC186+(1-(HLOOKUP(daily!$B186,'commercial size limit'!$A$4:$M$13,6,FALSE)/100))*(VLOOKUP(16&amp;$B186,'comm trip limit - FL_Keys'!$A$5:$I$64,COLUMN(E184),FALSE))*$C187</f>
        <v>3109.281274539323</v>
      </c>
      <c r="AD187">
        <f>AD186+(1-(HLOOKUP(daily!$B186,'commercial size limit'!$A$4:$M$13,6,FALSE)/100))*(VLOOKUP(16&amp;$B186,'comm trip limit - FL_Keys'!$A$5:$I$64,COLUMN(F184),FALSE))*$C187</f>
        <v>3817.4707273142153</v>
      </c>
      <c r="AE187">
        <f>AE186+(1-(HLOOKUP(daily!$B186,'commercial size limit'!$A$4:$M$13,6,FALSE)/100))*(VLOOKUP(16&amp;$B186,'comm trip limit - FL_Keys'!$A$5:$I$64,COLUMN(G184),FALSE))*$C187</f>
        <v>4266.6297071040408</v>
      </c>
      <c r="AF187">
        <f>AF186+(1-(HLOOKUP(daily!$B186,'commercial size limit'!$A$4:$M$13,6,FALSE)/100))*(VLOOKUP(16&amp;$B186,'comm trip limit - FL_Keys'!$A$5:$I$64,COLUMN(H184),FALSE))*$C187</f>
        <v>4384.0912669455438</v>
      </c>
      <c r="AG187">
        <f>AG186+(1-(HLOOKUP(daily!$B186,'commercial size limit'!$A$4:$M$13,6,FALSE)/100))*(VLOOKUP(16&amp;$B186,'comm trip limit - FL_Keys'!$A$5:$I$64,COLUMN(I184),FALSE))*$C187</f>
        <v>4395.0254712221649</v>
      </c>
      <c r="AH187">
        <f>AH186+(1-(HLOOKUP(daily!$B186,'commercial size limit'!$A$4:$M$13,7,FALSE)/100))*(VLOOKUP(17&amp;$B186,'comm trip limit - FL_Keys'!$A$5:$I$64,COLUMN(D184),FALSE))*$C187</f>
        <v>4134.178328009838</v>
      </c>
      <c r="AI187">
        <f>AI186+(1-(HLOOKUP(daily!$B186,'commercial size limit'!$A$4:$M$13,7,FALSE)/100))*(VLOOKUP(17&amp;$B186,'comm trip limit - FL_Keys'!$A$5:$I$64,COLUMN(E184),FALSE))*$C187</f>
        <v>2971.6122470631544</v>
      </c>
      <c r="AJ187">
        <f>AJ186+(1-(HLOOKUP(daily!$B186,'commercial size limit'!$A$4:$M$13,7,FALSE)/100))*(VLOOKUP(17&amp;$B186,'comm trip limit - FL_Keys'!$A$5:$I$64,COLUMN(F184),FALSE))*$C187</f>
        <v>3617.9699728447977</v>
      </c>
      <c r="AK187">
        <f>AK186+(1-(HLOOKUP(daily!$B186,'commercial size limit'!$A$4:$M$13,7,FALSE)/100))*(VLOOKUP(17&amp;$B186,'comm trip limit - FL_Keys'!$A$5:$I$64,COLUMN(G184),FALSE))*$C187</f>
        <v>4032.7196305416774</v>
      </c>
      <c r="AL187">
        <f>AL186+(1-(HLOOKUP(daily!$B186,'commercial size limit'!$A$4:$M$13,7,FALSE)/100))*(VLOOKUP(17&amp;$B186,'comm trip limit - FL_Keys'!$A$5:$I$64,COLUMN(H184),FALSE))*$C187</f>
        <v>4129.8201365378336</v>
      </c>
      <c r="AM187">
        <f>AM186+(1-(HLOOKUP(daily!$B186,'commercial size limit'!$A$4:$M$13,7,FALSE)/100))*(VLOOKUP(17&amp;$B186,'comm trip limit - FL_Keys'!$A$5:$I$64,COLUMN(I184),FALSE))*$C187</f>
        <v>4134.178328009838</v>
      </c>
    </row>
    <row r="188" spans="1:39" x14ac:dyDescent="0.25">
      <c r="A188" s="7">
        <v>42555</v>
      </c>
      <c r="B188" s="22">
        <f t="shared" si="7"/>
        <v>7</v>
      </c>
      <c r="C188" s="21">
        <f t="shared" si="6"/>
        <v>67.861000000000004</v>
      </c>
      <c r="D188">
        <f t="shared" si="8"/>
        <v>8285.3839999999745</v>
      </c>
      <c r="E188">
        <v>186</v>
      </c>
      <c r="J188">
        <f>J187+(1-(HLOOKUP(daily!$B187,'commercial size limit'!$A$4:$M$13,2,FALSE)/100))*(VLOOKUP(12&amp;$B187,'comm trip limit - FL_Keys'!$A$5:$I$64,COLUMN(D185),FALSE))*$C188</f>
        <v>8285.3839999999745</v>
      </c>
      <c r="K188">
        <f>K187+(1-(HLOOKUP(daily!$B187,'commercial size limit'!$A$4:$M$13,2,FALSE)/100))*(VLOOKUP(12&amp;$B187,'comm trip limit - FL_Keys'!$A$5:$I$64,COLUMN(E185),FALSE))*$C188</f>
        <v>4877.8894482800024</v>
      </c>
      <c r="L188">
        <f>L187+(1-(HLOOKUP(daily!$B187,'commercial size limit'!$A$4:$M$13,2,FALSE)/100))*(VLOOKUP(12&amp;$B187,'comm trip limit - FL_Keys'!$A$5:$I$64,COLUMN(F185),FALSE))*$C188</f>
        <v>6614.4171554099912</v>
      </c>
      <c r="M188">
        <f>M187+(1-(HLOOKUP(daily!$B187,'commercial size limit'!$A$4:$M$13,2,FALSE)/100))*(VLOOKUP(12&amp;$B187,'comm trip limit - FL_Keys'!$A$5:$I$64,COLUMN(G185),FALSE))*$C188</f>
        <v>7810.728314219994</v>
      </c>
      <c r="N188">
        <f>N187+(1-(HLOOKUP(daily!$B187,'commercial size limit'!$A$4:$M$13,2,FALSE)/100))*(VLOOKUP(12&amp;$B187,'comm trip limit - FL_Keys'!$A$5:$I$64,COLUMN(H185),FALSE))*$C188</f>
        <v>8205.3096641199827</v>
      </c>
      <c r="O188">
        <f>O187+(1-(HLOOKUP(daily!$B187,'commercial size limit'!$A$4:$M$13,2,FALSE)/100))*(VLOOKUP(12&amp;$B187,'comm trip limit - FL_Keys'!$A$5:$I$64,COLUMN(I185),FALSE))*$C188</f>
        <v>8264.9941461799735</v>
      </c>
      <c r="P188">
        <f>P187+(1-(HLOOKUP(daily!$B187,'commercial size limit'!$A$4:$M$13,4,FALSE)/100))*(VLOOKUP(14&amp;$B187,'comm trip limit - FL_Keys'!$A$5:$I$64,COLUMN(D185),FALSE))*$C188</f>
        <v>6100.3367593398134</v>
      </c>
      <c r="Q188">
        <f>Q187+(1-(HLOOKUP(daily!$B187,'commercial size limit'!$A$4:$M$13,4,FALSE)/100))*(VLOOKUP(14&amp;$B187,'comm trip limit - FL_Keys'!$A$5:$I$64,COLUMN(E185),FALSE))*$C188</f>
        <v>3985.9881510360879</v>
      </c>
      <c r="R188">
        <f>R187+(1-(HLOOKUP(daily!$B187,'commercial size limit'!$A$4:$M$13,4,FALSE)/100))*(VLOOKUP(14&amp;$B187,'comm trip limit - FL_Keys'!$A$5:$I$64,COLUMN(F185),FALSE))*$C188</f>
        <v>5129.1339469158256</v>
      </c>
      <c r="S188">
        <f>S187+(1-(HLOOKUP(daily!$B187,'commercial size limit'!$A$4:$M$13,4,FALSE)/100))*(VLOOKUP(14&amp;$B187,'comm trip limit - FL_Keys'!$A$5:$I$64,COLUMN(G185),FALSE))*$C188</f>
        <v>5882.9876176326288</v>
      </c>
      <c r="T188">
        <f>T187+(1-(HLOOKUP(daily!$B187,'commercial size limit'!$A$4:$M$13,4,FALSE)/100))*(VLOOKUP(14&amp;$B187,'comm trip limit - FL_Keys'!$A$5:$I$64,COLUMN(H185),FALSE))*$C188</f>
        <v>6079.3543331285946</v>
      </c>
      <c r="U188">
        <f>U187+(1-(HLOOKUP(daily!$B187,'commercial size limit'!$A$4:$M$13,4,FALSE)/100))*(VLOOKUP(14&amp;$B187,'comm trip limit - FL_Keys'!$A$5:$I$64,COLUMN(I185),FALSE))*$C188</f>
        <v>6100.3367593398134</v>
      </c>
      <c r="V188">
        <f>V187+(1-(HLOOKUP(daily!$B187,'commercial size limit'!$A$4:$M$13,5,FALSE)/100))*(VLOOKUP(15&amp;$B187,'comm trip limit - FL_Keys'!$A$5:$I$64,COLUMN(D185),FALSE))*$C188</f>
        <v>5532.6346581500693</v>
      </c>
      <c r="W188">
        <f>W187+(1-(HLOOKUP(daily!$B187,'commercial size limit'!$A$4:$M$13,5,FALSE)/100))*(VLOOKUP(15&amp;$B187,'comm trip limit - FL_Keys'!$A$5:$I$64,COLUMN(E185),FALSE))*$C188</f>
        <v>3709.3877827543606</v>
      </c>
      <c r="X188">
        <f>X187+(1-(HLOOKUP(daily!$B187,'commercial size limit'!$A$4:$M$13,5,FALSE)/100))*(VLOOKUP(15&amp;$B187,'comm trip limit - FL_Keys'!$A$5:$I$64,COLUMN(F185),FALSE))*$C188</f>
        <v>4720.5732611334079</v>
      </c>
      <c r="Y188">
        <f>Y187+(1-(HLOOKUP(daily!$B187,'commercial size limit'!$A$4:$M$13,5,FALSE)/100))*(VLOOKUP(15&amp;$B187,'comm trip limit - FL_Keys'!$A$5:$I$64,COLUMN(G185),FALSE))*$C188</f>
        <v>5378.4732651254471</v>
      </c>
      <c r="Z188">
        <f>Z187+(1-(HLOOKUP(daily!$B187,'commercial size limit'!$A$4:$M$13,5,FALSE)/100))*(VLOOKUP(15&amp;$B187,'comm trip limit - FL_Keys'!$A$5:$I$64,COLUMN(H185),FALSE))*$C188</f>
        <v>5521.7004538734491</v>
      </c>
      <c r="AA188">
        <f>AA187+(1-(HLOOKUP(daily!$B187,'commercial size limit'!$A$4:$M$13,5,FALSE)/100))*(VLOOKUP(15&amp;$B187,'comm trip limit - FL_Keys'!$A$5:$I$64,COLUMN(I185),FALSE))*$C188</f>
        <v>5532.6346581500693</v>
      </c>
      <c r="AB188">
        <f>AB187+(1-(HLOOKUP(daily!$B187,'commercial size limit'!$A$4:$M$13,6,FALSE)/100))*(VLOOKUP(16&amp;$B187,'comm trip limit - FL_Keys'!$A$5:$I$64,COLUMN(D185),FALSE))*$C188</f>
        <v>4447.7195377221651</v>
      </c>
      <c r="AC188">
        <f>AC187+(1-(HLOOKUP(daily!$B187,'commercial size limit'!$A$4:$M$13,6,FALSE)/100))*(VLOOKUP(16&amp;$B187,'comm trip limit - FL_Keys'!$A$5:$I$64,COLUMN(E185),FALSE))*$C188</f>
        <v>3143.6578296425932</v>
      </c>
      <c r="AD188">
        <f>AD187+(1-(HLOOKUP(daily!$B187,'commercial size limit'!$A$4:$M$13,6,FALSE)/100))*(VLOOKUP(16&amp;$B187,'comm trip limit - FL_Keys'!$A$5:$I$64,COLUMN(F185),FALSE))*$C188</f>
        <v>3863.1116930131902</v>
      </c>
      <c r="AE188">
        <f>AE187+(1-(HLOOKUP(daily!$B187,'commercial size limit'!$A$4:$M$13,6,FALSE)/100))*(VLOOKUP(16&amp;$B187,'comm trip limit - FL_Keys'!$A$5:$I$64,COLUMN(G185),FALSE))*$C188</f>
        <v>4318.9807352311254</v>
      </c>
      <c r="AF188">
        <f>AF187+(1-(HLOOKUP(daily!$B187,'commercial size limit'!$A$4:$M$13,6,FALSE)/100))*(VLOOKUP(16&amp;$B187,'comm trip limit - FL_Keys'!$A$5:$I$64,COLUMN(H185),FALSE))*$C188</f>
        <v>4436.785333445544</v>
      </c>
      <c r="AG188">
        <f>AG187+(1-(HLOOKUP(daily!$B187,'commercial size limit'!$A$4:$M$13,6,FALSE)/100))*(VLOOKUP(16&amp;$B187,'comm trip limit - FL_Keys'!$A$5:$I$64,COLUMN(I185),FALSE))*$C188</f>
        <v>4447.7195377221651</v>
      </c>
      <c r="AH188">
        <f>AH187+(1-(HLOOKUP(daily!$B187,'commercial size limit'!$A$4:$M$13,7,FALSE)/100))*(VLOOKUP(17&amp;$B187,'comm trip limit - FL_Keys'!$A$5:$I$64,COLUMN(D185),FALSE))*$C188</f>
        <v>4177.8129510098379</v>
      </c>
      <c r="AI188">
        <f>AI187+(1-(HLOOKUP(daily!$B187,'commercial size limit'!$A$4:$M$13,7,FALSE)/100))*(VLOOKUP(17&amp;$B187,'comm trip limit - FL_Keys'!$A$5:$I$64,COLUMN(E185),FALSE))*$C188</f>
        <v>3002.7250423008445</v>
      </c>
      <c r="AJ188">
        <f>AJ187+(1-(HLOOKUP(daily!$B187,'commercial size limit'!$A$4:$M$13,7,FALSE)/100))*(VLOOKUP(17&amp;$B187,'comm trip limit - FL_Keys'!$A$5:$I$64,COLUMN(F185),FALSE))*$C188</f>
        <v>3658.0217569502674</v>
      </c>
      <c r="AK188">
        <f>AK187+(1-(HLOOKUP(daily!$B187,'commercial size limit'!$A$4:$M$13,7,FALSE)/100))*(VLOOKUP(17&amp;$B187,'comm trip limit - FL_Keys'!$A$5:$I$64,COLUMN(G185),FALSE))*$C188</f>
        <v>4076.3542535416773</v>
      </c>
      <c r="AL188">
        <f>AL187+(1-(HLOOKUP(daily!$B187,'commercial size limit'!$A$4:$M$13,7,FALSE)/100))*(VLOOKUP(17&amp;$B187,'comm trip limit - FL_Keys'!$A$5:$I$64,COLUMN(H185),FALSE))*$C188</f>
        <v>4173.4547595378335</v>
      </c>
      <c r="AM188">
        <f>AM187+(1-(HLOOKUP(daily!$B187,'commercial size limit'!$A$4:$M$13,7,FALSE)/100))*(VLOOKUP(17&amp;$B187,'comm trip limit - FL_Keys'!$A$5:$I$64,COLUMN(I185),FALSE))*$C188</f>
        <v>4177.8129510098379</v>
      </c>
    </row>
    <row r="189" spans="1:39" x14ac:dyDescent="0.25">
      <c r="A189" s="7">
        <v>42556</v>
      </c>
      <c r="B189" s="22">
        <f t="shared" si="7"/>
        <v>7</v>
      </c>
      <c r="C189" s="21">
        <f t="shared" si="6"/>
        <v>67.861000000000004</v>
      </c>
      <c r="D189">
        <f t="shared" si="8"/>
        <v>8353.2449999999753</v>
      </c>
      <c r="E189">
        <v>187</v>
      </c>
      <c r="J189">
        <f>J188+(1-(HLOOKUP(daily!$B188,'commercial size limit'!$A$4:$M$13,2,FALSE)/100))*(VLOOKUP(12&amp;$B188,'comm trip limit - FL_Keys'!$A$5:$I$64,COLUMN(D186),FALSE))*$C189</f>
        <v>8353.2449999999753</v>
      </c>
      <c r="K189">
        <f>K188+(1-(HLOOKUP(daily!$B188,'commercial size limit'!$A$4:$M$13,2,FALSE)/100))*(VLOOKUP(12&amp;$B188,'comm trip limit - FL_Keys'!$A$5:$I$64,COLUMN(E186),FALSE))*$C189</f>
        <v>4916.811124830002</v>
      </c>
      <c r="L189">
        <f>L188+(1-(HLOOKUP(daily!$B188,'commercial size limit'!$A$4:$M$13,2,FALSE)/100))*(VLOOKUP(12&amp;$B188,'comm trip limit - FL_Keys'!$A$5:$I$64,COLUMN(F186),FALSE))*$C189</f>
        <v>6668.1528882599914</v>
      </c>
      <c r="M189">
        <f>M188+(1-(HLOOKUP(daily!$B188,'commercial size limit'!$A$4:$M$13,2,FALSE)/100))*(VLOOKUP(12&amp;$B188,'comm trip limit - FL_Keys'!$A$5:$I$64,COLUMN(G186),FALSE))*$C189</f>
        <v>7876.5154820599937</v>
      </c>
      <c r="N189">
        <f>N188+(1-(HLOOKUP(daily!$B188,'commercial size limit'!$A$4:$M$13,2,FALSE)/100))*(VLOOKUP(12&amp;$B188,'comm trip limit - FL_Keys'!$A$5:$I$64,COLUMN(H186),FALSE))*$C189</f>
        <v>8273.1360550099835</v>
      </c>
      <c r="O189">
        <f>O188+(1-(HLOOKUP(daily!$B188,'commercial size limit'!$A$4:$M$13,2,FALSE)/100))*(VLOOKUP(12&amp;$B188,'comm trip limit - FL_Keys'!$A$5:$I$64,COLUMN(I186),FALSE))*$C189</f>
        <v>8332.8551461799743</v>
      </c>
      <c r="P189">
        <f>P188+(1-(HLOOKUP(daily!$B188,'commercial size limit'!$A$4:$M$13,4,FALSE)/100))*(VLOOKUP(14&amp;$B188,'comm trip limit - FL_Keys'!$A$5:$I$64,COLUMN(D186),FALSE))*$C189</f>
        <v>6160.0544393398131</v>
      </c>
      <c r="Q189">
        <f>Q188+(1-(HLOOKUP(daily!$B188,'commercial size limit'!$A$4:$M$13,4,FALSE)/100))*(VLOOKUP(14&amp;$B188,'comm trip limit - FL_Keys'!$A$5:$I$64,COLUMN(E186),FALSE))*$C189</f>
        <v>4022.584936870488</v>
      </c>
      <c r="R189">
        <f>R188+(1-(HLOOKUP(daily!$B188,'commercial size limit'!$A$4:$M$13,4,FALSE)/100))*(VLOOKUP(14&amp;$B188,'comm trip limit - FL_Keys'!$A$5:$I$64,COLUMN(F186),FALSE))*$C189</f>
        <v>5178.8548872838255</v>
      </c>
      <c r="S189">
        <f>S188+(1-(HLOOKUP(daily!$B188,'commercial size limit'!$A$4:$M$13,4,FALSE)/100))*(VLOOKUP(14&amp;$B188,'comm trip limit - FL_Keys'!$A$5:$I$64,COLUMN(G186),FALSE))*$C189</f>
        <v>5941.8614868142286</v>
      </c>
      <c r="T189">
        <f>T188+(1-(HLOOKUP(daily!$B188,'commercial size limit'!$A$4:$M$13,4,FALSE)/100))*(VLOOKUP(14&amp;$B188,'comm trip limit - FL_Keys'!$A$5:$I$64,COLUMN(H186),FALSE))*$C189</f>
        <v>6139.0720131285943</v>
      </c>
      <c r="U189">
        <f>U188+(1-(HLOOKUP(daily!$B188,'commercial size limit'!$A$4:$M$13,4,FALSE)/100))*(VLOOKUP(14&amp;$B188,'comm trip limit - FL_Keys'!$A$5:$I$64,COLUMN(I186),FALSE))*$C189</f>
        <v>6160.0544393398131</v>
      </c>
      <c r="V189">
        <f>V188+(1-(HLOOKUP(daily!$B188,'commercial size limit'!$A$4:$M$13,5,FALSE)/100))*(VLOOKUP(15&amp;$B188,'comm trip limit - FL_Keys'!$A$5:$I$64,COLUMN(D186),FALSE))*$C189</f>
        <v>5588.8914271500689</v>
      </c>
      <c r="W189">
        <f>W188+(1-(HLOOKUP(daily!$B188,'commercial size limit'!$A$4:$M$13,5,FALSE)/100))*(VLOOKUP(15&amp;$B188,'comm trip limit - FL_Keys'!$A$5:$I$64,COLUMN(E186),FALSE))*$C189</f>
        <v>3744.9516244130905</v>
      </c>
      <c r="X189">
        <f>X188+(1-(HLOOKUP(daily!$B188,'commercial size limit'!$A$4:$M$13,5,FALSE)/100))*(VLOOKUP(15&amp;$B188,'comm trip limit - FL_Keys'!$A$5:$I$64,COLUMN(F186),FALSE))*$C189</f>
        <v>4768.2964408437974</v>
      </c>
      <c r="Y189">
        <f>Y188+(1-(HLOOKUP(daily!$B188,'commercial size limit'!$A$4:$M$13,5,FALSE)/100))*(VLOOKUP(15&amp;$B188,'comm trip limit - FL_Keys'!$A$5:$I$64,COLUMN(G186),FALSE))*$C189</f>
        <v>5434.1579027847174</v>
      </c>
      <c r="Z189">
        <f>Z188+(1-(HLOOKUP(daily!$B188,'commercial size limit'!$A$4:$M$13,5,FALSE)/100))*(VLOOKUP(15&amp;$B188,'comm trip limit - FL_Keys'!$A$5:$I$64,COLUMN(H186),FALSE))*$C189</f>
        <v>5577.9572228734487</v>
      </c>
      <c r="AA189">
        <f>AA188+(1-(HLOOKUP(daily!$B188,'commercial size limit'!$A$4:$M$13,5,FALSE)/100))*(VLOOKUP(15&amp;$B188,'comm trip limit - FL_Keys'!$A$5:$I$64,COLUMN(I186),FALSE))*$C189</f>
        <v>5588.8914271500689</v>
      </c>
      <c r="AB189">
        <f>AB188+(1-(HLOOKUP(daily!$B188,'commercial size limit'!$A$4:$M$13,6,FALSE)/100))*(VLOOKUP(16&amp;$B188,'comm trip limit - FL_Keys'!$A$5:$I$64,COLUMN(D186),FALSE))*$C189</f>
        <v>4500.4136042221653</v>
      </c>
      <c r="AC189">
        <f>AC188+(1-(HLOOKUP(daily!$B188,'commercial size limit'!$A$4:$M$13,6,FALSE)/100))*(VLOOKUP(16&amp;$B188,'comm trip limit - FL_Keys'!$A$5:$I$64,COLUMN(E186),FALSE))*$C189</f>
        <v>3178.0343847458635</v>
      </c>
      <c r="AD189">
        <f>AD188+(1-(HLOOKUP(daily!$B188,'commercial size limit'!$A$4:$M$13,6,FALSE)/100))*(VLOOKUP(16&amp;$B188,'comm trip limit - FL_Keys'!$A$5:$I$64,COLUMN(F186),FALSE))*$C189</f>
        <v>3908.7526587121652</v>
      </c>
      <c r="AE189">
        <f>AE188+(1-(HLOOKUP(daily!$B188,'commercial size limit'!$A$4:$M$13,6,FALSE)/100))*(VLOOKUP(16&amp;$B188,'comm trip limit - FL_Keys'!$A$5:$I$64,COLUMN(G186),FALSE))*$C189</f>
        <v>4371.3317633582101</v>
      </c>
      <c r="AF189">
        <f>AF188+(1-(HLOOKUP(daily!$B188,'commercial size limit'!$A$4:$M$13,6,FALSE)/100))*(VLOOKUP(16&amp;$B188,'comm trip limit - FL_Keys'!$A$5:$I$64,COLUMN(H186),FALSE))*$C189</f>
        <v>4489.4793999455442</v>
      </c>
      <c r="AG189">
        <f>AG188+(1-(HLOOKUP(daily!$B188,'commercial size limit'!$A$4:$M$13,6,FALSE)/100))*(VLOOKUP(16&amp;$B188,'comm trip limit - FL_Keys'!$A$5:$I$64,COLUMN(I186),FALSE))*$C189</f>
        <v>4500.4136042221653</v>
      </c>
      <c r="AH189">
        <f>AH188+(1-(HLOOKUP(daily!$B188,'commercial size limit'!$A$4:$M$13,7,FALSE)/100))*(VLOOKUP(17&amp;$B188,'comm trip limit - FL_Keys'!$A$5:$I$64,COLUMN(D186),FALSE))*$C189</f>
        <v>4221.4475740098378</v>
      </c>
      <c r="AI189">
        <f>AI188+(1-(HLOOKUP(daily!$B188,'commercial size limit'!$A$4:$M$13,7,FALSE)/100))*(VLOOKUP(17&amp;$B188,'comm trip limit - FL_Keys'!$A$5:$I$64,COLUMN(E186),FALSE))*$C189</f>
        <v>3033.8378375385346</v>
      </c>
      <c r="AJ189">
        <f>AJ188+(1-(HLOOKUP(daily!$B188,'commercial size limit'!$A$4:$M$13,7,FALSE)/100))*(VLOOKUP(17&amp;$B188,'comm trip limit - FL_Keys'!$A$5:$I$64,COLUMN(F186),FALSE))*$C189</f>
        <v>3698.0735410557372</v>
      </c>
      <c r="AK189">
        <f>AK188+(1-(HLOOKUP(daily!$B188,'commercial size limit'!$A$4:$M$13,7,FALSE)/100))*(VLOOKUP(17&amp;$B188,'comm trip limit - FL_Keys'!$A$5:$I$64,COLUMN(G186),FALSE))*$C189</f>
        <v>4119.9888765416772</v>
      </c>
      <c r="AL189">
        <f>AL188+(1-(HLOOKUP(daily!$B188,'commercial size limit'!$A$4:$M$13,7,FALSE)/100))*(VLOOKUP(17&amp;$B188,'comm trip limit - FL_Keys'!$A$5:$I$64,COLUMN(H186),FALSE))*$C189</f>
        <v>4217.0893825378334</v>
      </c>
      <c r="AM189">
        <f>AM188+(1-(HLOOKUP(daily!$B188,'commercial size limit'!$A$4:$M$13,7,FALSE)/100))*(VLOOKUP(17&amp;$B188,'comm trip limit - FL_Keys'!$A$5:$I$64,COLUMN(I186),FALSE))*$C189</f>
        <v>4221.4475740098378</v>
      </c>
    </row>
    <row r="190" spans="1:39" x14ac:dyDescent="0.25">
      <c r="A190" s="7">
        <v>42557</v>
      </c>
      <c r="B190" s="22">
        <f t="shared" si="7"/>
        <v>7</v>
      </c>
      <c r="C190" s="21">
        <f t="shared" si="6"/>
        <v>67.861000000000004</v>
      </c>
      <c r="D190">
        <f t="shared" si="8"/>
        <v>8421.1059999999761</v>
      </c>
      <c r="E190">
        <v>188</v>
      </c>
      <c r="J190">
        <f>J189+(1-(HLOOKUP(daily!$B189,'commercial size limit'!$A$4:$M$13,2,FALSE)/100))*(VLOOKUP(12&amp;$B189,'comm trip limit - FL_Keys'!$A$5:$I$64,COLUMN(D187),FALSE))*$C190</f>
        <v>8421.1059999999761</v>
      </c>
      <c r="K190">
        <f>K189+(1-(HLOOKUP(daily!$B189,'commercial size limit'!$A$4:$M$13,2,FALSE)/100))*(VLOOKUP(12&amp;$B189,'comm trip limit - FL_Keys'!$A$5:$I$64,COLUMN(E187),FALSE))*$C190</f>
        <v>4955.7328013800015</v>
      </c>
      <c r="L190">
        <f>L189+(1-(HLOOKUP(daily!$B189,'commercial size limit'!$A$4:$M$13,2,FALSE)/100))*(VLOOKUP(12&amp;$B189,'comm trip limit - FL_Keys'!$A$5:$I$64,COLUMN(F187),FALSE))*$C190</f>
        <v>6721.8886211099916</v>
      </c>
      <c r="M190">
        <f>M189+(1-(HLOOKUP(daily!$B189,'commercial size limit'!$A$4:$M$13,2,FALSE)/100))*(VLOOKUP(12&amp;$B189,'comm trip limit - FL_Keys'!$A$5:$I$64,COLUMN(G187),FALSE))*$C190</f>
        <v>7942.3026498999934</v>
      </c>
      <c r="N190">
        <f>N189+(1-(HLOOKUP(daily!$B189,'commercial size limit'!$A$4:$M$13,2,FALSE)/100))*(VLOOKUP(12&amp;$B189,'comm trip limit - FL_Keys'!$A$5:$I$64,COLUMN(H187),FALSE))*$C190</f>
        <v>8340.9624458999842</v>
      </c>
      <c r="O190">
        <f>O189+(1-(HLOOKUP(daily!$B189,'commercial size limit'!$A$4:$M$13,2,FALSE)/100))*(VLOOKUP(12&amp;$B189,'comm trip limit - FL_Keys'!$A$5:$I$64,COLUMN(I187),FALSE))*$C190</f>
        <v>8400.7161461799751</v>
      </c>
      <c r="P190">
        <f>P189+(1-(HLOOKUP(daily!$B189,'commercial size limit'!$A$4:$M$13,4,FALSE)/100))*(VLOOKUP(14&amp;$B189,'comm trip limit - FL_Keys'!$A$5:$I$64,COLUMN(D187),FALSE))*$C190</f>
        <v>6219.7721193398129</v>
      </c>
      <c r="Q190">
        <f>Q189+(1-(HLOOKUP(daily!$B189,'commercial size limit'!$A$4:$M$13,4,FALSE)/100))*(VLOOKUP(14&amp;$B189,'comm trip limit - FL_Keys'!$A$5:$I$64,COLUMN(E187),FALSE))*$C190</f>
        <v>4059.1817227048882</v>
      </c>
      <c r="R190">
        <f>R189+(1-(HLOOKUP(daily!$B189,'commercial size limit'!$A$4:$M$13,4,FALSE)/100))*(VLOOKUP(14&amp;$B189,'comm trip limit - FL_Keys'!$A$5:$I$64,COLUMN(F187),FALSE))*$C190</f>
        <v>5228.5758276518254</v>
      </c>
      <c r="S190">
        <f>S189+(1-(HLOOKUP(daily!$B189,'commercial size limit'!$A$4:$M$13,4,FALSE)/100))*(VLOOKUP(14&amp;$B189,'comm trip limit - FL_Keys'!$A$5:$I$64,COLUMN(G187),FALSE))*$C190</f>
        <v>6000.7353559958283</v>
      </c>
      <c r="T190">
        <f>T189+(1-(HLOOKUP(daily!$B189,'commercial size limit'!$A$4:$M$13,4,FALSE)/100))*(VLOOKUP(14&amp;$B189,'comm trip limit - FL_Keys'!$A$5:$I$64,COLUMN(H187),FALSE))*$C190</f>
        <v>6198.7896931285941</v>
      </c>
      <c r="U190">
        <f>U189+(1-(HLOOKUP(daily!$B189,'commercial size limit'!$A$4:$M$13,4,FALSE)/100))*(VLOOKUP(14&amp;$B189,'comm trip limit - FL_Keys'!$A$5:$I$64,COLUMN(I187),FALSE))*$C190</f>
        <v>6219.7721193398129</v>
      </c>
      <c r="V190">
        <f>V189+(1-(HLOOKUP(daily!$B189,'commercial size limit'!$A$4:$M$13,5,FALSE)/100))*(VLOOKUP(15&amp;$B189,'comm trip limit - FL_Keys'!$A$5:$I$64,COLUMN(D187),FALSE))*$C190</f>
        <v>5645.1481961500685</v>
      </c>
      <c r="W190">
        <f>W189+(1-(HLOOKUP(daily!$B189,'commercial size limit'!$A$4:$M$13,5,FALSE)/100))*(VLOOKUP(15&amp;$B189,'comm trip limit - FL_Keys'!$A$5:$I$64,COLUMN(E187),FALSE))*$C190</f>
        <v>3780.5154660718204</v>
      </c>
      <c r="X190">
        <f>X189+(1-(HLOOKUP(daily!$B189,'commercial size limit'!$A$4:$M$13,5,FALSE)/100))*(VLOOKUP(15&amp;$B189,'comm trip limit - FL_Keys'!$A$5:$I$64,COLUMN(F187),FALSE))*$C190</f>
        <v>4816.019620554187</v>
      </c>
      <c r="Y190">
        <f>Y189+(1-(HLOOKUP(daily!$B189,'commercial size limit'!$A$4:$M$13,5,FALSE)/100))*(VLOOKUP(15&amp;$B189,'comm trip limit - FL_Keys'!$A$5:$I$64,COLUMN(G187),FALSE))*$C190</f>
        <v>5489.8425404439877</v>
      </c>
      <c r="Z190">
        <f>Z189+(1-(HLOOKUP(daily!$B189,'commercial size limit'!$A$4:$M$13,5,FALSE)/100))*(VLOOKUP(15&amp;$B189,'comm trip limit - FL_Keys'!$A$5:$I$64,COLUMN(H187),FALSE))*$C190</f>
        <v>5634.2139918734483</v>
      </c>
      <c r="AA190">
        <f>AA189+(1-(HLOOKUP(daily!$B189,'commercial size limit'!$A$4:$M$13,5,FALSE)/100))*(VLOOKUP(15&amp;$B189,'comm trip limit - FL_Keys'!$A$5:$I$64,COLUMN(I187),FALSE))*$C190</f>
        <v>5645.1481961500685</v>
      </c>
      <c r="AB190">
        <f>AB189+(1-(HLOOKUP(daily!$B189,'commercial size limit'!$A$4:$M$13,6,FALSE)/100))*(VLOOKUP(16&amp;$B189,'comm trip limit - FL_Keys'!$A$5:$I$64,COLUMN(D187),FALSE))*$C190</f>
        <v>4553.1076707221655</v>
      </c>
      <c r="AC190">
        <f>AC189+(1-(HLOOKUP(daily!$B189,'commercial size limit'!$A$4:$M$13,6,FALSE)/100))*(VLOOKUP(16&amp;$B189,'comm trip limit - FL_Keys'!$A$5:$I$64,COLUMN(E187),FALSE))*$C190</f>
        <v>3212.4109398491337</v>
      </c>
      <c r="AD190">
        <f>AD189+(1-(HLOOKUP(daily!$B189,'commercial size limit'!$A$4:$M$13,6,FALSE)/100))*(VLOOKUP(16&amp;$B189,'comm trip limit - FL_Keys'!$A$5:$I$64,COLUMN(F187),FALSE))*$C190</f>
        <v>3954.3936244111401</v>
      </c>
      <c r="AE190">
        <f>AE189+(1-(HLOOKUP(daily!$B189,'commercial size limit'!$A$4:$M$13,6,FALSE)/100))*(VLOOKUP(16&amp;$B189,'comm trip limit - FL_Keys'!$A$5:$I$64,COLUMN(G187),FALSE))*$C190</f>
        <v>4423.6827914852947</v>
      </c>
      <c r="AF190">
        <f>AF189+(1-(HLOOKUP(daily!$B189,'commercial size limit'!$A$4:$M$13,6,FALSE)/100))*(VLOOKUP(16&amp;$B189,'comm trip limit - FL_Keys'!$A$5:$I$64,COLUMN(H187),FALSE))*$C190</f>
        <v>4542.1734664455444</v>
      </c>
      <c r="AG190">
        <f>AG189+(1-(HLOOKUP(daily!$B189,'commercial size limit'!$A$4:$M$13,6,FALSE)/100))*(VLOOKUP(16&amp;$B189,'comm trip limit - FL_Keys'!$A$5:$I$64,COLUMN(I187),FALSE))*$C190</f>
        <v>4553.1076707221655</v>
      </c>
      <c r="AH190">
        <f>AH189+(1-(HLOOKUP(daily!$B189,'commercial size limit'!$A$4:$M$13,7,FALSE)/100))*(VLOOKUP(17&amp;$B189,'comm trip limit - FL_Keys'!$A$5:$I$64,COLUMN(D187),FALSE))*$C190</f>
        <v>4265.0821970098377</v>
      </c>
      <c r="AI190">
        <f>AI189+(1-(HLOOKUP(daily!$B189,'commercial size limit'!$A$4:$M$13,7,FALSE)/100))*(VLOOKUP(17&amp;$B189,'comm trip limit - FL_Keys'!$A$5:$I$64,COLUMN(E187),FALSE))*$C190</f>
        <v>3064.9506327762247</v>
      </c>
      <c r="AJ190">
        <f>AJ189+(1-(HLOOKUP(daily!$B189,'commercial size limit'!$A$4:$M$13,7,FALSE)/100))*(VLOOKUP(17&amp;$B189,'comm trip limit - FL_Keys'!$A$5:$I$64,COLUMN(F187),FALSE))*$C190</f>
        <v>3738.125325161207</v>
      </c>
      <c r="AK190">
        <f>AK189+(1-(HLOOKUP(daily!$B189,'commercial size limit'!$A$4:$M$13,7,FALSE)/100))*(VLOOKUP(17&amp;$B189,'comm trip limit - FL_Keys'!$A$5:$I$64,COLUMN(G187),FALSE))*$C190</f>
        <v>4163.6234995416771</v>
      </c>
      <c r="AL190">
        <f>AL189+(1-(HLOOKUP(daily!$B189,'commercial size limit'!$A$4:$M$13,7,FALSE)/100))*(VLOOKUP(17&amp;$B189,'comm trip limit - FL_Keys'!$A$5:$I$64,COLUMN(H187),FALSE))*$C190</f>
        <v>4260.7240055378334</v>
      </c>
      <c r="AM190">
        <f>AM189+(1-(HLOOKUP(daily!$B189,'commercial size limit'!$A$4:$M$13,7,FALSE)/100))*(VLOOKUP(17&amp;$B189,'comm trip limit - FL_Keys'!$A$5:$I$64,COLUMN(I187),FALSE))*$C190</f>
        <v>4265.0821970098377</v>
      </c>
    </row>
    <row r="191" spans="1:39" x14ac:dyDescent="0.25">
      <c r="A191" s="7">
        <v>42558</v>
      </c>
      <c r="B191" s="22">
        <f t="shared" si="7"/>
        <v>7</v>
      </c>
      <c r="C191" s="21">
        <f t="shared" si="6"/>
        <v>67.861000000000004</v>
      </c>
      <c r="D191">
        <f t="shared" si="8"/>
        <v>8488.9669999999769</v>
      </c>
      <c r="E191">
        <v>189</v>
      </c>
      <c r="J191">
        <f>J190+(1-(HLOOKUP(daily!$B190,'commercial size limit'!$A$4:$M$13,2,FALSE)/100))*(VLOOKUP(12&amp;$B190,'comm trip limit - FL_Keys'!$A$5:$I$64,COLUMN(D188),FALSE))*$C191</f>
        <v>8488.9669999999769</v>
      </c>
      <c r="K191">
        <f>K190+(1-(HLOOKUP(daily!$B190,'commercial size limit'!$A$4:$M$13,2,FALSE)/100))*(VLOOKUP(12&amp;$B190,'comm trip limit - FL_Keys'!$A$5:$I$64,COLUMN(E188),FALSE))*$C191</f>
        <v>4994.6544779300011</v>
      </c>
      <c r="L191">
        <f>L190+(1-(HLOOKUP(daily!$B190,'commercial size limit'!$A$4:$M$13,2,FALSE)/100))*(VLOOKUP(12&amp;$B190,'comm trip limit - FL_Keys'!$A$5:$I$64,COLUMN(F188),FALSE))*$C191</f>
        <v>6775.6243539599918</v>
      </c>
      <c r="M191">
        <f>M190+(1-(HLOOKUP(daily!$B190,'commercial size limit'!$A$4:$M$13,2,FALSE)/100))*(VLOOKUP(12&amp;$B190,'comm trip limit - FL_Keys'!$A$5:$I$64,COLUMN(G188),FALSE))*$C191</f>
        <v>8008.0898177399931</v>
      </c>
      <c r="N191">
        <f>N190+(1-(HLOOKUP(daily!$B190,'commercial size limit'!$A$4:$M$13,2,FALSE)/100))*(VLOOKUP(12&amp;$B190,'comm trip limit - FL_Keys'!$A$5:$I$64,COLUMN(H188),FALSE))*$C191</f>
        <v>8408.788836789985</v>
      </c>
      <c r="O191">
        <f>O190+(1-(HLOOKUP(daily!$B190,'commercial size limit'!$A$4:$M$13,2,FALSE)/100))*(VLOOKUP(12&amp;$B190,'comm trip limit - FL_Keys'!$A$5:$I$64,COLUMN(I188),FALSE))*$C191</f>
        <v>8468.5771461799759</v>
      </c>
      <c r="P191">
        <f>P190+(1-(HLOOKUP(daily!$B190,'commercial size limit'!$A$4:$M$13,4,FALSE)/100))*(VLOOKUP(14&amp;$B190,'comm trip limit - FL_Keys'!$A$5:$I$64,COLUMN(D188),FALSE))*$C191</f>
        <v>6279.4897993398126</v>
      </c>
      <c r="Q191">
        <f>Q190+(1-(HLOOKUP(daily!$B190,'commercial size limit'!$A$4:$M$13,4,FALSE)/100))*(VLOOKUP(14&amp;$B190,'comm trip limit - FL_Keys'!$A$5:$I$64,COLUMN(E188),FALSE))*$C191</f>
        <v>4095.7785085392884</v>
      </c>
      <c r="R191">
        <f>R190+(1-(HLOOKUP(daily!$B190,'commercial size limit'!$A$4:$M$13,4,FALSE)/100))*(VLOOKUP(14&amp;$B190,'comm trip limit - FL_Keys'!$A$5:$I$64,COLUMN(F188),FALSE))*$C191</f>
        <v>5278.2967680198253</v>
      </c>
      <c r="S191">
        <f>S190+(1-(HLOOKUP(daily!$B190,'commercial size limit'!$A$4:$M$13,4,FALSE)/100))*(VLOOKUP(14&amp;$B190,'comm trip limit - FL_Keys'!$A$5:$I$64,COLUMN(G188),FALSE))*$C191</f>
        <v>6059.609225177428</v>
      </c>
      <c r="T191">
        <f>T190+(1-(HLOOKUP(daily!$B190,'commercial size limit'!$A$4:$M$13,4,FALSE)/100))*(VLOOKUP(14&amp;$B190,'comm trip limit - FL_Keys'!$A$5:$I$64,COLUMN(H188),FALSE))*$C191</f>
        <v>6258.5073731285938</v>
      </c>
      <c r="U191">
        <f>U190+(1-(HLOOKUP(daily!$B190,'commercial size limit'!$A$4:$M$13,4,FALSE)/100))*(VLOOKUP(14&amp;$B190,'comm trip limit - FL_Keys'!$A$5:$I$64,COLUMN(I188),FALSE))*$C191</f>
        <v>6279.4897993398126</v>
      </c>
      <c r="V191">
        <f>V190+(1-(HLOOKUP(daily!$B190,'commercial size limit'!$A$4:$M$13,5,FALSE)/100))*(VLOOKUP(15&amp;$B190,'comm trip limit - FL_Keys'!$A$5:$I$64,COLUMN(D188),FALSE))*$C191</f>
        <v>5701.4049651500682</v>
      </c>
      <c r="W191">
        <f>W190+(1-(HLOOKUP(daily!$B190,'commercial size limit'!$A$4:$M$13,5,FALSE)/100))*(VLOOKUP(15&amp;$B190,'comm trip limit - FL_Keys'!$A$5:$I$64,COLUMN(E188),FALSE))*$C191</f>
        <v>3816.0793077305502</v>
      </c>
      <c r="X191">
        <f>X190+(1-(HLOOKUP(daily!$B190,'commercial size limit'!$A$4:$M$13,5,FALSE)/100))*(VLOOKUP(15&amp;$B190,'comm trip limit - FL_Keys'!$A$5:$I$64,COLUMN(F188),FALSE))*$C191</f>
        <v>4863.7428002645765</v>
      </c>
      <c r="Y191">
        <f>Y190+(1-(HLOOKUP(daily!$B190,'commercial size limit'!$A$4:$M$13,5,FALSE)/100))*(VLOOKUP(15&amp;$B190,'comm trip limit - FL_Keys'!$A$5:$I$64,COLUMN(G188),FALSE))*$C191</f>
        <v>5545.5271781032579</v>
      </c>
      <c r="Z191">
        <f>Z190+(1-(HLOOKUP(daily!$B190,'commercial size limit'!$A$4:$M$13,5,FALSE)/100))*(VLOOKUP(15&amp;$B190,'comm trip limit - FL_Keys'!$A$5:$I$64,COLUMN(H188),FALSE))*$C191</f>
        <v>5690.4707608734479</v>
      </c>
      <c r="AA191">
        <f>AA190+(1-(HLOOKUP(daily!$B190,'commercial size limit'!$A$4:$M$13,5,FALSE)/100))*(VLOOKUP(15&amp;$B190,'comm trip limit - FL_Keys'!$A$5:$I$64,COLUMN(I188),FALSE))*$C191</f>
        <v>5701.4049651500682</v>
      </c>
      <c r="AB191">
        <f>AB190+(1-(HLOOKUP(daily!$B190,'commercial size limit'!$A$4:$M$13,6,FALSE)/100))*(VLOOKUP(16&amp;$B190,'comm trip limit - FL_Keys'!$A$5:$I$64,COLUMN(D188),FALSE))*$C191</f>
        <v>4605.8017372221657</v>
      </c>
      <c r="AC191">
        <f>AC190+(1-(HLOOKUP(daily!$B190,'commercial size limit'!$A$4:$M$13,6,FALSE)/100))*(VLOOKUP(16&amp;$B190,'comm trip limit - FL_Keys'!$A$5:$I$64,COLUMN(E188),FALSE))*$C191</f>
        <v>3246.7874949524039</v>
      </c>
      <c r="AD191">
        <f>AD190+(1-(HLOOKUP(daily!$B190,'commercial size limit'!$A$4:$M$13,6,FALSE)/100))*(VLOOKUP(16&amp;$B190,'comm trip limit - FL_Keys'!$A$5:$I$64,COLUMN(F188),FALSE))*$C191</f>
        <v>4000.034590110115</v>
      </c>
      <c r="AE191">
        <f>AE190+(1-(HLOOKUP(daily!$B190,'commercial size limit'!$A$4:$M$13,6,FALSE)/100))*(VLOOKUP(16&amp;$B190,'comm trip limit - FL_Keys'!$A$5:$I$64,COLUMN(G188),FALSE))*$C191</f>
        <v>4476.0338196123794</v>
      </c>
      <c r="AF191">
        <f>AF190+(1-(HLOOKUP(daily!$B190,'commercial size limit'!$A$4:$M$13,6,FALSE)/100))*(VLOOKUP(16&amp;$B190,'comm trip limit - FL_Keys'!$A$5:$I$64,COLUMN(H188),FALSE))*$C191</f>
        <v>4594.8675329455446</v>
      </c>
      <c r="AG191">
        <f>AG190+(1-(HLOOKUP(daily!$B190,'commercial size limit'!$A$4:$M$13,6,FALSE)/100))*(VLOOKUP(16&amp;$B190,'comm trip limit - FL_Keys'!$A$5:$I$64,COLUMN(I188),FALSE))*$C191</f>
        <v>4605.8017372221657</v>
      </c>
      <c r="AH191">
        <f>AH190+(1-(HLOOKUP(daily!$B190,'commercial size limit'!$A$4:$M$13,7,FALSE)/100))*(VLOOKUP(17&amp;$B190,'comm trip limit - FL_Keys'!$A$5:$I$64,COLUMN(D188),FALSE))*$C191</f>
        <v>4308.7168200098376</v>
      </c>
      <c r="AI191">
        <f>AI190+(1-(HLOOKUP(daily!$B190,'commercial size limit'!$A$4:$M$13,7,FALSE)/100))*(VLOOKUP(17&amp;$B190,'comm trip limit - FL_Keys'!$A$5:$I$64,COLUMN(E188),FALSE))*$C191</f>
        <v>3096.0634280139147</v>
      </c>
      <c r="AJ191">
        <f>AJ190+(1-(HLOOKUP(daily!$B190,'commercial size limit'!$A$4:$M$13,7,FALSE)/100))*(VLOOKUP(17&amp;$B190,'comm trip limit - FL_Keys'!$A$5:$I$64,COLUMN(F188),FALSE))*$C191</f>
        <v>3778.1771092666768</v>
      </c>
      <c r="AK191">
        <f>AK190+(1-(HLOOKUP(daily!$B190,'commercial size limit'!$A$4:$M$13,7,FALSE)/100))*(VLOOKUP(17&amp;$B190,'comm trip limit - FL_Keys'!$A$5:$I$64,COLUMN(G188),FALSE))*$C191</f>
        <v>4207.258122541677</v>
      </c>
      <c r="AL191">
        <f>AL190+(1-(HLOOKUP(daily!$B190,'commercial size limit'!$A$4:$M$13,7,FALSE)/100))*(VLOOKUP(17&amp;$B190,'comm trip limit - FL_Keys'!$A$5:$I$64,COLUMN(H188),FALSE))*$C191</f>
        <v>4304.3586285378333</v>
      </c>
      <c r="AM191">
        <f>AM190+(1-(HLOOKUP(daily!$B190,'commercial size limit'!$A$4:$M$13,7,FALSE)/100))*(VLOOKUP(17&amp;$B190,'comm trip limit - FL_Keys'!$A$5:$I$64,COLUMN(I188),FALSE))*$C191</f>
        <v>4308.7168200098376</v>
      </c>
    </row>
    <row r="192" spans="1:39" x14ac:dyDescent="0.25">
      <c r="A192" s="7">
        <v>42559</v>
      </c>
      <c r="B192" s="22">
        <f t="shared" si="7"/>
        <v>7</v>
      </c>
      <c r="C192" s="21">
        <f t="shared" si="6"/>
        <v>67.861000000000004</v>
      </c>
      <c r="D192">
        <f t="shared" si="8"/>
        <v>8556.8279999999777</v>
      </c>
      <c r="E192">
        <v>190</v>
      </c>
      <c r="J192">
        <f>J191+(1-(HLOOKUP(daily!$B191,'commercial size limit'!$A$4:$M$13,2,FALSE)/100))*(VLOOKUP(12&amp;$B191,'comm trip limit - FL_Keys'!$A$5:$I$64,COLUMN(D189),FALSE))*$C192</f>
        <v>8556.8279999999777</v>
      </c>
      <c r="K192">
        <f>K191+(1-(HLOOKUP(daily!$B191,'commercial size limit'!$A$4:$M$13,2,FALSE)/100))*(VLOOKUP(12&amp;$B191,'comm trip limit - FL_Keys'!$A$5:$I$64,COLUMN(E189),FALSE))*$C192</f>
        <v>5033.5761544800007</v>
      </c>
      <c r="L192">
        <f>L191+(1-(HLOOKUP(daily!$B191,'commercial size limit'!$A$4:$M$13,2,FALSE)/100))*(VLOOKUP(12&amp;$B191,'comm trip limit - FL_Keys'!$A$5:$I$64,COLUMN(F189),FALSE))*$C192</f>
        <v>6829.360086809992</v>
      </c>
      <c r="M192">
        <f>M191+(1-(HLOOKUP(daily!$B191,'commercial size limit'!$A$4:$M$13,2,FALSE)/100))*(VLOOKUP(12&amp;$B191,'comm trip limit - FL_Keys'!$A$5:$I$64,COLUMN(G189),FALSE))*$C192</f>
        <v>8073.8769855799928</v>
      </c>
      <c r="N192">
        <f>N191+(1-(HLOOKUP(daily!$B191,'commercial size limit'!$A$4:$M$13,2,FALSE)/100))*(VLOOKUP(12&amp;$B191,'comm trip limit - FL_Keys'!$A$5:$I$64,COLUMN(H189),FALSE))*$C192</f>
        <v>8476.6152276799858</v>
      </c>
      <c r="O192">
        <f>O191+(1-(HLOOKUP(daily!$B191,'commercial size limit'!$A$4:$M$13,2,FALSE)/100))*(VLOOKUP(12&amp;$B191,'comm trip limit - FL_Keys'!$A$5:$I$64,COLUMN(I189),FALSE))*$C192</f>
        <v>8536.4381461799767</v>
      </c>
      <c r="P192">
        <f>P191+(1-(HLOOKUP(daily!$B191,'commercial size limit'!$A$4:$M$13,4,FALSE)/100))*(VLOOKUP(14&amp;$B191,'comm trip limit - FL_Keys'!$A$5:$I$64,COLUMN(D189),FALSE))*$C192</f>
        <v>6339.2074793398124</v>
      </c>
      <c r="Q192">
        <f>Q191+(1-(HLOOKUP(daily!$B191,'commercial size limit'!$A$4:$M$13,4,FALSE)/100))*(VLOOKUP(14&amp;$B191,'comm trip limit - FL_Keys'!$A$5:$I$64,COLUMN(E189),FALSE))*$C192</f>
        <v>4132.3752943736881</v>
      </c>
      <c r="R192">
        <f>R191+(1-(HLOOKUP(daily!$B191,'commercial size limit'!$A$4:$M$13,4,FALSE)/100))*(VLOOKUP(14&amp;$B191,'comm trip limit - FL_Keys'!$A$5:$I$64,COLUMN(F189),FALSE))*$C192</f>
        <v>5328.0177083878252</v>
      </c>
      <c r="S192">
        <f>S191+(1-(HLOOKUP(daily!$B191,'commercial size limit'!$A$4:$M$13,4,FALSE)/100))*(VLOOKUP(14&amp;$B191,'comm trip limit - FL_Keys'!$A$5:$I$64,COLUMN(G189),FALSE))*$C192</f>
        <v>6118.4830943590277</v>
      </c>
      <c r="T192">
        <f>T191+(1-(HLOOKUP(daily!$B191,'commercial size limit'!$A$4:$M$13,4,FALSE)/100))*(VLOOKUP(14&amp;$B191,'comm trip limit - FL_Keys'!$A$5:$I$64,COLUMN(H189),FALSE))*$C192</f>
        <v>6318.2250531285936</v>
      </c>
      <c r="U192">
        <f>U191+(1-(HLOOKUP(daily!$B191,'commercial size limit'!$A$4:$M$13,4,FALSE)/100))*(VLOOKUP(14&amp;$B191,'comm trip limit - FL_Keys'!$A$5:$I$64,COLUMN(I189),FALSE))*$C192</f>
        <v>6339.2074793398124</v>
      </c>
      <c r="V192">
        <f>V191+(1-(HLOOKUP(daily!$B191,'commercial size limit'!$A$4:$M$13,5,FALSE)/100))*(VLOOKUP(15&amp;$B191,'comm trip limit - FL_Keys'!$A$5:$I$64,COLUMN(D189),FALSE))*$C192</f>
        <v>5757.6617341500678</v>
      </c>
      <c r="W192">
        <f>W191+(1-(HLOOKUP(daily!$B191,'commercial size limit'!$A$4:$M$13,5,FALSE)/100))*(VLOOKUP(15&amp;$B191,'comm trip limit - FL_Keys'!$A$5:$I$64,COLUMN(E189),FALSE))*$C192</f>
        <v>3851.6431493892801</v>
      </c>
      <c r="X192">
        <f>X191+(1-(HLOOKUP(daily!$B191,'commercial size limit'!$A$4:$M$13,5,FALSE)/100))*(VLOOKUP(15&amp;$B191,'comm trip limit - FL_Keys'!$A$5:$I$64,COLUMN(F189),FALSE))*$C192</f>
        <v>4911.4659799749661</v>
      </c>
      <c r="Y192">
        <f>Y191+(1-(HLOOKUP(daily!$B191,'commercial size limit'!$A$4:$M$13,5,FALSE)/100))*(VLOOKUP(15&amp;$B191,'comm trip limit - FL_Keys'!$A$5:$I$64,COLUMN(G189),FALSE))*$C192</f>
        <v>5601.2118157625282</v>
      </c>
      <c r="Z192">
        <f>Z191+(1-(HLOOKUP(daily!$B191,'commercial size limit'!$A$4:$M$13,5,FALSE)/100))*(VLOOKUP(15&amp;$B191,'comm trip limit - FL_Keys'!$A$5:$I$64,COLUMN(H189),FALSE))*$C192</f>
        <v>5746.7275298734476</v>
      </c>
      <c r="AA192">
        <f>AA191+(1-(HLOOKUP(daily!$B191,'commercial size limit'!$A$4:$M$13,5,FALSE)/100))*(VLOOKUP(15&amp;$B191,'comm trip limit - FL_Keys'!$A$5:$I$64,COLUMN(I189),FALSE))*$C192</f>
        <v>5757.6617341500678</v>
      </c>
      <c r="AB192">
        <f>AB191+(1-(HLOOKUP(daily!$B191,'commercial size limit'!$A$4:$M$13,6,FALSE)/100))*(VLOOKUP(16&amp;$B191,'comm trip limit - FL_Keys'!$A$5:$I$64,COLUMN(D189),FALSE))*$C192</f>
        <v>4658.4958037221659</v>
      </c>
      <c r="AC192">
        <f>AC191+(1-(HLOOKUP(daily!$B191,'commercial size limit'!$A$4:$M$13,6,FALSE)/100))*(VLOOKUP(16&amp;$B191,'comm trip limit - FL_Keys'!$A$5:$I$64,COLUMN(E189),FALSE))*$C192</f>
        <v>3281.1640500556741</v>
      </c>
      <c r="AD192">
        <f>AD191+(1-(HLOOKUP(daily!$B191,'commercial size limit'!$A$4:$M$13,6,FALSE)/100))*(VLOOKUP(16&amp;$B191,'comm trip limit - FL_Keys'!$A$5:$I$64,COLUMN(F189),FALSE))*$C192</f>
        <v>4045.6755558090899</v>
      </c>
      <c r="AE192">
        <f>AE191+(1-(HLOOKUP(daily!$B191,'commercial size limit'!$A$4:$M$13,6,FALSE)/100))*(VLOOKUP(16&amp;$B191,'comm trip limit - FL_Keys'!$A$5:$I$64,COLUMN(G189),FALSE))*$C192</f>
        <v>4528.384847739464</v>
      </c>
      <c r="AF192">
        <f>AF191+(1-(HLOOKUP(daily!$B191,'commercial size limit'!$A$4:$M$13,6,FALSE)/100))*(VLOOKUP(16&amp;$B191,'comm trip limit - FL_Keys'!$A$5:$I$64,COLUMN(H189),FALSE))*$C192</f>
        <v>4647.5615994455447</v>
      </c>
      <c r="AG192">
        <f>AG191+(1-(HLOOKUP(daily!$B191,'commercial size limit'!$A$4:$M$13,6,FALSE)/100))*(VLOOKUP(16&amp;$B191,'comm trip limit - FL_Keys'!$A$5:$I$64,COLUMN(I189),FALSE))*$C192</f>
        <v>4658.4958037221659</v>
      </c>
      <c r="AH192">
        <f>AH191+(1-(HLOOKUP(daily!$B191,'commercial size limit'!$A$4:$M$13,7,FALSE)/100))*(VLOOKUP(17&amp;$B191,'comm trip limit - FL_Keys'!$A$5:$I$64,COLUMN(D189),FALSE))*$C192</f>
        <v>4352.3514430098376</v>
      </c>
      <c r="AI192">
        <f>AI191+(1-(HLOOKUP(daily!$B191,'commercial size limit'!$A$4:$M$13,7,FALSE)/100))*(VLOOKUP(17&amp;$B191,'comm trip limit - FL_Keys'!$A$5:$I$64,COLUMN(E189),FALSE))*$C192</f>
        <v>3127.1762232516048</v>
      </c>
      <c r="AJ192">
        <f>AJ191+(1-(HLOOKUP(daily!$B191,'commercial size limit'!$A$4:$M$13,7,FALSE)/100))*(VLOOKUP(17&amp;$B191,'comm trip limit - FL_Keys'!$A$5:$I$64,COLUMN(F189),FALSE))*$C192</f>
        <v>3818.2288933721466</v>
      </c>
      <c r="AK192">
        <f>AK191+(1-(HLOOKUP(daily!$B191,'commercial size limit'!$A$4:$M$13,7,FALSE)/100))*(VLOOKUP(17&amp;$B191,'comm trip limit - FL_Keys'!$A$5:$I$64,COLUMN(G189),FALSE))*$C192</f>
        <v>4250.892745541677</v>
      </c>
      <c r="AL192">
        <f>AL191+(1-(HLOOKUP(daily!$B191,'commercial size limit'!$A$4:$M$13,7,FALSE)/100))*(VLOOKUP(17&amp;$B191,'comm trip limit - FL_Keys'!$A$5:$I$64,COLUMN(H189),FALSE))*$C192</f>
        <v>4347.9932515378332</v>
      </c>
      <c r="AM192">
        <f>AM191+(1-(HLOOKUP(daily!$B191,'commercial size limit'!$A$4:$M$13,7,FALSE)/100))*(VLOOKUP(17&amp;$B191,'comm trip limit - FL_Keys'!$A$5:$I$64,COLUMN(I189),FALSE))*$C192</f>
        <v>4352.3514430098376</v>
      </c>
    </row>
    <row r="193" spans="1:39" x14ac:dyDescent="0.25">
      <c r="A193" s="7">
        <v>42560</v>
      </c>
      <c r="B193" s="22">
        <f t="shared" si="7"/>
        <v>7</v>
      </c>
      <c r="C193" s="21">
        <f t="shared" si="6"/>
        <v>67.861000000000004</v>
      </c>
      <c r="D193">
        <f t="shared" si="8"/>
        <v>8624.6889999999785</v>
      </c>
      <c r="E193">
        <v>191</v>
      </c>
      <c r="J193">
        <f>J192+(1-(HLOOKUP(daily!$B192,'commercial size limit'!$A$4:$M$13,2,FALSE)/100))*(VLOOKUP(12&amp;$B192,'comm trip limit - FL_Keys'!$A$5:$I$64,COLUMN(D190),FALSE))*$C193</f>
        <v>8624.6889999999785</v>
      </c>
      <c r="K193">
        <f>K192+(1-(HLOOKUP(daily!$B192,'commercial size limit'!$A$4:$M$13,2,FALSE)/100))*(VLOOKUP(12&amp;$B192,'comm trip limit - FL_Keys'!$A$5:$I$64,COLUMN(E190),FALSE))*$C193</f>
        <v>5072.4978310300003</v>
      </c>
      <c r="L193">
        <f>L192+(1-(HLOOKUP(daily!$B192,'commercial size limit'!$A$4:$M$13,2,FALSE)/100))*(VLOOKUP(12&amp;$B192,'comm trip limit - FL_Keys'!$A$5:$I$64,COLUMN(F190),FALSE))*$C193</f>
        <v>6883.0958196599922</v>
      </c>
      <c r="M193">
        <f>M192+(1-(HLOOKUP(daily!$B192,'commercial size limit'!$A$4:$M$13,2,FALSE)/100))*(VLOOKUP(12&amp;$B192,'comm trip limit - FL_Keys'!$A$5:$I$64,COLUMN(G190),FALSE))*$C193</f>
        <v>8139.6641534199925</v>
      </c>
      <c r="N193">
        <f>N192+(1-(HLOOKUP(daily!$B192,'commercial size limit'!$A$4:$M$13,2,FALSE)/100))*(VLOOKUP(12&amp;$B192,'comm trip limit - FL_Keys'!$A$5:$I$64,COLUMN(H190),FALSE))*$C193</f>
        <v>8544.4416185699865</v>
      </c>
      <c r="O193">
        <f>O192+(1-(HLOOKUP(daily!$B192,'commercial size limit'!$A$4:$M$13,2,FALSE)/100))*(VLOOKUP(12&amp;$B192,'comm trip limit - FL_Keys'!$A$5:$I$64,COLUMN(I190),FALSE))*$C193</f>
        <v>8604.2991461799775</v>
      </c>
      <c r="P193">
        <f>P192+(1-(HLOOKUP(daily!$B192,'commercial size limit'!$A$4:$M$13,4,FALSE)/100))*(VLOOKUP(14&amp;$B192,'comm trip limit - FL_Keys'!$A$5:$I$64,COLUMN(D190),FALSE))*$C193</f>
        <v>6398.9251593398121</v>
      </c>
      <c r="Q193">
        <f>Q192+(1-(HLOOKUP(daily!$B192,'commercial size limit'!$A$4:$M$13,4,FALSE)/100))*(VLOOKUP(14&amp;$B192,'comm trip limit - FL_Keys'!$A$5:$I$64,COLUMN(E190),FALSE))*$C193</f>
        <v>4168.9720802080883</v>
      </c>
      <c r="R193">
        <f>R192+(1-(HLOOKUP(daily!$B192,'commercial size limit'!$A$4:$M$13,4,FALSE)/100))*(VLOOKUP(14&amp;$B192,'comm trip limit - FL_Keys'!$A$5:$I$64,COLUMN(F190),FALSE))*$C193</f>
        <v>5377.7386487558251</v>
      </c>
      <c r="S193">
        <f>S192+(1-(HLOOKUP(daily!$B192,'commercial size limit'!$A$4:$M$13,4,FALSE)/100))*(VLOOKUP(14&amp;$B192,'comm trip limit - FL_Keys'!$A$5:$I$64,COLUMN(G190),FALSE))*$C193</f>
        <v>6177.3569635406275</v>
      </c>
      <c r="T193">
        <f>T192+(1-(HLOOKUP(daily!$B192,'commercial size limit'!$A$4:$M$13,4,FALSE)/100))*(VLOOKUP(14&amp;$B192,'comm trip limit - FL_Keys'!$A$5:$I$64,COLUMN(H190),FALSE))*$C193</f>
        <v>6377.9427331285933</v>
      </c>
      <c r="U193">
        <f>U192+(1-(HLOOKUP(daily!$B192,'commercial size limit'!$A$4:$M$13,4,FALSE)/100))*(VLOOKUP(14&amp;$B192,'comm trip limit - FL_Keys'!$A$5:$I$64,COLUMN(I190),FALSE))*$C193</f>
        <v>6398.9251593398121</v>
      </c>
      <c r="V193">
        <f>V192+(1-(HLOOKUP(daily!$B192,'commercial size limit'!$A$4:$M$13,5,FALSE)/100))*(VLOOKUP(15&amp;$B192,'comm trip limit - FL_Keys'!$A$5:$I$64,COLUMN(D190),FALSE))*$C193</f>
        <v>5813.9185031500674</v>
      </c>
      <c r="W193">
        <f>W192+(1-(HLOOKUP(daily!$B192,'commercial size limit'!$A$4:$M$13,5,FALSE)/100))*(VLOOKUP(15&amp;$B192,'comm trip limit - FL_Keys'!$A$5:$I$64,COLUMN(E190),FALSE))*$C193</f>
        <v>3887.20699104801</v>
      </c>
      <c r="X193">
        <f>X192+(1-(HLOOKUP(daily!$B192,'commercial size limit'!$A$4:$M$13,5,FALSE)/100))*(VLOOKUP(15&amp;$B192,'comm trip limit - FL_Keys'!$A$5:$I$64,COLUMN(F190),FALSE))*$C193</f>
        <v>4959.1891596853557</v>
      </c>
      <c r="Y193">
        <f>Y192+(1-(HLOOKUP(daily!$B192,'commercial size limit'!$A$4:$M$13,5,FALSE)/100))*(VLOOKUP(15&amp;$B192,'comm trip limit - FL_Keys'!$A$5:$I$64,COLUMN(G190),FALSE))*$C193</f>
        <v>5656.8964534217985</v>
      </c>
      <c r="Z193">
        <f>Z192+(1-(HLOOKUP(daily!$B192,'commercial size limit'!$A$4:$M$13,5,FALSE)/100))*(VLOOKUP(15&amp;$B192,'comm trip limit - FL_Keys'!$A$5:$I$64,COLUMN(H190),FALSE))*$C193</f>
        <v>5802.9842988734472</v>
      </c>
      <c r="AA193">
        <f>AA192+(1-(HLOOKUP(daily!$B192,'commercial size limit'!$A$4:$M$13,5,FALSE)/100))*(VLOOKUP(15&amp;$B192,'comm trip limit - FL_Keys'!$A$5:$I$64,COLUMN(I190),FALSE))*$C193</f>
        <v>5813.9185031500674</v>
      </c>
      <c r="AB193">
        <f>AB192+(1-(HLOOKUP(daily!$B192,'commercial size limit'!$A$4:$M$13,6,FALSE)/100))*(VLOOKUP(16&amp;$B192,'comm trip limit - FL_Keys'!$A$5:$I$64,COLUMN(D190),FALSE))*$C193</f>
        <v>4711.1898702221661</v>
      </c>
      <c r="AC193">
        <f>AC192+(1-(HLOOKUP(daily!$B192,'commercial size limit'!$A$4:$M$13,6,FALSE)/100))*(VLOOKUP(16&amp;$B192,'comm trip limit - FL_Keys'!$A$5:$I$64,COLUMN(E190),FALSE))*$C193</f>
        <v>3315.5406051589443</v>
      </c>
      <c r="AD193">
        <f>AD192+(1-(HLOOKUP(daily!$B192,'commercial size limit'!$A$4:$M$13,6,FALSE)/100))*(VLOOKUP(16&amp;$B192,'comm trip limit - FL_Keys'!$A$5:$I$64,COLUMN(F190),FALSE))*$C193</f>
        <v>4091.3165215080649</v>
      </c>
      <c r="AE193">
        <f>AE192+(1-(HLOOKUP(daily!$B192,'commercial size limit'!$A$4:$M$13,6,FALSE)/100))*(VLOOKUP(16&amp;$B192,'comm trip limit - FL_Keys'!$A$5:$I$64,COLUMN(G190),FALSE))*$C193</f>
        <v>4580.7358758665487</v>
      </c>
      <c r="AF193">
        <f>AF192+(1-(HLOOKUP(daily!$B192,'commercial size limit'!$A$4:$M$13,6,FALSE)/100))*(VLOOKUP(16&amp;$B192,'comm trip limit - FL_Keys'!$A$5:$I$64,COLUMN(H190),FALSE))*$C193</f>
        <v>4700.2556659455449</v>
      </c>
      <c r="AG193">
        <f>AG192+(1-(HLOOKUP(daily!$B192,'commercial size limit'!$A$4:$M$13,6,FALSE)/100))*(VLOOKUP(16&amp;$B192,'comm trip limit - FL_Keys'!$A$5:$I$64,COLUMN(I190),FALSE))*$C193</f>
        <v>4711.1898702221661</v>
      </c>
      <c r="AH193">
        <f>AH192+(1-(HLOOKUP(daily!$B192,'commercial size limit'!$A$4:$M$13,7,FALSE)/100))*(VLOOKUP(17&amp;$B192,'comm trip limit - FL_Keys'!$A$5:$I$64,COLUMN(D190),FALSE))*$C193</f>
        <v>4395.9860660098375</v>
      </c>
      <c r="AI193">
        <f>AI192+(1-(HLOOKUP(daily!$B192,'commercial size limit'!$A$4:$M$13,7,FALSE)/100))*(VLOOKUP(17&amp;$B192,'comm trip limit - FL_Keys'!$A$5:$I$64,COLUMN(E190),FALSE))*$C193</f>
        <v>3158.2890184892949</v>
      </c>
      <c r="AJ193">
        <f>AJ192+(1-(HLOOKUP(daily!$B192,'commercial size limit'!$A$4:$M$13,7,FALSE)/100))*(VLOOKUP(17&amp;$B192,'comm trip limit - FL_Keys'!$A$5:$I$64,COLUMN(F190),FALSE))*$C193</f>
        <v>3858.2806774776163</v>
      </c>
      <c r="AK193">
        <f>AK192+(1-(HLOOKUP(daily!$B192,'commercial size limit'!$A$4:$M$13,7,FALSE)/100))*(VLOOKUP(17&amp;$B192,'comm trip limit - FL_Keys'!$A$5:$I$64,COLUMN(G190),FALSE))*$C193</f>
        <v>4294.5273685416769</v>
      </c>
      <c r="AL193">
        <f>AL192+(1-(HLOOKUP(daily!$B192,'commercial size limit'!$A$4:$M$13,7,FALSE)/100))*(VLOOKUP(17&amp;$B192,'comm trip limit - FL_Keys'!$A$5:$I$64,COLUMN(H190),FALSE))*$C193</f>
        <v>4391.6278745378331</v>
      </c>
      <c r="AM193">
        <f>AM192+(1-(HLOOKUP(daily!$B192,'commercial size limit'!$A$4:$M$13,7,FALSE)/100))*(VLOOKUP(17&amp;$B192,'comm trip limit - FL_Keys'!$A$5:$I$64,COLUMN(I190),FALSE))*$C193</f>
        <v>4395.9860660098375</v>
      </c>
    </row>
    <row r="194" spans="1:39" x14ac:dyDescent="0.25">
      <c r="A194" s="7">
        <v>42561</v>
      </c>
      <c r="B194" s="22">
        <f t="shared" si="7"/>
        <v>7</v>
      </c>
      <c r="C194" s="21">
        <f t="shared" si="6"/>
        <v>67.861000000000004</v>
      </c>
      <c r="D194">
        <f t="shared" si="8"/>
        <v>8692.5499999999793</v>
      </c>
      <c r="E194">
        <v>192</v>
      </c>
      <c r="J194">
        <f>J193+(1-(HLOOKUP(daily!$B193,'commercial size limit'!$A$4:$M$13,2,FALSE)/100))*(VLOOKUP(12&amp;$B193,'comm trip limit - FL_Keys'!$A$5:$I$64,COLUMN(D191),FALSE))*$C194</f>
        <v>8692.5499999999793</v>
      </c>
      <c r="K194">
        <f>K193+(1-(HLOOKUP(daily!$B193,'commercial size limit'!$A$4:$M$13,2,FALSE)/100))*(VLOOKUP(12&amp;$B193,'comm trip limit - FL_Keys'!$A$5:$I$64,COLUMN(E191),FALSE))*$C194</f>
        <v>5111.4195075799998</v>
      </c>
      <c r="L194">
        <f>L193+(1-(HLOOKUP(daily!$B193,'commercial size limit'!$A$4:$M$13,2,FALSE)/100))*(VLOOKUP(12&amp;$B193,'comm trip limit - FL_Keys'!$A$5:$I$64,COLUMN(F191),FALSE))*$C194</f>
        <v>6936.8315525099924</v>
      </c>
      <c r="M194">
        <f>M193+(1-(HLOOKUP(daily!$B193,'commercial size limit'!$A$4:$M$13,2,FALSE)/100))*(VLOOKUP(12&amp;$B193,'comm trip limit - FL_Keys'!$A$5:$I$64,COLUMN(G191),FALSE))*$C194</f>
        <v>8205.4513212599923</v>
      </c>
      <c r="N194">
        <f>N193+(1-(HLOOKUP(daily!$B193,'commercial size limit'!$A$4:$M$13,2,FALSE)/100))*(VLOOKUP(12&amp;$B193,'comm trip limit - FL_Keys'!$A$5:$I$64,COLUMN(H191),FALSE))*$C194</f>
        <v>8612.2680094599873</v>
      </c>
      <c r="O194">
        <f>O193+(1-(HLOOKUP(daily!$B193,'commercial size limit'!$A$4:$M$13,2,FALSE)/100))*(VLOOKUP(12&amp;$B193,'comm trip limit - FL_Keys'!$A$5:$I$64,COLUMN(I191),FALSE))*$C194</f>
        <v>8672.1601461799783</v>
      </c>
      <c r="P194">
        <f>P193+(1-(HLOOKUP(daily!$B193,'commercial size limit'!$A$4:$M$13,4,FALSE)/100))*(VLOOKUP(14&amp;$B193,'comm trip limit - FL_Keys'!$A$5:$I$64,COLUMN(D191),FALSE))*$C194</f>
        <v>6458.6428393398119</v>
      </c>
      <c r="Q194">
        <f>Q193+(1-(HLOOKUP(daily!$B193,'commercial size limit'!$A$4:$M$13,4,FALSE)/100))*(VLOOKUP(14&amp;$B193,'comm trip limit - FL_Keys'!$A$5:$I$64,COLUMN(E191),FALSE))*$C194</f>
        <v>4205.5688660424885</v>
      </c>
      <c r="R194">
        <f>R193+(1-(HLOOKUP(daily!$B193,'commercial size limit'!$A$4:$M$13,4,FALSE)/100))*(VLOOKUP(14&amp;$B193,'comm trip limit - FL_Keys'!$A$5:$I$64,COLUMN(F191),FALSE))*$C194</f>
        <v>5427.459589123825</v>
      </c>
      <c r="S194">
        <f>S193+(1-(HLOOKUP(daily!$B193,'commercial size limit'!$A$4:$M$13,4,FALSE)/100))*(VLOOKUP(14&amp;$B193,'comm trip limit - FL_Keys'!$A$5:$I$64,COLUMN(G191),FALSE))*$C194</f>
        <v>6236.2308327222272</v>
      </c>
      <c r="T194">
        <f>T193+(1-(HLOOKUP(daily!$B193,'commercial size limit'!$A$4:$M$13,4,FALSE)/100))*(VLOOKUP(14&amp;$B193,'comm trip limit - FL_Keys'!$A$5:$I$64,COLUMN(H191),FALSE))*$C194</f>
        <v>6437.6604131285931</v>
      </c>
      <c r="U194">
        <f>U193+(1-(HLOOKUP(daily!$B193,'commercial size limit'!$A$4:$M$13,4,FALSE)/100))*(VLOOKUP(14&amp;$B193,'comm trip limit - FL_Keys'!$A$5:$I$64,COLUMN(I191),FALSE))*$C194</f>
        <v>6458.6428393398119</v>
      </c>
      <c r="V194">
        <f>V193+(1-(HLOOKUP(daily!$B193,'commercial size limit'!$A$4:$M$13,5,FALSE)/100))*(VLOOKUP(15&amp;$B193,'comm trip limit - FL_Keys'!$A$5:$I$64,COLUMN(D191),FALSE))*$C194</f>
        <v>5870.175272150067</v>
      </c>
      <c r="W194">
        <f>W193+(1-(HLOOKUP(daily!$B193,'commercial size limit'!$A$4:$M$13,5,FALSE)/100))*(VLOOKUP(15&amp;$B193,'comm trip limit - FL_Keys'!$A$5:$I$64,COLUMN(E191),FALSE))*$C194</f>
        <v>3922.7708327067398</v>
      </c>
      <c r="X194">
        <f>X193+(1-(HLOOKUP(daily!$B193,'commercial size limit'!$A$4:$M$13,5,FALSE)/100))*(VLOOKUP(15&amp;$B193,'comm trip limit - FL_Keys'!$A$5:$I$64,COLUMN(F191),FALSE))*$C194</f>
        <v>5006.9123393957452</v>
      </c>
      <c r="Y194">
        <f>Y193+(1-(HLOOKUP(daily!$B193,'commercial size limit'!$A$4:$M$13,5,FALSE)/100))*(VLOOKUP(15&amp;$B193,'comm trip limit - FL_Keys'!$A$5:$I$64,COLUMN(G191),FALSE))*$C194</f>
        <v>5712.5810910810687</v>
      </c>
      <c r="Z194">
        <f>Z193+(1-(HLOOKUP(daily!$B193,'commercial size limit'!$A$4:$M$13,5,FALSE)/100))*(VLOOKUP(15&amp;$B193,'comm trip limit - FL_Keys'!$A$5:$I$64,COLUMN(H191),FALSE))*$C194</f>
        <v>5859.2410678734468</v>
      </c>
      <c r="AA194">
        <f>AA193+(1-(HLOOKUP(daily!$B193,'commercial size limit'!$A$4:$M$13,5,FALSE)/100))*(VLOOKUP(15&amp;$B193,'comm trip limit - FL_Keys'!$A$5:$I$64,COLUMN(I191),FALSE))*$C194</f>
        <v>5870.175272150067</v>
      </c>
      <c r="AB194">
        <f>AB193+(1-(HLOOKUP(daily!$B193,'commercial size limit'!$A$4:$M$13,6,FALSE)/100))*(VLOOKUP(16&amp;$B193,'comm trip limit - FL_Keys'!$A$5:$I$64,COLUMN(D191),FALSE))*$C194</f>
        <v>4763.8839367221663</v>
      </c>
      <c r="AC194">
        <f>AC193+(1-(HLOOKUP(daily!$B193,'commercial size limit'!$A$4:$M$13,6,FALSE)/100))*(VLOOKUP(16&amp;$B193,'comm trip limit - FL_Keys'!$A$5:$I$64,COLUMN(E191),FALSE))*$C194</f>
        <v>3349.9171602622146</v>
      </c>
      <c r="AD194">
        <f>AD193+(1-(HLOOKUP(daily!$B193,'commercial size limit'!$A$4:$M$13,6,FALSE)/100))*(VLOOKUP(16&amp;$B193,'comm trip limit - FL_Keys'!$A$5:$I$64,COLUMN(F191),FALSE))*$C194</f>
        <v>4136.9574872070398</v>
      </c>
      <c r="AE194">
        <f>AE193+(1-(HLOOKUP(daily!$B193,'commercial size limit'!$A$4:$M$13,6,FALSE)/100))*(VLOOKUP(16&amp;$B193,'comm trip limit - FL_Keys'!$A$5:$I$64,COLUMN(G191),FALSE))*$C194</f>
        <v>4633.0869039936333</v>
      </c>
      <c r="AF194">
        <f>AF193+(1-(HLOOKUP(daily!$B193,'commercial size limit'!$A$4:$M$13,6,FALSE)/100))*(VLOOKUP(16&amp;$B193,'comm trip limit - FL_Keys'!$A$5:$I$64,COLUMN(H191),FALSE))*$C194</f>
        <v>4752.9497324455451</v>
      </c>
      <c r="AG194">
        <f>AG193+(1-(HLOOKUP(daily!$B193,'commercial size limit'!$A$4:$M$13,6,FALSE)/100))*(VLOOKUP(16&amp;$B193,'comm trip limit - FL_Keys'!$A$5:$I$64,COLUMN(I191),FALSE))*$C194</f>
        <v>4763.8839367221663</v>
      </c>
      <c r="AH194">
        <f>AH193+(1-(HLOOKUP(daily!$B193,'commercial size limit'!$A$4:$M$13,7,FALSE)/100))*(VLOOKUP(17&amp;$B193,'comm trip limit - FL_Keys'!$A$5:$I$64,COLUMN(D191),FALSE))*$C194</f>
        <v>4439.6206890098374</v>
      </c>
      <c r="AI194">
        <f>AI193+(1-(HLOOKUP(daily!$B193,'commercial size limit'!$A$4:$M$13,7,FALSE)/100))*(VLOOKUP(17&amp;$B193,'comm trip limit - FL_Keys'!$A$5:$I$64,COLUMN(E191),FALSE))*$C194</f>
        <v>3189.401813726985</v>
      </c>
      <c r="AJ194">
        <f>AJ193+(1-(HLOOKUP(daily!$B193,'commercial size limit'!$A$4:$M$13,7,FALSE)/100))*(VLOOKUP(17&amp;$B193,'comm trip limit - FL_Keys'!$A$5:$I$64,COLUMN(F191),FALSE))*$C194</f>
        <v>3898.3324615830861</v>
      </c>
      <c r="AK194">
        <f>AK193+(1-(HLOOKUP(daily!$B193,'commercial size limit'!$A$4:$M$13,7,FALSE)/100))*(VLOOKUP(17&amp;$B193,'comm trip limit - FL_Keys'!$A$5:$I$64,COLUMN(G191),FALSE))*$C194</f>
        <v>4338.1619915416768</v>
      </c>
      <c r="AL194">
        <f>AL193+(1-(HLOOKUP(daily!$B193,'commercial size limit'!$A$4:$M$13,7,FALSE)/100))*(VLOOKUP(17&amp;$B193,'comm trip limit - FL_Keys'!$A$5:$I$64,COLUMN(H191),FALSE))*$C194</f>
        <v>4435.262497537833</v>
      </c>
      <c r="AM194">
        <f>AM193+(1-(HLOOKUP(daily!$B193,'commercial size limit'!$A$4:$M$13,7,FALSE)/100))*(VLOOKUP(17&amp;$B193,'comm trip limit - FL_Keys'!$A$5:$I$64,COLUMN(I191),FALSE))*$C194</f>
        <v>4439.6206890098374</v>
      </c>
    </row>
    <row r="195" spans="1:39" x14ac:dyDescent="0.25">
      <c r="A195" s="7">
        <v>42562</v>
      </c>
      <c r="B195" s="22">
        <f t="shared" si="7"/>
        <v>7</v>
      </c>
      <c r="C195" s="21">
        <f t="shared" ref="C195:C258" si="9">VLOOKUP(B195,$G$3:$H$14,2,FALSE)</f>
        <v>67.861000000000004</v>
      </c>
      <c r="D195">
        <f t="shared" si="8"/>
        <v>8760.41099999998</v>
      </c>
      <c r="E195">
        <v>193</v>
      </c>
      <c r="J195">
        <f>J194+(1-(HLOOKUP(daily!$B194,'commercial size limit'!$A$4:$M$13,2,FALSE)/100))*(VLOOKUP(12&amp;$B194,'comm trip limit - FL_Keys'!$A$5:$I$64,COLUMN(D192),FALSE))*$C195</f>
        <v>8760.41099999998</v>
      </c>
      <c r="K195">
        <f>K194+(1-(HLOOKUP(daily!$B194,'commercial size limit'!$A$4:$M$13,2,FALSE)/100))*(VLOOKUP(12&amp;$B194,'comm trip limit - FL_Keys'!$A$5:$I$64,COLUMN(E192),FALSE))*$C195</f>
        <v>5150.3411841299994</v>
      </c>
      <c r="L195">
        <f>L194+(1-(HLOOKUP(daily!$B194,'commercial size limit'!$A$4:$M$13,2,FALSE)/100))*(VLOOKUP(12&amp;$B194,'comm trip limit - FL_Keys'!$A$5:$I$64,COLUMN(F192),FALSE))*$C195</f>
        <v>6990.5672853599926</v>
      </c>
      <c r="M195">
        <f>M194+(1-(HLOOKUP(daily!$B194,'commercial size limit'!$A$4:$M$13,2,FALSE)/100))*(VLOOKUP(12&amp;$B194,'comm trip limit - FL_Keys'!$A$5:$I$64,COLUMN(G192),FALSE))*$C195</f>
        <v>8271.2384890999929</v>
      </c>
      <c r="N195">
        <f>N194+(1-(HLOOKUP(daily!$B194,'commercial size limit'!$A$4:$M$13,2,FALSE)/100))*(VLOOKUP(12&amp;$B194,'comm trip limit - FL_Keys'!$A$5:$I$64,COLUMN(H192),FALSE))*$C195</f>
        <v>8680.0944003499881</v>
      </c>
      <c r="O195">
        <f>O194+(1-(HLOOKUP(daily!$B194,'commercial size limit'!$A$4:$M$13,2,FALSE)/100))*(VLOOKUP(12&amp;$B194,'comm trip limit - FL_Keys'!$A$5:$I$64,COLUMN(I192),FALSE))*$C195</f>
        <v>8740.021146179979</v>
      </c>
      <c r="P195">
        <f>P194+(1-(HLOOKUP(daily!$B194,'commercial size limit'!$A$4:$M$13,4,FALSE)/100))*(VLOOKUP(14&amp;$B194,'comm trip limit - FL_Keys'!$A$5:$I$64,COLUMN(D192),FALSE))*$C195</f>
        <v>6518.3605193398116</v>
      </c>
      <c r="Q195">
        <f>Q194+(1-(HLOOKUP(daily!$B194,'commercial size limit'!$A$4:$M$13,4,FALSE)/100))*(VLOOKUP(14&amp;$B194,'comm trip limit - FL_Keys'!$A$5:$I$64,COLUMN(E192),FALSE))*$C195</f>
        <v>4242.1656518768887</v>
      </c>
      <c r="R195">
        <f>R194+(1-(HLOOKUP(daily!$B194,'commercial size limit'!$A$4:$M$13,4,FALSE)/100))*(VLOOKUP(14&amp;$B194,'comm trip limit - FL_Keys'!$A$5:$I$64,COLUMN(F192),FALSE))*$C195</f>
        <v>5477.1805294918249</v>
      </c>
      <c r="S195">
        <f>S194+(1-(HLOOKUP(daily!$B194,'commercial size limit'!$A$4:$M$13,4,FALSE)/100))*(VLOOKUP(14&amp;$B194,'comm trip limit - FL_Keys'!$A$5:$I$64,COLUMN(G192),FALSE))*$C195</f>
        <v>6295.1047019038269</v>
      </c>
      <c r="T195">
        <f>T194+(1-(HLOOKUP(daily!$B194,'commercial size limit'!$A$4:$M$13,4,FALSE)/100))*(VLOOKUP(14&amp;$B194,'comm trip limit - FL_Keys'!$A$5:$I$64,COLUMN(H192),FALSE))*$C195</f>
        <v>6497.3780931285928</v>
      </c>
      <c r="U195">
        <f>U194+(1-(HLOOKUP(daily!$B194,'commercial size limit'!$A$4:$M$13,4,FALSE)/100))*(VLOOKUP(14&amp;$B194,'comm trip limit - FL_Keys'!$A$5:$I$64,COLUMN(I192),FALSE))*$C195</f>
        <v>6518.3605193398116</v>
      </c>
      <c r="V195">
        <f>V194+(1-(HLOOKUP(daily!$B194,'commercial size limit'!$A$4:$M$13,5,FALSE)/100))*(VLOOKUP(15&amp;$B194,'comm trip limit - FL_Keys'!$A$5:$I$64,COLUMN(D192),FALSE))*$C195</f>
        <v>5926.4320411500667</v>
      </c>
      <c r="W195">
        <f>W194+(1-(HLOOKUP(daily!$B194,'commercial size limit'!$A$4:$M$13,5,FALSE)/100))*(VLOOKUP(15&amp;$B194,'comm trip limit - FL_Keys'!$A$5:$I$64,COLUMN(E192),FALSE))*$C195</f>
        <v>3958.3346743654697</v>
      </c>
      <c r="X195">
        <f>X194+(1-(HLOOKUP(daily!$B194,'commercial size limit'!$A$4:$M$13,5,FALSE)/100))*(VLOOKUP(15&amp;$B194,'comm trip limit - FL_Keys'!$A$5:$I$64,COLUMN(F192),FALSE))*$C195</f>
        <v>5054.6355191061348</v>
      </c>
      <c r="Y195">
        <f>Y194+(1-(HLOOKUP(daily!$B194,'commercial size limit'!$A$4:$M$13,5,FALSE)/100))*(VLOOKUP(15&amp;$B194,'comm trip limit - FL_Keys'!$A$5:$I$64,COLUMN(G192),FALSE))*$C195</f>
        <v>5768.265728740339</v>
      </c>
      <c r="Z195">
        <f>Z194+(1-(HLOOKUP(daily!$B194,'commercial size limit'!$A$4:$M$13,5,FALSE)/100))*(VLOOKUP(15&amp;$B194,'comm trip limit - FL_Keys'!$A$5:$I$64,COLUMN(H192),FALSE))*$C195</f>
        <v>5915.4978368734464</v>
      </c>
      <c r="AA195">
        <f>AA194+(1-(HLOOKUP(daily!$B194,'commercial size limit'!$A$4:$M$13,5,FALSE)/100))*(VLOOKUP(15&amp;$B194,'comm trip limit - FL_Keys'!$A$5:$I$64,COLUMN(I192),FALSE))*$C195</f>
        <v>5926.4320411500667</v>
      </c>
      <c r="AB195">
        <f>AB194+(1-(HLOOKUP(daily!$B194,'commercial size limit'!$A$4:$M$13,6,FALSE)/100))*(VLOOKUP(16&amp;$B194,'comm trip limit - FL_Keys'!$A$5:$I$64,COLUMN(D192),FALSE))*$C195</f>
        <v>4816.5780032221664</v>
      </c>
      <c r="AC195">
        <f>AC194+(1-(HLOOKUP(daily!$B194,'commercial size limit'!$A$4:$M$13,6,FALSE)/100))*(VLOOKUP(16&amp;$B194,'comm trip limit - FL_Keys'!$A$5:$I$64,COLUMN(E192),FALSE))*$C195</f>
        <v>3384.2937153654848</v>
      </c>
      <c r="AD195">
        <f>AD194+(1-(HLOOKUP(daily!$B194,'commercial size limit'!$A$4:$M$13,6,FALSE)/100))*(VLOOKUP(16&amp;$B194,'comm trip limit - FL_Keys'!$A$5:$I$64,COLUMN(F192),FALSE))*$C195</f>
        <v>4182.5984529060152</v>
      </c>
      <c r="AE195">
        <f>AE194+(1-(HLOOKUP(daily!$B194,'commercial size limit'!$A$4:$M$13,6,FALSE)/100))*(VLOOKUP(16&amp;$B194,'comm trip limit - FL_Keys'!$A$5:$I$64,COLUMN(G192),FALSE))*$C195</f>
        <v>4685.437932120718</v>
      </c>
      <c r="AF195">
        <f>AF194+(1-(HLOOKUP(daily!$B194,'commercial size limit'!$A$4:$M$13,6,FALSE)/100))*(VLOOKUP(16&amp;$B194,'comm trip limit - FL_Keys'!$A$5:$I$64,COLUMN(H192),FALSE))*$C195</f>
        <v>4805.6437989455453</v>
      </c>
      <c r="AG195">
        <f>AG194+(1-(HLOOKUP(daily!$B194,'commercial size limit'!$A$4:$M$13,6,FALSE)/100))*(VLOOKUP(16&amp;$B194,'comm trip limit - FL_Keys'!$A$5:$I$64,COLUMN(I192),FALSE))*$C195</f>
        <v>4816.5780032221664</v>
      </c>
      <c r="AH195">
        <f>AH194+(1-(HLOOKUP(daily!$B194,'commercial size limit'!$A$4:$M$13,7,FALSE)/100))*(VLOOKUP(17&amp;$B194,'comm trip limit - FL_Keys'!$A$5:$I$64,COLUMN(D192),FALSE))*$C195</f>
        <v>4483.2553120098373</v>
      </c>
      <c r="AI195">
        <f>AI194+(1-(HLOOKUP(daily!$B194,'commercial size limit'!$A$4:$M$13,7,FALSE)/100))*(VLOOKUP(17&amp;$B194,'comm trip limit - FL_Keys'!$A$5:$I$64,COLUMN(E192),FALSE))*$C195</f>
        <v>3220.5146089646751</v>
      </c>
      <c r="AJ195">
        <f>AJ194+(1-(HLOOKUP(daily!$B194,'commercial size limit'!$A$4:$M$13,7,FALSE)/100))*(VLOOKUP(17&amp;$B194,'comm trip limit - FL_Keys'!$A$5:$I$64,COLUMN(F192),FALSE))*$C195</f>
        <v>3938.3842456885559</v>
      </c>
      <c r="AK195">
        <f>AK194+(1-(HLOOKUP(daily!$B194,'commercial size limit'!$A$4:$M$13,7,FALSE)/100))*(VLOOKUP(17&amp;$B194,'comm trip limit - FL_Keys'!$A$5:$I$64,COLUMN(G192),FALSE))*$C195</f>
        <v>4381.7966145416767</v>
      </c>
      <c r="AL195">
        <f>AL194+(1-(HLOOKUP(daily!$B194,'commercial size limit'!$A$4:$M$13,7,FALSE)/100))*(VLOOKUP(17&amp;$B194,'comm trip limit - FL_Keys'!$A$5:$I$64,COLUMN(H192),FALSE))*$C195</f>
        <v>4478.897120537833</v>
      </c>
      <c r="AM195">
        <f>AM194+(1-(HLOOKUP(daily!$B194,'commercial size limit'!$A$4:$M$13,7,FALSE)/100))*(VLOOKUP(17&amp;$B194,'comm trip limit - FL_Keys'!$A$5:$I$64,COLUMN(I192),FALSE))*$C195</f>
        <v>4483.2553120098373</v>
      </c>
    </row>
    <row r="196" spans="1:39" x14ac:dyDescent="0.25">
      <c r="A196" s="7">
        <v>42563</v>
      </c>
      <c r="B196" s="22">
        <f t="shared" ref="B196:B259" si="10">MONTH(A196)</f>
        <v>7</v>
      </c>
      <c r="C196" s="21">
        <f t="shared" si="9"/>
        <v>67.861000000000004</v>
      </c>
      <c r="D196">
        <f t="shared" si="8"/>
        <v>8828.2719999999808</v>
      </c>
      <c r="E196">
        <v>194</v>
      </c>
      <c r="J196">
        <f>J195+(1-(HLOOKUP(daily!$B195,'commercial size limit'!$A$4:$M$13,2,FALSE)/100))*(VLOOKUP(12&amp;$B195,'comm trip limit - FL_Keys'!$A$5:$I$64,COLUMN(D193),FALSE))*$C196</f>
        <v>8828.2719999999808</v>
      </c>
      <c r="K196">
        <f>K195+(1-(HLOOKUP(daily!$B195,'commercial size limit'!$A$4:$M$13,2,FALSE)/100))*(VLOOKUP(12&amp;$B195,'comm trip limit - FL_Keys'!$A$5:$I$64,COLUMN(E193),FALSE))*$C196</f>
        <v>5189.262860679999</v>
      </c>
      <c r="L196">
        <f>L195+(1-(HLOOKUP(daily!$B195,'commercial size limit'!$A$4:$M$13,2,FALSE)/100))*(VLOOKUP(12&amp;$B195,'comm trip limit - FL_Keys'!$A$5:$I$64,COLUMN(F193),FALSE))*$C196</f>
        <v>7044.3030182099928</v>
      </c>
      <c r="M196">
        <f>M195+(1-(HLOOKUP(daily!$B195,'commercial size limit'!$A$4:$M$13,2,FALSE)/100))*(VLOOKUP(12&amp;$B195,'comm trip limit - FL_Keys'!$A$5:$I$64,COLUMN(G193),FALSE))*$C196</f>
        <v>8337.0256569399935</v>
      </c>
      <c r="N196">
        <f>N195+(1-(HLOOKUP(daily!$B195,'commercial size limit'!$A$4:$M$13,2,FALSE)/100))*(VLOOKUP(12&amp;$B195,'comm trip limit - FL_Keys'!$A$5:$I$64,COLUMN(H193),FALSE))*$C196</f>
        <v>8747.9207912399888</v>
      </c>
      <c r="O196">
        <f>O195+(1-(HLOOKUP(daily!$B195,'commercial size limit'!$A$4:$M$13,2,FALSE)/100))*(VLOOKUP(12&amp;$B195,'comm trip limit - FL_Keys'!$A$5:$I$64,COLUMN(I193),FALSE))*$C196</f>
        <v>8807.8821461799798</v>
      </c>
      <c r="P196">
        <f>P195+(1-(HLOOKUP(daily!$B195,'commercial size limit'!$A$4:$M$13,4,FALSE)/100))*(VLOOKUP(14&amp;$B195,'comm trip limit - FL_Keys'!$A$5:$I$64,COLUMN(D193),FALSE))*$C196</f>
        <v>6578.0781993398114</v>
      </c>
      <c r="Q196">
        <f>Q195+(1-(HLOOKUP(daily!$B195,'commercial size limit'!$A$4:$M$13,4,FALSE)/100))*(VLOOKUP(14&amp;$B195,'comm trip limit - FL_Keys'!$A$5:$I$64,COLUMN(E193),FALSE))*$C196</f>
        <v>4278.7624377112888</v>
      </c>
      <c r="R196">
        <f>R195+(1-(HLOOKUP(daily!$B195,'commercial size limit'!$A$4:$M$13,4,FALSE)/100))*(VLOOKUP(14&amp;$B195,'comm trip limit - FL_Keys'!$A$5:$I$64,COLUMN(F193),FALSE))*$C196</f>
        <v>5526.9014698598248</v>
      </c>
      <c r="S196">
        <f>S195+(1-(HLOOKUP(daily!$B195,'commercial size limit'!$A$4:$M$13,4,FALSE)/100))*(VLOOKUP(14&amp;$B195,'comm trip limit - FL_Keys'!$A$5:$I$64,COLUMN(G193),FALSE))*$C196</f>
        <v>6353.9785710854267</v>
      </c>
      <c r="T196">
        <f>T195+(1-(HLOOKUP(daily!$B195,'commercial size limit'!$A$4:$M$13,4,FALSE)/100))*(VLOOKUP(14&amp;$B195,'comm trip limit - FL_Keys'!$A$5:$I$64,COLUMN(H193),FALSE))*$C196</f>
        <v>6557.0957731285926</v>
      </c>
      <c r="U196">
        <f>U195+(1-(HLOOKUP(daily!$B195,'commercial size limit'!$A$4:$M$13,4,FALSE)/100))*(VLOOKUP(14&amp;$B195,'comm trip limit - FL_Keys'!$A$5:$I$64,COLUMN(I193),FALSE))*$C196</f>
        <v>6578.0781993398114</v>
      </c>
      <c r="V196">
        <f>V195+(1-(HLOOKUP(daily!$B195,'commercial size limit'!$A$4:$M$13,5,FALSE)/100))*(VLOOKUP(15&amp;$B195,'comm trip limit - FL_Keys'!$A$5:$I$64,COLUMN(D193),FALSE))*$C196</f>
        <v>5982.6888101500663</v>
      </c>
      <c r="W196">
        <f>W195+(1-(HLOOKUP(daily!$B195,'commercial size limit'!$A$4:$M$13,5,FALSE)/100))*(VLOOKUP(15&amp;$B195,'comm trip limit - FL_Keys'!$A$5:$I$64,COLUMN(E193),FALSE))*$C196</f>
        <v>3993.8985160241996</v>
      </c>
      <c r="X196">
        <f>X195+(1-(HLOOKUP(daily!$B195,'commercial size limit'!$A$4:$M$13,5,FALSE)/100))*(VLOOKUP(15&amp;$B195,'comm trip limit - FL_Keys'!$A$5:$I$64,COLUMN(F193),FALSE))*$C196</f>
        <v>5102.3586988165243</v>
      </c>
      <c r="Y196">
        <f>Y195+(1-(HLOOKUP(daily!$B195,'commercial size limit'!$A$4:$M$13,5,FALSE)/100))*(VLOOKUP(15&amp;$B195,'comm trip limit - FL_Keys'!$A$5:$I$64,COLUMN(G193),FALSE))*$C196</f>
        <v>5823.9503663996093</v>
      </c>
      <c r="Z196">
        <f>Z195+(1-(HLOOKUP(daily!$B195,'commercial size limit'!$A$4:$M$13,5,FALSE)/100))*(VLOOKUP(15&amp;$B195,'comm trip limit - FL_Keys'!$A$5:$I$64,COLUMN(H193),FALSE))*$C196</f>
        <v>5971.7546058734461</v>
      </c>
      <c r="AA196">
        <f>AA195+(1-(HLOOKUP(daily!$B195,'commercial size limit'!$A$4:$M$13,5,FALSE)/100))*(VLOOKUP(15&amp;$B195,'comm trip limit - FL_Keys'!$A$5:$I$64,COLUMN(I193),FALSE))*$C196</f>
        <v>5982.6888101500663</v>
      </c>
      <c r="AB196">
        <f>AB195+(1-(HLOOKUP(daily!$B195,'commercial size limit'!$A$4:$M$13,6,FALSE)/100))*(VLOOKUP(16&amp;$B195,'comm trip limit - FL_Keys'!$A$5:$I$64,COLUMN(D193),FALSE))*$C196</f>
        <v>4869.2720697221666</v>
      </c>
      <c r="AC196">
        <f>AC195+(1-(HLOOKUP(daily!$B195,'commercial size limit'!$A$4:$M$13,6,FALSE)/100))*(VLOOKUP(16&amp;$B195,'comm trip limit - FL_Keys'!$A$5:$I$64,COLUMN(E193),FALSE))*$C196</f>
        <v>3418.670270468755</v>
      </c>
      <c r="AD196">
        <f>AD195+(1-(HLOOKUP(daily!$B195,'commercial size limit'!$A$4:$M$13,6,FALSE)/100))*(VLOOKUP(16&amp;$B195,'comm trip limit - FL_Keys'!$A$5:$I$64,COLUMN(F193),FALSE))*$C196</f>
        <v>4228.2394186049905</v>
      </c>
      <c r="AE196">
        <f>AE195+(1-(HLOOKUP(daily!$B195,'commercial size limit'!$A$4:$M$13,6,FALSE)/100))*(VLOOKUP(16&amp;$B195,'comm trip limit - FL_Keys'!$A$5:$I$64,COLUMN(G193),FALSE))*$C196</f>
        <v>4737.7889602478026</v>
      </c>
      <c r="AF196">
        <f>AF195+(1-(HLOOKUP(daily!$B195,'commercial size limit'!$A$4:$M$13,6,FALSE)/100))*(VLOOKUP(16&amp;$B195,'comm trip limit - FL_Keys'!$A$5:$I$64,COLUMN(H193),FALSE))*$C196</f>
        <v>4858.3378654455455</v>
      </c>
      <c r="AG196">
        <f>AG195+(1-(HLOOKUP(daily!$B195,'commercial size limit'!$A$4:$M$13,6,FALSE)/100))*(VLOOKUP(16&amp;$B195,'comm trip limit - FL_Keys'!$A$5:$I$64,COLUMN(I193),FALSE))*$C196</f>
        <v>4869.2720697221666</v>
      </c>
      <c r="AH196">
        <f>AH195+(1-(HLOOKUP(daily!$B195,'commercial size limit'!$A$4:$M$13,7,FALSE)/100))*(VLOOKUP(17&amp;$B195,'comm trip limit - FL_Keys'!$A$5:$I$64,COLUMN(D193),FALSE))*$C196</f>
        <v>4526.8899350098372</v>
      </c>
      <c r="AI196">
        <f>AI195+(1-(HLOOKUP(daily!$B195,'commercial size limit'!$A$4:$M$13,7,FALSE)/100))*(VLOOKUP(17&amp;$B195,'comm trip limit - FL_Keys'!$A$5:$I$64,COLUMN(E193),FALSE))*$C196</f>
        <v>3251.6274042023651</v>
      </c>
      <c r="AJ196">
        <f>AJ195+(1-(HLOOKUP(daily!$B195,'commercial size limit'!$A$4:$M$13,7,FALSE)/100))*(VLOOKUP(17&amp;$B195,'comm trip limit - FL_Keys'!$A$5:$I$64,COLUMN(F193),FALSE))*$C196</f>
        <v>3978.4360297940257</v>
      </c>
      <c r="AK196">
        <f>AK195+(1-(HLOOKUP(daily!$B195,'commercial size limit'!$A$4:$M$13,7,FALSE)/100))*(VLOOKUP(17&amp;$B195,'comm trip limit - FL_Keys'!$A$5:$I$64,COLUMN(G193),FALSE))*$C196</f>
        <v>4425.4312375416766</v>
      </c>
      <c r="AL196">
        <f>AL195+(1-(HLOOKUP(daily!$B195,'commercial size limit'!$A$4:$M$13,7,FALSE)/100))*(VLOOKUP(17&amp;$B195,'comm trip limit - FL_Keys'!$A$5:$I$64,COLUMN(H193),FALSE))*$C196</f>
        <v>4522.5317435378329</v>
      </c>
      <c r="AM196">
        <f>AM195+(1-(HLOOKUP(daily!$B195,'commercial size limit'!$A$4:$M$13,7,FALSE)/100))*(VLOOKUP(17&amp;$B195,'comm trip limit - FL_Keys'!$A$5:$I$64,COLUMN(I193),FALSE))*$C196</f>
        <v>4526.8899350098372</v>
      </c>
    </row>
    <row r="197" spans="1:39" x14ac:dyDescent="0.25">
      <c r="A197" s="7">
        <v>42564</v>
      </c>
      <c r="B197" s="22">
        <f t="shared" si="10"/>
        <v>7</v>
      </c>
      <c r="C197" s="21">
        <f t="shared" si="9"/>
        <v>67.861000000000004</v>
      </c>
      <c r="D197">
        <f t="shared" ref="D197:D260" si="11">D196+C197</f>
        <v>8896.1329999999816</v>
      </c>
      <c r="E197">
        <v>195</v>
      </c>
      <c r="J197">
        <f>J196+(1-(HLOOKUP(daily!$B196,'commercial size limit'!$A$4:$M$13,2,FALSE)/100))*(VLOOKUP(12&amp;$B196,'comm trip limit - FL_Keys'!$A$5:$I$64,COLUMN(D194),FALSE))*$C197</f>
        <v>8896.1329999999816</v>
      </c>
      <c r="K197">
        <f>K196+(1-(HLOOKUP(daily!$B196,'commercial size limit'!$A$4:$M$13,2,FALSE)/100))*(VLOOKUP(12&amp;$B196,'comm trip limit - FL_Keys'!$A$5:$I$64,COLUMN(E194),FALSE))*$C197</f>
        <v>5228.1845372299986</v>
      </c>
      <c r="L197">
        <f>L196+(1-(HLOOKUP(daily!$B196,'commercial size limit'!$A$4:$M$13,2,FALSE)/100))*(VLOOKUP(12&amp;$B196,'comm trip limit - FL_Keys'!$A$5:$I$64,COLUMN(F194),FALSE))*$C197</f>
        <v>7098.038751059993</v>
      </c>
      <c r="M197">
        <f>M196+(1-(HLOOKUP(daily!$B196,'commercial size limit'!$A$4:$M$13,2,FALSE)/100))*(VLOOKUP(12&amp;$B196,'comm trip limit - FL_Keys'!$A$5:$I$64,COLUMN(G194),FALSE))*$C197</f>
        <v>8402.8128247799941</v>
      </c>
      <c r="N197">
        <f>N196+(1-(HLOOKUP(daily!$B196,'commercial size limit'!$A$4:$M$13,2,FALSE)/100))*(VLOOKUP(12&amp;$B196,'comm trip limit - FL_Keys'!$A$5:$I$64,COLUMN(H194),FALSE))*$C197</f>
        <v>8815.7471821299896</v>
      </c>
      <c r="O197">
        <f>O196+(1-(HLOOKUP(daily!$B196,'commercial size limit'!$A$4:$M$13,2,FALSE)/100))*(VLOOKUP(12&amp;$B196,'comm trip limit - FL_Keys'!$A$5:$I$64,COLUMN(I194),FALSE))*$C197</f>
        <v>8875.7431461799806</v>
      </c>
      <c r="P197">
        <f>P196+(1-(HLOOKUP(daily!$B196,'commercial size limit'!$A$4:$M$13,4,FALSE)/100))*(VLOOKUP(14&amp;$B196,'comm trip limit - FL_Keys'!$A$5:$I$64,COLUMN(D194),FALSE))*$C197</f>
        <v>6637.7958793398111</v>
      </c>
      <c r="Q197">
        <f>Q196+(1-(HLOOKUP(daily!$B196,'commercial size limit'!$A$4:$M$13,4,FALSE)/100))*(VLOOKUP(14&amp;$B196,'comm trip limit - FL_Keys'!$A$5:$I$64,COLUMN(E194),FALSE))*$C197</f>
        <v>4315.359223545689</v>
      </c>
      <c r="R197">
        <f>R196+(1-(HLOOKUP(daily!$B196,'commercial size limit'!$A$4:$M$13,4,FALSE)/100))*(VLOOKUP(14&amp;$B196,'comm trip limit - FL_Keys'!$A$5:$I$64,COLUMN(F194),FALSE))*$C197</f>
        <v>5576.6224102278247</v>
      </c>
      <c r="S197">
        <f>S196+(1-(HLOOKUP(daily!$B196,'commercial size limit'!$A$4:$M$13,4,FALSE)/100))*(VLOOKUP(14&amp;$B196,'comm trip limit - FL_Keys'!$A$5:$I$64,COLUMN(G194),FALSE))*$C197</f>
        <v>6412.8524402670264</v>
      </c>
      <c r="T197">
        <f>T196+(1-(HLOOKUP(daily!$B196,'commercial size limit'!$A$4:$M$13,4,FALSE)/100))*(VLOOKUP(14&amp;$B196,'comm trip limit - FL_Keys'!$A$5:$I$64,COLUMN(H194),FALSE))*$C197</f>
        <v>6616.8134531285923</v>
      </c>
      <c r="U197">
        <f>U196+(1-(HLOOKUP(daily!$B196,'commercial size limit'!$A$4:$M$13,4,FALSE)/100))*(VLOOKUP(14&amp;$B196,'comm trip limit - FL_Keys'!$A$5:$I$64,COLUMN(I194),FALSE))*$C197</f>
        <v>6637.7958793398111</v>
      </c>
      <c r="V197">
        <f>V196+(1-(HLOOKUP(daily!$B196,'commercial size limit'!$A$4:$M$13,5,FALSE)/100))*(VLOOKUP(15&amp;$B196,'comm trip limit - FL_Keys'!$A$5:$I$64,COLUMN(D194),FALSE))*$C197</f>
        <v>6038.9455791500659</v>
      </c>
      <c r="W197">
        <f>W196+(1-(HLOOKUP(daily!$B196,'commercial size limit'!$A$4:$M$13,5,FALSE)/100))*(VLOOKUP(15&amp;$B196,'comm trip limit - FL_Keys'!$A$5:$I$64,COLUMN(E194),FALSE))*$C197</f>
        <v>4029.4623576829295</v>
      </c>
      <c r="X197">
        <f>X196+(1-(HLOOKUP(daily!$B196,'commercial size limit'!$A$4:$M$13,5,FALSE)/100))*(VLOOKUP(15&amp;$B196,'comm trip limit - FL_Keys'!$A$5:$I$64,COLUMN(F194),FALSE))*$C197</f>
        <v>5150.0818785269139</v>
      </c>
      <c r="Y197">
        <f>Y196+(1-(HLOOKUP(daily!$B196,'commercial size limit'!$A$4:$M$13,5,FALSE)/100))*(VLOOKUP(15&amp;$B196,'comm trip limit - FL_Keys'!$A$5:$I$64,COLUMN(G194),FALSE))*$C197</f>
        <v>5879.6350040588795</v>
      </c>
      <c r="Z197">
        <f>Z196+(1-(HLOOKUP(daily!$B196,'commercial size limit'!$A$4:$M$13,5,FALSE)/100))*(VLOOKUP(15&amp;$B196,'comm trip limit - FL_Keys'!$A$5:$I$64,COLUMN(H194),FALSE))*$C197</f>
        <v>6028.0113748734457</v>
      </c>
      <c r="AA197">
        <f>AA196+(1-(HLOOKUP(daily!$B196,'commercial size limit'!$A$4:$M$13,5,FALSE)/100))*(VLOOKUP(15&amp;$B196,'comm trip limit - FL_Keys'!$A$5:$I$64,COLUMN(I194),FALSE))*$C197</f>
        <v>6038.9455791500659</v>
      </c>
      <c r="AB197">
        <f>AB196+(1-(HLOOKUP(daily!$B196,'commercial size limit'!$A$4:$M$13,6,FALSE)/100))*(VLOOKUP(16&amp;$B196,'comm trip limit - FL_Keys'!$A$5:$I$64,COLUMN(D194),FALSE))*$C197</f>
        <v>4921.9661362221668</v>
      </c>
      <c r="AC197">
        <f>AC196+(1-(HLOOKUP(daily!$B196,'commercial size limit'!$A$4:$M$13,6,FALSE)/100))*(VLOOKUP(16&amp;$B196,'comm trip limit - FL_Keys'!$A$5:$I$64,COLUMN(E194),FALSE))*$C197</f>
        <v>3453.0468255720252</v>
      </c>
      <c r="AD197">
        <f>AD196+(1-(HLOOKUP(daily!$B196,'commercial size limit'!$A$4:$M$13,6,FALSE)/100))*(VLOOKUP(16&amp;$B196,'comm trip limit - FL_Keys'!$A$5:$I$64,COLUMN(F194),FALSE))*$C197</f>
        <v>4273.8803843039659</v>
      </c>
      <c r="AE197">
        <f>AE196+(1-(HLOOKUP(daily!$B196,'commercial size limit'!$A$4:$M$13,6,FALSE)/100))*(VLOOKUP(16&amp;$B196,'comm trip limit - FL_Keys'!$A$5:$I$64,COLUMN(G194),FALSE))*$C197</f>
        <v>4790.1399883748873</v>
      </c>
      <c r="AF197">
        <f>AF196+(1-(HLOOKUP(daily!$B196,'commercial size limit'!$A$4:$M$13,6,FALSE)/100))*(VLOOKUP(16&amp;$B196,'comm trip limit - FL_Keys'!$A$5:$I$64,COLUMN(H194),FALSE))*$C197</f>
        <v>4911.0319319455457</v>
      </c>
      <c r="AG197">
        <f>AG196+(1-(HLOOKUP(daily!$B196,'commercial size limit'!$A$4:$M$13,6,FALSE)/100))*(VLOOKUP(16&amp;$B196,'comm trip limit - FL_Keys'!$A$5:$I$64,COLUMN(I194),FALSE))*$C197</f>
        <v>4921.9661362221668</v>
      </c>
      <c r="AH197">
        <f>AH196+(1-(HLOOKUP(daily!$B196,'commercial size limit'!$A$4:$M$13,7,FALSE)/100))*(VLOOKUP(17&amp;$B196,'comm trip limit - FL_Keys'!$A$5:$I$64,COLUMN(D194),FALSE))*$C197</f>
        <v>4570.5245580098372</v>
      </c>
      <c r="AI197">
        <f>AI196+(1-(HLOOKUP(daily!$B196,'commercial size limit'!$A$4:$M$13,7,FALSE)/100))*(VLOOKUP(17&amp;$B196,'comm trip limit - FL_Keys'!$A$5:$I$64,COLUMN(E194),FALSE))*$C197</f>
        <v>3282.7401994400552</v>
      </c>
      <c r="AJ197">
        <f>AJ196+(1-(HLOOKUP(daily!$B196,'commercial size limit'!$A$4:$M$13,7,FALSE)/100))*(VLOOKUP(17&amp;$B196,'comm trip limit - FL_Keys'!$A$5:$I$64,COLUMN(F194),FALSE))*$C197</f>
        <v>4018.4878138994954</v>
      </c>
      <c r="AK197">
        <f>AK196+(1-(HLOOKUP(daily!$B196,'commercial size limit'!$A$4:$M$13,7,FALSE)/100))*(VLOOKUP(17&amp;$B196,'comm trip limit - FL_Keys'!$A$5:$I$64,COLUMN(G194),FALSE))*$C197</f>
        <v>4469.0658605416766</v>
      </c>
      <c r="AL197">
        <f>AL196+(1-(HLOOKUP(daily!$B196,'commercial size limit'!$A$4:$M$13,7,FALSE)/100))*(VLOOKUP(17&amp;$B196,'comm trip limit - FL_Keys'!$A$5:$I$64,COLUMN(H194),FALSE))*$C197</f>
        <v>4566.1663665378328</v>
      </c>
      <c r="AM197">
        <f>AM196+(1-(HLOOKUP(daily!$B196,'commercial size limit'!$A$4:$M$13,7,FALSE)/100))*(VLOOKUP(17&amp;$B196,'comm trip limit - FL_Keys'!$A$5:$I$64,COLUMN(I194),FALSE))*$C197</f>
        <v>4570.5245580098372</v>
      </c>
    </row>
    <row r="198" spans="1:39" x14ac:dyDescent="0.25">
      <c r="A198" s="7">
        <v>42565</v>
      </c>
      <c r="B198" s="22">
        <f t="shared" si="10"/>
        <v>7</v>
      </c>
      <c r="C198" s="21">
        <f t="shared" si="9"/>
        <v>67.861000000000004</v>
      </c>
      <c r="D198">
        <f t="shared" si="11"/>
        <v>8963.9939999999824</v>
      </c>
      <c r="E198">
        <v>196</v>
      </c>
      <c r="J198">
        <f>J197+(1-(HLOOKUP(daily!$B197,'commercial size limit'!$A$4:$M$13,2,FALSE)/100))*(VLOOKUP(12&amp;$B197,'comm trip limit - FL_Keys'!$A$5:$I$64,COLUMN(D195),FALSE))*$C198</f>
        <v>8963.9939999999824</v>
      </c>
      <c r="K198">
        <f>K197+(1-(HLOOKUP(daily!$B197,'commercial size limit'!$A$4:$M$13,2,FALSE)/100))*(VLOOKUP(12&amp;$B197,'comm trip limit - FL_Keys'!$A$5:$I$64,COLUMN(E195),FALSE))*$C198</f>
        <v>5267.1062137799981</v>
      </c>
      <c r="L198">
        <f>L197+(1-(HLOOKUP(daily!$B197,'commercial size limit'!$A$4:$M$13,2,FALSE)/100))*(VLOOKUP(12&amp;$B197,'comm trip limit - FL_Keys'!$A$5:$I$64,COLUMN(F195),FALSE))*$C198</f>
        <v>7151.7744839099933</v>
      </c>
      <c r="M198">
        <f>M197+(1-(HLOOKUP(daily!$B197,'commercial size limit'!$A$4:$M$13,2,FALSE)/100))*(VLOOKUP(12&amp;$B197,'comm trip limit - FL_Keys'!$A$5:$I$64,COLUMN(G195),FALSE))*$C198</f>
        <v>8468.5999926199947</v>
      </c>
      <c r="N198">
        <f>N197+(1-(HLOOKUP(daily!$B197,'commercial size limit'!$A$4:$M$13,2,FALSE)/100))*(VLOOKUP(12&amp;$B197,'comm trip limit - FL_Keys'!$A$5:$I$64,COLUMN(H195),FALSE))*$C198</f>
        <v>8883.5735730199904</v>
      </c>
      <c r="O198">
        <f>O197+(1-(HLOOKUP(daily!$B197,'commercial size limit'!$A$4:$M$13,2,FALSE)/100))*(VLOOKUP(12&amp;$B197,'comm trip limit - FL_Keys'!$A$5:$I$64,COLUMN(I195),FALSE))*$C198</f>
        <v>8943.6041461799814</v>
      </c>
      <c r="P198">
        <f>P197+(1-(HLOOKUP(daily!$B197,'commercial size limit'!$A$4:$M$13,4,FALSE)/100))*(VLOOKUP(14&amp;$B197,'comm trip limit - FL_Keys'!$A$5:$I$64,COLUMN(D195),FALSE))*$C198</f>
        <v>6697.5135593398109</v>
      </c>
      <c r="Q198">
        <f>Q197+(1-(HLOOKUP(daily!$B197,'commercial size limit'!$A$4:$M$13,4,FALSE)/100))*(VLOOKUP(14&amp;$B197,'comm trip limit - FL_Keys'!$A$5:$I$64,COLUMN(E195),FALSE))*$C198</f>
        <v>4351.9560093800892</v>
      </c>
      <c r="R198">
        <f>R197+(1-(HLOOKUP(daily!$B197,'commercial size limit'!$A$4:$M$13,4,FALSE)/100))*(VLOOKUP(14&amp;$B197,'comm trip limit - FL_Keys'!$A$5:$I$64,COLUMN(F195),FALSE))*$C198</f>
        <v>5626.3433505958246</v>
      </c>
      <c r="S198">
        <f>S197+(1-(HLOOKUP(daily!$B197,'commercial size limit'!$A$4:$M$13,4,FALSE)/100))*(VLOOKUP(14&amp;$B197,'comm trip limit - FL_Keys'!$A$5:$I$64,COLUMN(G195),FALSE))*$C198</f>
        <v>6471.7263094486261</v>
      </c>
      <c r="T198">
        <f>T197+(1-(HLOOKUP(daily!$B197,'commercial size limit'!$A$4:$M$13,4,FALSE)/100))*(VLOOKUP(14&amp;$B197,'comm trip limit - FL_Keys'!$A$5:$I$64,COLUMN(H195),FALSE))*$C198</f>
        <v>6676.531133128592</v>
      </c>
      <c r="U198">
        <f>U197+(1-(HLOOKUP(daily!$B197,'commercial size limit'!$A$4:$M$13,4,FALSE)/100))*(VLOOKUP(14&amp;$B197,'comm trip limit - FL_Keys'!$A$5:$I$64,COLUMN(I195),FALSE))*$C198</f>
        <v>6697.5135593398109</v>
      </c>
      <c r="V198">
        <f>V197+(1-(HLOOKUP(daily!$B197,'commercial size limit'!$A$4:$M$13,5,FALSE)/100))*(VLOOKUP(15&amp;$B197,'comm trip limit - FL_Keys'!$A$5:$I$64,COLUMN(D195),FALSE))*$C198</f>
        <v>6095.2023481500655</v>
      </c>
      <c r="W198">
        <f>W197+(1-(HLOOKUP(daily!$B197,'commercial size limit'!$A$4:$M$13,5,FALSE)/100))*(VLOOKUP(15&amp;$B197,'comm trip limit - FL_Keys'!$A$5:$I$64,COLUMN(E195),FALSE))*$C198</f>
        <v>4065.0261993416593</v>
      </c>
      <c r="X198">
        <f>X197+(1-(HLOOKUP(daily!$B197,'commercial size limit'!$A$4:$M$13,5,FALSE)/100))*(VLOOKUP(15&amp;$B197,'comm trip limit - FL_Keys'!$A$5:$I$64,COLUMN(F195),FALSE))*$C198</f>
        <v>5197.8050582373035</v>
      </c>
      <c r="Y198">
        <f>Y197+(1-(HLOOKUP(daily!$B197,'commercial size limit'!$A$4:$M$13,5,FALSE)/100))*(VLOOKUP(15&amp;$B197,'comm trip limit - FL_Keys'!$A$5:$I$64,COLUMN(G195),FALSE))*$C198</f>
        <v>5935.3196417181498</v>
      </c>
      <c r="Z198">
        <f>Z197+(1-(HLOOKUP(daily!$B197,'commercial size limit'!$A$4:$M$13,5,FALSE)/100))*(VLOOKUP(15&amp;$B197,'comm trip limit - FL_Keys'!$A$5:$I$64,COLUMN(H195),FALSE))*$C198</f>
        <v>6084.2681438734453</v>
      </c>
      <c r="AA198">
        <f>AA197+(1-(HLOOKUP(daily!$B197,'commercial size limit'!$A$4:$M$13,5,FALSE)/100))*(VLOOKUP(15&amp;$B197,'comm trip limit - FL_Keys'!$A$5:$I$64,COLUMN(I195),FALSE))*$C198</f>
        <v>6095.2023481500655</v>
      </c>
      <c r="AB198">
        <f>AB197+(1-(HLOOKUP(daily!$B197,'commercial size limit'!$A$4:$M$13,6,FALSE)/100))*(VLOOKUP(16&amp;$B197,'comm trip limit - FL_Keys'!$A$5:$I$64,COLUMN(D195),FALSE))*$C198</f>
        <v>4974.660202722167</v>
      </c>
      <c r="AC198">
        <f>AC197+(1-(HLOOKUP(daily!$B197,'commercial size limit'!$A$4:$M$13,6,FALSE)/100))*(VLOOKUP(16&amp;$B197,'comm trip limit - FL_Keys'!$A$5:$I$64,COLUMN(E195),FALSE))*$C198</f>
        <v>3487.4233806752954</v>
      </c>
      <c r="AD198">
        <f>AD197+(1-(HLOOKUP(daily!$B197,'commercial size limit'!$A$4:$M$13,6,FALSE)/100))*(VLOOKUP(16&amp;$B197,'comm trip limit - FL_Keys'!$A$5:$I$64,COLUMN(F195),FALSE))*$C198</f>
        <v>4319.5213500029413</v>
      </c>
      <c r="AE198">
        <f>AE197+(1-(HLOOKUP(daily!$B197,'commercial size limit'!$A$4:$M$13,6,FALSE)/100))*(VLOOKUP(16&amp;$B197,'comm trip limit - FL_Keys'!$A$5:$I$64,COLUMN(G195),FALSE))*$C198</f>
        <v>4842.4910165019719</v>
      </c>
      <c r="AF198">
        <f>AF197+(1-(HLOOKUP(daily!$B197,'commercial size limit'!$A$4:$M$13,6,FALSE)/100))*(VLOOKUP(16&amp;$B197,'comm trip limit - FL_Keys'!$A$5:$I$64,COLUMN(H195),FALSE))*$C198</f>
        <v>4963.7259984455459</v>
      </c>
      <c r="AG198">
        <f>AG197+(1-(HLOOKUP(daily!$B197,'commercial size limit'!$A$4:$M$13,6,FALSE)/100))*(VLOOKUP(16&amp;$B197,'comm trip limit - FL_Keys'!$A$5:$I$64,COLUMN(I195),FALSE))*$C198</f>
        <v>4974.660202722167</v>
      </c>
      <c r="AH198">
        <f>AH197+(1-(HLOOKUP(daily!$B197,'commercial size limit'!$A$4:$M$13,7,FALSE)/100))*(VLOOKUP(17&amp;$B197,'comm trip limit - FL_Keys'!$A$5:$I$64,COLUMN(D195),FALSE))*$C198</f>
        <v>4614.1591810098371</v>
      </c>
      <c r="AI198">
        <f>AI197+(1-(HLOOKUP(daily!$B197,'commercial size limit'!$A$4:$M$13,7,FALSE)/100))*(VLOOKUP(17&amp;$B197,'comm trip limit - FL_Keys'!$A$5:$I$64,COLUMN(E195),FALSE))*$C198</f>
        <v>3313.8529946777453</v>
      </c>
      <c r="AJ198">
        <f>AJ197+(1-(HLOOKUP(daily!$B197,'commercial size limit'!$A$4:$M$13,7,FALSE)/100))*(VLOOKUP(17&amp;$B197,'comm trip limit - FL_Keys'!$A$5:$I$64,COLUMN(F195),FALSE))*$C198</f>
        <v>4058.5395980049652</v>
      </c>
      <c r="AK198">
        <f>AK197+(1-(HLOOKUP(daily!$B197,'commercial size limit'!$A$4:$M$13,7,FALSE)/100))*(VLOOKUP(17&amp;$B197,'comm trip limit - FL_Keys'!$A$5:$I$64,COLUMN(G195),FALSE))*$C198</f>
        <v>4512.7004835416765</v>
      </c>
      <c r="AL198">
        <f>AL197+(1-(HLOOKUP(daily!$B197,'commercial size limit'!$A$4:$M$13,7,FALSE)/100))*(VLOOKUP(17&amp;$B197,'comm trip limit - FL_Keys'!$A$5:$I$64,COLUMN(H195),FALSE))*$C198</f>
        <v>4609.8009895378327</v>
      </c>
      <c r="AM198">
        <f>AM197+(1-(HLOOKUP(daily!$B197,'commercial size limit'!$A$4:$M$13,7,FALSE)/100))*(VLOOKUP(17&amp;$B197,'comm trip limit - FL_Keys'!$A$5:$I$64,COLUMN(I195),FALSE))*$C198</f>
        <v>4614.1591810098371</v>
      </c>
    </row>
    <row r="199" spans="1:39" x14ac:dyDescent="0.25">
      <c r="A199" s="7">
        <v>42566</v>
      </c>
      <c r="B199" s="22">
        <f t="shared" si="10"/>
        <v>7</v>
      </c>
      <c r="C199" s="21">
        <f t="shared" si="9"/>
        <v>67.861000000000004</v>
      </c>
      <c r="D199">
        <f t="shared" si="11"/>
        <v>9031.8549999999832</v>
      </c>
      <c r="E199">
        <v>197</v>
      </c>
      <c r="J199">
        <f>J198+(1-(HLOOKUP(daily!$B198,'commercial size limit'!$A$4:$M$13,2,FALSE)/100))*(VLOOKUP(12&amp;$B198,'comm trip limit - FL_Keys'!$A$5:$I$64,COLUMN(D196),FALSE))*$C199</f>
        <v>9031.8549999999832</v>
      </c>
      <c r="K199">
        <f>K198+(1-(HLOOKUP(daily!$B198,'commercial size limit'!$A$4:$M$13,2,FALSE)/100))*(VLOOKUP(12&amp;$B198,'comm trip limit - FL_Keys'!$A$5:$I$64,COLUMN(E196),FALSE))*$C199</f>
        <v>5306.0278903299977</v>
      </c>
      <c r="L199">
        <f>L198+(1-(HLOOKUP(daily!$B198,'commercial size limit'!$A$4:$M$13,2,FALSE)/100))*(VLOOKUP(12&amp;$B198,'comm trip limit - FL_Keys'!$A$5:$I$64,COLUMN(F196),FALSE))*$C199</f>
        <v>7205.5102167599935</v>
      </c>
      <c r="M199">
        <f>M198+(1-(HLOOKUP(daily!$B198,'commercial size limit'!$A$4:$M$13,2,FALSE)/100))*(VLOOKUP(12&amp;$B198,'comm trip limit - FL_Keys'!$A$5:$I$64,COLUMN(G196),FALSE))*$C199</f>
        <v>8534.3871604599954</v>
      </c>
      <c r="N199">
        <f>N198+(1-(HLOOKUP(daily!$B198,'commercial size limit'!$A$4:$M$13,2,FALSE)/100))*(VLOOKUP(12&amp;$B198,'comm trip limit - FL_Keys'!$A$5:$I$64,COLUMN(H196),FALSE))*$C199</f>
        <v>8951.3999639099911</v>
      </c>
      <c r="O199">
        <f>O198+(1-(HLOOKUP(daily!$B198,'commercial size limit'!$A$4:$M$13,2,FALSE)/100))*(VLOOKUP(12&amp;$B198,'comm trip limit - FL_Keys'!$A$5:$I$64,COLUMN(I196),FALSE))*$C199</f>
        <v>9011.4651461799822</v>
      </c>
      <c r="P199">
        <f>P198+(1-(HLOOKUP(daily!$B198,'commercial size limit'!$A$4:$M$13,4,FALSE)/100))*(VLOOKUP(14&amp;$B198,'comm trip limit - FL_Keys'!$A$5:$I$64,COLUMN(D196),FALSE))*$C199</f>
        <v>6757.2312393398106</v>
      </c>
      <c r="Q199">
        <f>Q198+(1-(HLOOKUP(daily!$B198,'commercial size limit'!$A$4:$M$13,4,FALSE)/100))*(VLOOKUP(14&amp;$B198,'comm trip limit - FL_Keys'!$A$5:$I$64,COLUMN(E196),FALSE))*$C199</f>
        <v>4388.5527952144894</v>
      </c>
      <c r="R199">
        <f>R198+(1-(HLOOKUP(daily!$B198,'commercial size limit'!$A$4:$M$13,4,FALSE)/100))*(VLOOKUP(14&amp;$B198,'comm trip limit - FL_Keys'!$A$5:$I$64,COLUMN(F196),FALSE))*$C199</f>
        <v>5676.0642909638245</v>
      </c>
      <c r="S199">
        <f>S198+(1-(HLOOKUP(daily!$B198,'commercial size limit'!$A$4:$M$13,4,FALSE)/100))*(VLOOKUP(14&amp;$B198,'comm trip limit - FL_Keys'!$A$5:$I$64,COLUMN(G196),FALSE))*$C199</f>
        <v>6530.6001786302259</v>
      </c>
      <c r="T199">
        <f>T198+(1-(HLOOKUP(daily!$B198,'commercial size limit'!$A$4:$M$13,4,FALSE)/100))*(VLOOKUP(14&amp;$B198,'comm trip limit - FL_Keys'!$A$5:$I$64,COLUMN(H196),FALSE))*$C199</f>
        <v>6736.2488131285918</v>
      </c>
      <c r="U199">
        <f>U198+(1-(HLOOKUP(daily!$B198,'commercial size limit'!$A$4:$M$13,4,FALSE)/100))*(VLOOKUP(14&amp;$B198,'comm trip limit - FL_Keys'!$A$5:$I$64,COLUMN(I196),FALSE))*$C199</f>
        <v>6757.2312393398106</v>
      </c>
      <c r="V199">
        <f>V198+(1-(HLOOKUP(daily!$B198,'commercial size limit'!$A$4:$M$13,5,FALSE)/100))*(VLOOKUP(15&amp;$B198,'comm trip limit - FL_Keys'!$A$5:$I$64,COLUMN(D196),FALSE))*$C199</f>
        <v>6151.4591171500651</v>
      </c>
      <c r="W199">
        <f>W198+(1-(HLOOKUP(daily!$B198,'commercial size limit'!$A$4:$M$13,5,FALSE)/100))*(VLOOKUP(15&amp;$B198,'comm trip limit - FL_Keys'!$A$5:$I$64,COLUMN(E196),FALSE))*$C199</f>
        <v>4100.5900410003896</v>
      </c>
      <c r="X199">
        <f>X198+(1-(HLOOKUP(daily!$B198,'commercial size limit'!$A$4:$M$13,5,FALSE)/100))*(VLOOKUP(15&amp;$B198,'comm trip limit - FL_Keys'!$A$5:$I$64,COLUMN(F196),FALSE))*$C199</f>
        <v>5245.528237947693</v>
      </c>
      <c r="Y199">
        <f>Y198+(1-(HLOOKUP(daily!$B198,'commercial size limit'!$A$4:$M$13,5,FALSE)/100))*(VLOOKUP(15&amp;$B198,'comm trip limit - FL_Keys'!$A$5:$I$64,COLUMN(G196),FALSE))*$C199</f>
        <v>5991.0042793774201</v>
      </c>
      <c r="Z199">
        <f>Z198+(1-(HLOOKUP(daily!$B198,'commercial size limit'!$A$4:$M$13,5,FALSE)/100))*(VLOOKUP(15&amp;$B198,'comm trip limit - FL_Keys'!$A$5:$I$64,COLUMN(H196),FALSE))*$C199</f>
        <v>6140.5249128734449</v>
      </c>
      <c r="AA199">
        <f>AA198+(1-(HLOOKUP(daily!$B198,'commercial size limit'!$A$4:$M$13,5,FALSE)/100))*(VLOOKUP(15&amp;$B198,'comm trip limit - FL_Keys'!$A$5:$I$64,COLUMN(I196),FALSE))*$C199</f>
        <v>6151.4591171500651</v>
      </c>
      <c r="AB199">
        <f>AB198+(1-(HLOOKUP(daily!$B198,'commercial size limit'!$A$4:$M$13,6,FALSE)/100))*(VLOOKUP(16&amp;$B198,'comm trip limit - FL_Keys'!$A$5:$I$64,COLUMN(D196),FALSE))*$C199</f>
        <v>5027.3542692221672</v>
      </c>
      <c r="AC199">
        <f>AC198+(1-(HLOOKUP(daily!$B198,'commercial size limit'!$A$4:$M$13,6,FALSE)/100))*(VLOOKUP(16&amp;$B198,'comm trip limit - FL_Keys'!$A$5:$I$64,COLUMN(E196),FALSE))*$C199</f>
        <v>3521.7999357785657</v>
      </c>
      <c r="AD199">
        <f>AD198+(1-(HLOOKUP(daily!$B198,'commercial size limit'!$A$4:$M$13,6,FALSE)/100))*(VLOOKUP(16&amp;$B198,'comm trip limit - FL_Keys'!$A$5:$I$64,COLUMN(F196),FALSE))*$C199</f>
        <v>4365.1623157019167</v>
      </c>
      <c r="AE199">
        <f>AE198+(1-(HLOOKUP(daily!$B198,'commercial size limit'!$A$4:$M$13,6,FALSE)/100))*(VLOOKUP(16&amp;$B198,'comm trip limit - FL_Keys'!$A$5:$I$64,COLUMN(G196),FALSE))*$C199</f>
        <v>4894.8420446290565</v>
      </c>
      <c r="AF199">
        <f>AF198+(1-(HLOOKUP(daily!$B198,'commercial size limit'!$A$4:$M$13,6,FALSE)/100))*(VLOOKUP(16&amp;$B198,'comm trip limit - FL_Keys'!$A$5:$I$64,COLUMN(H196),FALSE))*$C199</f>
        <v>5016.4200649455461</v>
      </c>
      <c r="AG199">
        <f>AG198+(1-(HLOOKUP(daily!$B198,'commercial size limit'!$A$4:$M$13,6,FALSE)/100))*(VLOOKUP(16&amp;$B198,'comm trip limit - FL_Keys'!$A$5:$I$64,COLUMN(I196),FALSE))*$C199</f>
        <v>5027.3542692221672</v>
      </c>
      <c r="AH199">
        <f>AH198+(1-(HLOOKUP(daily!$B198,'commercial size limit'!$A$4:$M$13,7,FALSE)/100))*(VLOOKUP(17&amp;$B198,'comm trip limit - FL_Keys'!$A$5:$I$64,COLUMN(D196),FALSE))*$C199</f>
        <v>4657.793804009837</v>
      </c>
      <c r="AI199">
        <f>AI198+(1-(HLOOKUP(daily!$B198,'commercial size limit'!$A$4:$M$13,7,FALSE)/100))*(VLOOKUP(17&amp;$B198,'comm trip limit - FL_Keys'!$A$5:$I$64,COLUMN(E196),FALSE))*$C199</f>
        <v>3344.9657899154354</v>
      </c>
      <c r="AJ199">
        <f>AJ198+(1-(HLOOKUP(daily!$B198,'commercial size limit'!$A$4:$M$13,7,FALSE)/100))*(VLOOKUP(17&amp;$B198,'comm trip limit - FL_Keys'!$A$5:$I$64,COLUMN(F196),FALSE))*$C199</f>
        <v>4098.591382110435</v>
      </c>
      <c r="AK199">
        <f>AK198+(1-(HLOOKUP(daily!$B198,'commercial size limit'!$A$4:$M$13,7,FALSE)/100))*(VLOOKUP(17&amp;$B198,'comm trip limit - FL_Keys'!$A$5:$I$64,COLUMN(G196),FALSE))*$C199</f>
        <v>4556.3351065416764</v>
      </c>
      <c r="AL199">
        <f>AL198+(1-(HLOOKUP(daily!$B198,'commercial size limit'!$A$4:$M$13,7,FALSE)/100))*(VLOOKUP(17&amp;$B198,'comm trip limit - FL_Keys'!$A$5:$I$64,COLUMN(H196),FALSE))*$C199</f>
        <v>4653.4356125378326</v>
      </c>
      <c r="AM199">
        <f>AM198+(1-(HLOOKUP(daily!$B198,'commercial size limit'!$A$4:$M$13,7,FALSE)/100))*(VLOOKUP(17&amp;$B198,'comm trip limit - FL_Keys'!$A$5:$I$64,COLUMN(I196),FALSE))*$C199</f>
        <v>4657.793804009837</v>
      </c>
    </row>
    <row r="200" spans="1:39" x14ac:dyDescent="0.25">
      <c r="A200" s="7">
        <v>42567</v>
      </c>
      <c r="B200" s="22">
        <f t="shared" si="10"/>
        <v>7</v>
      </c>
      <c r="C200" s="21">
        <f t="shared" si="9"/>
        <v>67.861000000000004</v>
      </c>
      <c r="D200">
        <f t="shared" si="11"/>
        <v>9099.715999999984</v>
      </c>
      <c r="E200">
        <v>198</v>
      </c>
      <c r="J200">
        <f>J199+(1-(HLOOKUP(daily!$B199,'commercial size limit'!$A$4:$M$13,2,FALSE)/100))*(VLOOKUP(12&amp;$B199,'comm trip limit - FL_Keys'!$A$5:$I$64,COLUMN(D197),FALSE))*$C200</f>
        <v>9099.715999999984</v>
      </c>
      <c r="K200">
        <f>K199+(1-(HLOOKUP(daily!$B199,'commercial size limit'!$A$4:$M$13,2,FALSE)/100))*(VLOOKUP(12&amp;$B199,'comm trip limit - FL_Keys'!$A$5:$I$64,COLUMN(E197),FALSE))*$C200</f>
        <v>5344.9495668799973</v>
      </c>
      <c r="L200">
        <f>L199+(1-(HLOOKUP(daily!$B199,'commercial size limit'!$A$4:$M$13,2,FALSE)/100))*(VLOOKUP(12&amp;$B199,'comm trip limit - FL_Keys'!$A$5:$I$64,COLUMN(F197),FALSE))*$C200</f>
        <v>7259.2459496099937</v>
      </c>
      <c r="M200">
        <f>M199+(1-(HLOOKUP(daily!$B199,'commercial size limit'!$A$4:$M$13,2,FALSE)/100))*(VLOOKUP(12&amp;$B199,'comm trip limit - FL_Keys'!$A$5:$I$64,COLUMN(G197),FALSE))*$C200</f>
        <v>8600.174328299996</v>
      </c>
      <c r="N200">
        <f>N199+(1-(HLOOKUP(daily!$B199,'commercial size limit'!$A$4:$M$13,2,FALSE)/100))*(VLOOKUP(12&amp;$B199,'comm trip limit - FL_Keys'!$A$5:$I$64,COLUMN(H197),FALSE))*$C200</f>
        <v>9019.2263547999919</v>
      </c>
      <c r="O200">
        <f>O199+(1-(HLOOKUP(daily!$B199,'commercial size limit'!$A$4:$M$13,2,FALSE)/100))*(VLOOKUP(12&amp;$B199,'comm trip limit - FL_Keys'!$A$5:$I$64,COLUMN(I197),FALSE))*$C200</f>
        <v>9079.326146179983</v>
      </c>
      <c r="P200">
        <f>P199+(1-(HLOOKUP(daily!$B199,'commercial size limit'!$A$4:$M$13,4,FALSE)/100))*(VLOOKUP(14&amp;$B199,'comm trip limit - FL_Keys'!$A$5:$I$64,COLUMN(D197),FALSE))*$C200</f>
        <v>6816.9489193398103</v>
      </c>
      <c r="Q200">
        <f>Q199+(1-(HLOOKUP(daily!$B199,'commercial size limit'!$A$4:$M$13,4,FALSE)/100))*(VLOOKUP(14&amp;$B199,'comm trip limit - FL_Keys'!$A$5:$I$64,COLUMN(E197),FALSE))*$C200</f>
        <v>4425.1495810488896</v>
      </c>
      <c r="R200">
        <f>R199+(1-(HLOOKUP(daily!$B199,'commercial size limit'!$A$4:$M$13,4,FALSE)/100))*(VLOOKUP(14&amp;$B199,'comm trip limit - FL_Keys'!$A$5:$I$64,COLUMN(F197),FALSE))*$C200</f>
        <v>5725.7852313318244</v>
      </c>
      <c r="S200">
        <f>S199+(1-(HLOOKUP(daily!$B199,'commercial size limit'!$A$4:$M$13,4,FALSE)/100))*(VLOOKUP(14&amp;$B199,'comm trip limit - FL_Keys'!$A$5:$I$64,COLUMN(G197),FALSE))*$C200</f>
        <v>6589.4740478118256</v>
      </c>
      <c r="T200">
        <f>T199+(1-(HLOOKUP(daily!$B199,'commercial size limit'!$A$4:$M$13,4,FALSE)/100))*(VLOOKUP(14&amp;$B199,'comm trip limit - FL_Keys'!$A$5:$I$64,COLUMN(H197),FALSE))*$C200</f>
        <v>6795.9664931285915</v>
      </c>
      <c r="U200">
        <f>U199+(1-(HLOOKUP(daily!$B199,'commercial size limit'!$A$4:$M$13,4,FALSE)/100))*(VLOOKUP(14&amp;$B199,'comm trip limit - FL_Keys'!$A$5:$I$64,COLUMN(I197),FALSE))*$C200</f>
        <v>6816.9489193398103</v>
      </c>
      <c r="V200">
        <f>V199+(1-(HLOOKUP(daily!$B199,'commercial size limit'!$A$4:$M$13,5,FALSE)/100))*(VLOOKUP(15&amp;$B199,'comm trip limit - FL_Keys'!$A$5:$I$64,COLUMN(D197),FALSE))*$C200</f>
        <v>6207.7158861500648</v>
      </c>
      <c r="W200">
        <f>W199+(1-(HLOOKUP(daily!$B199,'commercial size limit'!$A$4:$M$13,5,FALSE)/100))*(VLOOKUP(15&amp;$B199,'comm trip limit - FL_Keys'!$A$5:$I$64,COLUMN(E197),FALSE))*$C200</f>
        <v>4136.1538826591195</v>
      </c>
      <c r="X200">
        <f>X199+(1-(HLOOKUP(daily!$B199,'commercial size limit'!$A$4:$M$13,5,FALSE)/100))*(VLOOKUP(15&amp;$B199,'comm trip limit - FL_Keys'!$A$5:$I$64,COLUMN(F197),FALSE))*$C200</f>
        <v>5293.2514176580826</v>
      </c>
      <c r="Y200">
        <f>Y199+(1-(HLOOKUP(daily!$B199,'commercial size limit'!$A$4:$M$13,5,FALSE)/100))*(VLOOKUP(15&amp;$B199,'comm trip limit - FL_Keys'!$A$5:$I$64,COLUMN(G197),FALSE))*$C200</f>
        <v>6046.6889170366903</v>
      </c>
      <c r="Z200">
        <f>Z199+(1-(HLOOKUP(daily!$B199,'commercial size limit'!$A$4:$M$13,5,FALSE)/100))*(VLOOKUP(15&amp;$B199,'comm trip limit - FL_Keys'!$A$5:$I$64,COLUMN(H197),FALSE))*$C200</f>
        <v>6196.7816818734445</v>
      </c>
      <c r="AA200">
        <f>AA199+(1-(HLOOKUP(daily!$B199,'commercial size limit'!$A$4:$M$13,5,FALSE)/100))*(VLOOKUP(15&amp;$B199,'comm trip limit - FL_Keys'!$A$5:$I$64,COLUMN(I197),FALSE))*$C200</f>
        <v>6207.7158861500648</v>
      </c>
      <c r="AB200">
        <f>AB199+(1-(HLOOKUP(daily!$B199,'commercial size limit'!$A$4:$M$13,6,FALSE)/100))*(VLOOKUP(16&amp;$B199,'comm trip limit - FL_Keys'!$A$5:$I$64,COLUMN(D197),FALSE))*$C200</f>
        <v>5080.0483357221674</v>
      </c>
      <c r="AC200">
        <f>AC199+(1-(HLOOKUP(daily!$B199,'commercial size limit'!$A$4:$M$13,6,FALSE)/100))*(VLOOKUP(16&amp;$B199,'comm trip limit - FL_Keys'!$A$5:$I$64,COLUMN(E197),FALSE))*$C200</f>
        <v>3556.1764908818359</v>
      </c>
      <c r="AD200">
        <f>AD199+(1-(HLOOKUP(daily!$B199,'commercial size limit'!$A$4:$M$13,6,FALSE)/100))*(VLOOKUP(16&amp;$B199,'comm trip limit - FL_Keys'!$A$5:$I$64,COLUMN(F197),FALSE))*$C200</f>
        <v>4410.803281400892</v>
      </c>
      <c r="AE200">
        <f>AE199+(1-(HLOOKUP(daily!$B199,'commercial size limit'!$A$4:$M$13,6,FALSE)/100))*(VLOOKUP(16&amp;$B199,'comm trip limit - FL_Keys'!$A$5:$I$64,COLUMN(G197),FALSE))*$C200</f>
        <v>4947.1930727561412</v>
      </c>
      <c r="AF200">
        <f>AF199+(1-(HLOOKUP(daily!$B199,'commercial size limit'!$A$4:$M$13,6,FALSE)/100))*(VLOOKUP(16&amp;$B199,'comm trip limit - FL_Keys'!$A$5:$I$64,COLUMN(H197),FALSE))*$C200</f>
        <v>5069.1141314455463</v>
      </c>
      <c r="AG200">
        <f>AG199+(1-(HLOOKUP(daily!$B199,'commercial size limit'!$A$4:$M$13,6,FALSE)/100))*(VLOOKUP(16&amp;$B199,'comm trip limit - FL_Keys'!$A$5:$I$64,COLUMN(I197),FALSE))*$C200</f>
        <v>5080.0483357221674</v>
      </c>
      <c r="AH200">
        <f>AH199+(1-(HLOOKUP(daily!$B199,'commercial size limit'!$A$4:$M$13,7,FALSE)/100))*(VLOOKUP(17&amp;$B199,'comm trip limit - FL_Keys'!$A$5:$I$64,COLUMN(D197),FALSE))*$C200</f>
        <v>4701.4284270098369</v>
      </c>
      <c r="AI200">
        <f>AI199+(1-(HLOOKUP(daily!$B199,'commercial size limit'!$A$4:$M$13,7,FALSE)/100))*(VLOOKUP(17&amp;$B199,'comm trip limit - FL_Keys'!$A$5:$I$64,COLUMN(E197),FALSE))*$C200</f>
        <v>3376.0785851531255</v>
      </c>
      <c r="AJ200">
        <f>AJ199+(1-(HLOOKUP(daily!$B199,'commercial size limit'!$A$4:$M$13,7,FALSE)/100))*(VLOOKUP(17&amp;$B199,'comm trip limit - FL_Keys'!$A$5:$I$64,COLUMN(F197),FALSE))*$C200</f>
        <v>4138.6431662159048</v>
      </c>
      <c r="AK200">
        <f>AK199+(1-(HLOOKUP(daily!$B199,'commercial size limit'!$A$4:$M$13,7,FALSE)/100))*(VLOOKUP(17&amp;$B199,'comm trip limit - FL_Keys'!$A$5:$I$64,COLUMN(G197),FALSE))*$C200</f>
        <v>4599.9697295416763</v>
      </c>
      <c r="AL200">
        <f>AL199+(1-(HLOOKUP(daily!$B199,'commercial size limit'!$A$4:$M$13,7,FALSE)/100))*(VLOOKUP(17&amp;$B199,'comm trip limit - FL_Keys'!$A$5:$I$64,COLUMN(H197),FALSE))*$C200</f>
        <v>4697.0702355378326</v>
      </c>
      <c r="AM200">
        <f>AM199+(1-(HLOOKUP(daily!$B199,'commercial size limit'!$A$4:$M$13,7,FALSE)/100))*(VLOOKUP(17&amp;$B199,'comm trip limit - FL_Keys'!$A$5:$I$64,COLUMN(I197),FALSE))*$C200</f>
        <v>4701.4284270098369</v>
      </c>
    </row>
    <row r="201" spans="1:39" x14ac:dyDescent="0.25">
      <c r="A201" s="7">
        <v>42568</v>
      </c>
      <c r="B201" s="22">
        <f t="shared" si="10"/>
        <v>7</v>
      </c>
      <c r="C201" s="21">
        <f t="shared" si="9"/>
        <v>67.861000000000004</v>
      </c>
      <c r="D201">
        <f t="shared" si="11"/>
        <v>9167.5769999999848</v>
      </c>
      <c r="E201">
        <v>199</v>
      </c>
      <c r="J201">
        <f>J200+(1-(HLOOKUP(daily!$B200,'commercial size limit'!$A$4:$M$13,2,FALSE)/100))*(VLOOKUP(12&amp;$B200,'comm trip limit - FL_Keys'!$A$5:$I$64,COLUMN(D198),FALSE))*$C201</f>
        <v>9167.5769999999848</v>
      </c>
      <c r="K201">
        <f>K200+(1-(HLOOKUP(daily!$B200,'commercial size limit'!$A$4:$M$13,2,FALSE)/100))*(VLOOKUP(12&amp;$B200,'comm trip limit - FL_Keys'!$A$5:$I$64,COLUMN(E198),FALSE))*$C201</f>
        <v>5383.8712434299969</v>
      </c>
      <c r="L201">
        <f>L200+(1-(HLOOKUP(daily!$B200,'commercial size limit'!$A$4:$M$13,2,FALSE)/100))*(VLOOKUP(12&amp;$B200,'comm trip limit - FL_Keys'!$A$5:$I$64,COLUMN(F198),FALSE))*$C201</f>
        <v>7312.9816824599939</v>
      </c>
      <c r="M201">
        <f>M200+(1-(HLOOKUP(daily!$B200,'commercial size limit'!$A$4:$M$13,2,FALSE)/100))*(VLOOKUP(12&amp;$B200,'comm trip limit - FL_Keys'!$A$5:$I$64,COLUMN(G198),FALSE))*$C201</f>
        <v>8665.9614961399966</v>
      </c>
      <c r="N201">
        <f>N200+(1-(HLOOKUP(daily!$B200,'commercial size limit'!$A$4:$M$13,2,FALSE)/100))*(VLOOKUP(12&amp;$B200,'comm trip limit - FL_Keys'!$A$5:$I$64,COLUMN(H198),FALSE))*$C201</f>
        <v>9087.0527456899927</v>
      </c>
      <c r="O201">
        <f>O200+(1-(HLOOKUP(daily!$B200,'commercial size limit'!$A$4:$M$13,2,FALSE)/100))*(VLOOKUP(12&amp;$B200,'comm trip limit - FL_Keys'!$A$5:$I$64,COLUMN(I198),FALSE))*$C201</f>
        <v>9147.1871461799838</v>
      </c>
      <c r="P201">
        <f>P200+(1-(HLOOKUP(daily!$B200,'commercial size limit'!$A$4:$M$13,4,FALSE)/100))*(VLOOKUP(14&amp;$B200,'comm trip limit - FL_Keys'!$A$5:$I$64,COLUMN(D198),FALSE))*$C201</f>
        <v>6876.6665993398101</v>
      </c>
      <c r="Q201">
        <f>Q200+(1-(HLOOKUP(daily!$B200,'commercial size limit'!$A$4:$M$13,4,FALSE)/100))*(VLOOKUP(14&amp;$B200,'comm trip limit - FL_Keys'!$A$5:$I$64,COLUMN(E198),FALSE))*$C201</f>
        <v>4461.7463668832897</v>
      </c>
      <c r="R201">
        <f>R200+(1-(HLOOKUP(daily!$B200,'commercial size limit'!$A$4:$M$13,4,FALSE)/100))*(VLOOKUP(14&amp;$B200,'comm trip limit - FL_Keys'!$A$5:$I$64,COLUMN(F198),FALSE))*$C201</f>
        <v>5775.5061716998243</v>
      </c>
      <c r="S201">
        <f>S200+(1-(HLOOKUP(daily!$B200,'commercial size limit'!$A$4:$M$13,4,FALSE)/100))*(VLOOKUP(14&amp;$B200,'comm trip limit - FL_Keys'!$A$5:$I$64,COLUMN(G198),FALSE))*$C201</f>
        <v>6648.3479169934253</v>
      </c>
      <c r="T201">
        <f>T200+(1-(HLOOKUP(daily!$B200,'commercial size limit'!$A$4:$M$13,4,FALSE)/100))*(VLOOKUP(14&amp;$B200,'comm trip limit - FL_Keys'!$A$5:$I$64,COLUMN(H198),FALSE))*$C201</f>
        <v>6855.6841731285913</v>
      </c>
      <c r="U201">
        <f>U200+(1-(HLOOKUP(daily!$B200,'commercial size limit'!$A$4:$M$13,4,FALSE)/100))*(VLOOKUP(14&amp;$B200,'comm trip limit - FL_Keys'!$A$5:$I$64,COLUMN(I198),FALSE))*$C201</f>
        <v>6876.6665993398101</v>
      </c>
      <c r="V201">
        <f>V200+(1-(HLOOKUP(daily!$B200,'commercial size limit'!$A$4:$M$13,5,FALSE)/100))*(VLOOKUP(15&amp;$B200,'comm trip limit - FL_Keys'!$A$5:$I$64,COLUMN(D198),FALSE))*$C201</f>
        <v>6263.9726551500644</v>
      </c>
      <c r="W201">
        <f>W200+(1-(HLOOKUP(daily!$B200,'commercial size limit'!$A$4:$M$13,5,FALSE)/100))*(VLOOKUP(15&amp;$B200,'comm trip limit - FL_Keys'!$A$5:$I$64,COLUMN(E198),FALSE))*$C201</f>
        <v>4171.7177243178494</v>
      </c>
      <c r="X201">
        <f>X200+(1-(HLOOKUP(daily!$B200,'commercial size limit'!$A$4:$M$13,5,FALSE)/100))*(VLOOKUP(15&amp;$B200,'comm trip limit - FL_Keys'!$A$5:$I$64,COLUMN(F198),FALSE))*$C201</f>
        <v>5340.9745973684721</v>
      </c>
      <c r="Y201">
        <f>Y200+(1-(HLOOKUP(daily!$B200,'commercial size limit'!$A$4:$M$13,5,FALSE)/100))*(VLOOKUP(15&amp;$B200,'comm trip limit - FL_Keys'!$A$5:$I$64,COLUMN(G198),FALSE))*$C201</f>
        <v>6102.3735546959606</v>
      </c>
      <c r="Z201">
        <f>Z200+(1-(HLOOKUP(daily!$B200,'commercial size limit'!$A$4:$M$13,5,FALSE)/100))*(VLOOKUP(15&amp;$B200,'comm trip limit - FL_Keys'!$A$5:$I$64,COLUMN(H198),FALSE))*$C201</f>
        <v>6253.0384508734442</v>
      </c>
      <c r="AA201">
        <f>AA200+(1-(HLOOKUP(daily!$B200,'commercial size limit'!$A$4:$M$13,5,FALSE)/100))*(VLOOKUP(15&amp;$B200,'comm trip limit - FL_Keys'!$A$5:$I$64,COLUMN(I198),FALSE))*$C201</f>
        <v>6263.9726551500644</v>
      </c>
      <c r="AB201">
        <f>AB200+(1-(HLOOKUP(daily!$B200,'commercial size limit'!$A$4:$M$13,6,FALSE)/100))*(VLOOKUP(16&amp;$B200,'comm trip limit - FL_Keys'!$A$5:$I$64,COLUMN(D198),FALSE))*$C201</f>
        <v>5132.7424022221676</v>
      </c>
      <c r="AC201">
        <f>AC200+(1-(HLOOKUP(daily!$B200,'commercial size limit'!$A$4:$M$13,6,FALSE)/100))*(VLOOKUP(16&amp;$B200,'comm trip limit - FL_Keys'!$A$5:$I$64,COLUMN(E198),FALSE))*$C201</f>
        <v>3590.5530459851061</v>
      </c>
      <c r="AD201">
        <f>AD200+(1-(HLOOKUP(daily!$B200,'commercial size limit'!$A$4:$M$13,6,FALSE)/100))*(VLOOKUP(16&amp;$B200,'comm trip limit - FL_Keys'!$A$5:$I$64,COLUMN(F198),FALSE))*$C201</f>
        <v>4456.4442470998674</v>
      </c>
      <c r="AE201">
        <f>AE200+(1-(HLOOKUP(daily!$B200,'commercial size limit'!$A$4:$M$13,6,FALSE)/100))*(VLOOKUP(16&amp;$B200,'comm trip limit - FL_Keys'!$A$5:$I$64,COLUMN(G198),FALSE))*$C201</f>
        <v>4999.5441008832258</v>
      </c>
      <c r="AF201">
        <f>AF200+(1-(HLOOKUP(daily!$B200,'commercial size limit'!$A$4:$M$13,6,FALSE)/100))*(VLOOKUP(16&amp;$B200,'comm trip limit - FL_Keys'!$A$5:$I$64,COLUMN(H198),FALSE))*$C201</f>
        <v>5121.8081979455465</v>
      </c>
      <c r="AG201">
        <f>AG200+(1-(HLOOKUP(daily!$B200,'commercial size limit'!$A$4:$M$13,6,FALSE)/100))*(VLOOKUP(16&amp;$B200,'comm trip limit - FL_Keys'!$A$5:$I$64,COLUMN(I198),FALSE))*$C201</f>
        <v>5132.7424022221676</v>
      </c>
      <c r="AH201">
        <f>AH200+(1-(HLOOKUP(daily!$B200,'commercial size limit'!$A$4:$M$13,7,FALSE)/100))*(VLOOKUP(17&amp;$B200,'comm trip limit - FL_Keys'!$A$5:$I$64,COLUMN(D198),FALSE))*$C201</f>
        <v>4745.0630500098368</v>
      </c>
      <c r="AI201">
        <f>AI200+(1-(HLOOKUP(daily!$B200,'commercial size limit'!$A$4:$M$13,7,FALSE)/100))*(VLOOKUP(17&amp;$B200,'comm trip limit - FL_Keys'!$A$5:$I$64,COLUMN(E198),FALSE))*$C201</f>
        <v>3407.1913803908155</v>
      </c>
      <c r="AJ201">
        <f>AJ200+(1-(HLOOKUP(daily!$B200,'commercial size limit'!$A$4:$M$13,7,FALSE)/100))*(VLOOKUP(17&amp;$B200,'comm trip limit - FL_Keys'!$A$5:$I$64,COLUMN(F198),FALSE))*$C201</f>
        <v>4178.6949503213746</v>
      </c>
      <c r="AK201">
        <f>AK200+(1-(HLOOKUP(daily!$B200,'commercial size limit'!$A$4:$M$13,7,FALSE)/100))*(VLOOKUP(17&amp;$B200,'comm trip limit - FL_Keys'!$A$5:$I$64,COLUMN(G198),FALSE))*$C201</f>
        <v>4643.6043525416762</v>
      </c>
      <c r="AL201">
        <f>AL200+(1-(HLOOKUP(daily!$B200,'commercial size limit'!$A$4:$M$13,7,FALSE)/100))*(VLOOKUP(17&amp;$B200,'comm trip limit - FL_Keys'!$A$5:$I$64,COLUMN(H198),FALSE))*$C201</f>
        <v>4740.7048585378325</v>
      </c>
      <c r="AM201">
        <f>AM200+(1-(HLOOKUP(daily!$B200,'commercial size limit'!$A$4:$M$13,7,FALSE)/100))*(VLOOKUP(17&amp;$B200,'comm trip limit - FL_Keys'!$A$5:$I$64,COLUMN(I198),FALSE))*$C201</f>
        <v>4745.0630500098368</v>
      </c>
    </row>
    <row r="202" spans="1:39" x14ac:dyDescent="0.25">
      <c r="A202" s="7">
        <v>42569</v>
      </c>
      <c r="B202" s="22">
        <f t="shared" si="10"/>
        <v>7</v>
      </c>
      <c r="C202" s="21">
        <f t="shared" si="9"/>
        <v>67.861000000000004</v>
      </c>
      <c r="D202">
        <f t="shared" si="11"/>
        <v>9235.4379999999855</v>
      </c>
      <c r="E202">
        <v>200</v>
      </c>
      <c r="J202">
        <f>J201+(1-(HLOOKUP(daily!$B201,'commercial size limit'!$A$4:$M$13,2,FALSE)/100))*(VLOOKUP(12&amp;$B201,'comm trip limit - FL_Keys'!$A$5:$I$64,COLUMN(D199),FALSE))*$C202</f>
        <v>9235.4379999999855</v>
      </c>
      <c r="K202">
        <f>K201+(1-(HLOOKUP(daily!$B201,'commercial size limit'!$A$4:$M$13,2,FALSE)/100))*(VLOOKUP(12&amp;$B201,'comm trip limit - FL_Keys'!$A$5:$I$64,COLUMN(E199),FALSE))*$C202</f>
        <v>5422.7929199799964</v>
      </c>
      <c r="L202">
        <f>L201+(1-(HLOOKUP(daily!$B201,'commercial size limit'!$A$4:$M$13,2,FALSE)/100))*(VLOOKUP(12&amp;$B201,'comm trip limit - FL_Keys'!$A$5:$I$64,COLUMN(F199),FALSE))*$C202</f>
        <v>7366.7174153099941</v>
      </c>
      <c r="M202">
        <f>M201+(1-(HLOOKUP(daily!$B201,'commercial size limit'!$A$4:$M$13,2,FALSE)/100))*(VLOOKUP(12&amp;$B201,'comm trip limit - FL_Keys'!$A$5:$I$64,COLUMN(G199),FALSE))*$C202</f>
        <v>8731.7486639799972</v>
      </c>
      <c r="N202">
        <f>N201+(1-(HLOOKUP(daily!$B201,'commercial size limit'!$A$4:$M$13,2,FALSE)/100))*(VLOOKUP(12&amp;$B201,'comm trip limit - FL_Keys'!$A$5:$I$64,COLUMN(H199),FALSE))*$C202</f>
        <v>9154.8791365799934</v>
      </c>
      <c r="O202">
        <f>O201+(1-(HLOOKUP(daily!$B201,'commercial size limit'!$A$4:$M$13,2,FALSE)/100))*(VLOOKUP(12&amp;$B201,'comm trip limit - FL_Keys'!$A$5:$I$64,COLUMN(I199),FALSE))*$C202</f>
        <v>9215.0481461799845</v>
      </c>
      <c r="P202">
        <f>P201+(1-(HLOOKUP(daily!$B201,'commercial size limit'!$A$4:$M$13,4,FALSE)/100))*(VLOOKUP(14&amp;$B201,'comm trip limit - FL_Keys'!$A$5:$I$64,COLUMN(D199),FALSE))*$C202</f>
        <v>6936.3842793398098</v>
      </c>
      <c r="Q202">
        <f>Q201+(1-(HLOOKUP(daily!$B201,'commercial size limit'!$A$4:$M$13,4,FALSE)/100))*(VLOOKUP(14&amp;$B201,'comm trip limit - FL_Keys'!$A$5:$I$64,COLUMN(E199),FALSE))*$C202</f>
        <v>4498.3431527176899</v>
      </c>
      <c r="R202">
        <f>R201+(1-(HLOOKUP(daily!$B201,'commercial size limit'!$A$4:$M$13,4,FALSE)/100))*(VLOOKUP(14&amp;$B201,'comm trip limit - FL_Keys'!$A$5:$I$64,COLUMN(F199),FALSE))*$C202</f>
        <v>5825.2271120678242</v>
      </c>
      <c r="S202">
        <f>S201+(1-(HLOOKUP(daily!$B201,'commercial size limit'!$A$4:$M$13,4,FALSE)/100))*(VLOOKUP(14&amp;$B201,'comm trip limit - FL_Keys'!$A$5:$I$64,COLUMN(G199),FALSE))*$C202</f>
        <v>6707.221786175025</v>
      </c>
      <c r="T202">
        <f>T201+(1-(HLOOKUP(daily!$B201,'commercial size limit'!$A$4:$M$13,4,FALSE)/100))*(VLOOKUP(14&amp;$B201,'comm trip limit - FL_Keys'!$A$5:$I$64,COLUMN(H199),FALSE))*$C202</f>
        <v>6915.401853128591</v>
      </c>
      <c r="U202">
        <f>U201+(1-(HLOOKUP(daily!$B201,'commercial size limit'!$A$4:$M$13,4,FALSE)/100))*(VLOOKUP(14&amp;$B201,'comm trip limit - FL_Keys'!$A$5:$I$64,COLUMN(I199),FALSE))*$C202</f>
        <v>6936.3842793398098</v>
      </c>
      <c r="V202">
        <f>V201+(1-(HLOOKUP(daily!$B201,'commercial size limit'!$A$4:$M$13,5,FALSE)/100))*(VLOOKUP(15&amp;$B201,'comm trip limit - FL_Keys'!$A$5:$I$64,COLUMN(D199),FALSE))*$C202</f>
        <v>6320.229424150064</v>
      </c>
      <c r="W202">
        <f>W201+(1-(HLOOKUP(daily!$B201,'commercial size limit'!$A$4:$M$13,5,FALSE)/100))*(VLOOKUP(15&amp;$B201,'comm trip limit - FL_Keys'!$A$5:$I$64,COLUMN(E199),FALSE))*$C202</f>
        <v>4207.2815659765793</v>
      </c>
      <c r="X202">
        <f>X201+(1-(HLOOKUP(daily!$B201,'commercial size limit'!$A$4:$M$13,5,FALSE)/100))*(VLOOKUP(15&amp;$B201,'comm trip limit - FL_Keys'!$A$5:$I$64,COLUMN(F199),FALSE))*$C202</f>
        <v>5388.6977770788617</v>
      </c>
      <c r="Y202">
        <f>Y201+(1-(HLOOKUP(daily!$B201,'commercial size limit'!$A$4:$M$13,5,FALSE)/100))*(VLOOKUP(15&amp;$B201,'comm trip limit - FL_Keys'!$A$5:$I$64,COLUMN(G199),FALSE))*$C202</f>
        <v>6158.0581923552309</v>
      </c>
      <c r="Z202">
        <f>Z201+(1-(HLOOKUP(daily!$B201,'commercial size limit'!$A$4:$M$13,5,FALSE)/100))*(VLOOKUP(15&amp;$B201,'comm trip limit - FL_Keys'!$A$5:$I$64,COLUMN(H199),FALSE))*$C202</f>
        <v>6309.2952198734438</v>
      </c>
      <c r="AA202">
        <f>AA201+(1-(HLOOKUP(daily!$B201,'commercial size limit'!$A$4:$M$13,5,FALSE)/100))*(VLOOKUP(15&amp;$B201,'comm trip limit - FL_Keys'!$A$5:$I$64,COLUMN(I199),FALSE))*$C202</f>
        <v>6320.229424150064</v>
      </c>
      <c r="AB202">
        <f>AB201+(1-(HLOOKUP(daily!$B201,'commercial size limit'!$A$4:$M$13,6,FALSE)/100))*(VLOOKUP(16&amp;$B201,'comm trip limit - FL_Keys'!$A$5:$I$64,COLUMN(D199),FALSE))*$C202</f>
        <v>5185.4364687221678</v>
      </c>
      <c r="AC202">
        <f>AC201+(1-(HLOOKUP(daily!$B201,'commercial size limit'!$A$4:$M$13,6,FALSE)/100))*(VLOOKUP(16&amp;$B201,'comm trip limit - FL_Keys'!$A$5:$I$64,COLUMN(E199),FALSE))*$C202</f>
        <v>3624.9296010883763</v>
      </c>
      <c r="AD202">
        <f>AD201+(1-(HLOOKUP(daily!$B201,'commercial size limit'!$A$4:$M$13,6,FALSE)/100))*(VLOOKUP(16&amp;$B201,'comm trip limit - FL_Keys'!$A$5:$I$64,COLUMN(F199),FALSE))*$C202</f>
        <v>4502.0852127988428</v>
      </c>
      <c r="AE202">
        <f>AE201+(1-(HLOOKUP(daily!$B201,'commercial size limit'!$A$4:$M$13,6,FALSE)/100))*(VLOOKUP(16&amp;$B201,'comm trip limit - FL_Keys'!$A$5:$I$64,COLUMN(G199),FALSE))*$C202</f>
        <v>5051.8951290103105</v>
      </c>
      <c r="AF202">
        <f>AF201+(1-(HLOOKUP(daily!$B201,'commercial size limit'!$A$4:$M$13,6,FALSE)/100))*(VLOOKUP(16&amp;$B201,'comm trip limit - FL_Keys'!$A$5:$I$64,COLUMN(H199),FALSE))*$C202</f>
        <v>5174.5022644455466</v>
      </c>
      <c r="AG202">
        <f>AG201+(1-(HLOOKUP(daily!$B201,'commercial size limit'!$A$4:$M$13,6,FALSE)/100))*(VLOOKUP(16&amp;$B201,'comm trip limit - FL_Keys'!$A$5:$I$64,COLUMN(I199),FALSE))*$C202</f>
        <v>5185.4364687221678</v>
      </c>
      <c r="AH202">
        <f>AH201+(1-(HLOOKUP(daily!$B201,'commercial size limit'!$A$4:$M$13,7,FALSE)/100))*(VLOOKUP(17&amp;$B201,'comm trip limit - FL_Keys'!$A$5:$I$64,COLUMN(D199),FALSE))*$C202</f>
        <v>4788.6976730098368</v>
      </c>
      <c r="AI202">
        <f>AI201+(1-(HLOOKUP(daily!$B201,'commercial size limit'!$A$4:$M$13,7,FALSE)/100))*(VLOOKUP(17&amp;$B201,'comm trip limit - FL_Keys'!$A$5:$I$64,COLUMN(E199),FALSE))*$C202</f>
        <v>3438.3041756285056</v>
      </c>
      <c r="AJ202">
        <f>AJ201+(1-(HLOOKUP(daily!$B201,'commercial size limit'!$A$4:$M$13,7,FALSE)/100))*(VLOOKUP(17&amp;$B201,'comm trip limit - FL_Keys'!$A$5:$I$64,COLUMN(F199),FALSE))*$C202</f>
        <v>4218.7467344268443</v>
      </c>
      <c r="AK202">
        <f>AK201+(1-(HLOOKUP(daily!$B201,'commercial size limit'!$A$4:$M$13,7,FALSE)/100))*(VLOOKUP(17&amp;$B201,'comm trip limit - FL_Keys'!$A$5:$I$64,COLUMN(G199),FALSE))*$C202</f>
        <v>4687.2389755416762</v>
      </c>
      <c r="AL202">
        <f>AL201+(1-(HLOOKUP(daily!$B201,'commercial size limit'!$A$4:$M$13,7,FALSE)/100))*(VLOOKUP(17&amp;$B201,'comm trip limit - FL_Keys'!$A$5:$I$64,COLUMN(H199),FALSE))*$C202</f>
        <v>4784.3394815378324</v>
      </c>
      <c r="AM202">
        <f>AM201+(1-(HLOOKUP(daily!$B201,'commercial size limit'!$A$4:$M$13,7,FALSE)/100))*(VLOOKUP(17&amp;$B201,'comm trip limit - FL_Keys'!$A$5:$I$64,COLUMN(I199),FALSE))*$C202</f>
        <v>4788.6976730098368</v>
      </c>
    </row>
    <row r="203" spans="1:39" x14ac:dyDescent="0.25">
      <c r="A203" s="7">
        <v>42570</v>
      </c>
      <c r="B203" s="22">
        <f t="shared" si="10"/>
        <v>7</v>
      </c>
      <c r="C203" s="21">
        <f t="shared" si="9"/>
        <v>67.861000000000004</v>
      </c>
      <c r="D203">
        <f t="shared" si="11"/>
        <v>9303.2989999999863</v>
      </c>
      <c r="E203">
        <v>201</v>
      </c>
      <c r="J203">
        <f>J202+(1-(HLOOKUP(daily!$B202,'commercial size limit'!$A$4:$M$13,2,FALSE)/100))*(VLOOKUP(12&amp;$B202,'comm trip limit - FL_Keys'!$A$5:$I$64,COLUMN(D200),FALSE))*$C203</f>
        <v>9303.2989999999863</v>
      </c>
      <c r="K203">
        <f>K202+(1-(HLOOKUP(daily!$B202,'commercial size limit'!$A$4:$M$13,2,FALSE)/100))*(VLOOKUP(12&amp;$B202,'comm trip limit - FL_Keys'!$A$5:$I$64,COLUMN(E200),FALSE))*$C203</f>
        <v>5461.714596529996</v>
      </c>
      <c r="L203">
        <f>L202+(1-(HLOOKUP(daily!$B202,'commercial size limit'!$A$4:$M$13,2,FALSE)/100))*(VLOOKUP(12&amp;$B202,'comm trip limit - FL_Keys'!$A$5:$I$64,COLUMN(F200),FALSE))*$C203</f>
        <v>7420.4531481599943</v>
      </c>
      <c r="M203">
        <f>M202+(1-(HLOOKUP(daily!$B202,'commercial size limit'!$A$4:$M$13,2,FALSE)/100))*(VLOOKUP(12&amp;$B202,'comm trip limit - FL_Keys'!$A$5:$I$64,COLUMN(G200),FALSE))*$C203</f>
        <v>8797.5358318199978</v>
      </c>
      <c r="N203">
        <f>N202+(1-(HLOOKUP(daily!$B202,'commercial size limit'!$A$4:$M$13,2,FALSE)/100))*(VLOOKUP(12&amp;$B202,'comm trip limit - FL_Keys'!$A$5:$I$64,COLUMN(H200),FALSE))*$C203</f>
        <v>9222.7055274699942</v>
      </c>
      <c r="O203">
        <f>O202+(1-(HLOOKUP(daily!$B202,'commercial size limit'!$A$4:$M$13,2,FALSE)/100))*(VLOOKUP(12&amp;$B202,'comm trip limit - FL_Keys'!$A$5:$I$64,COLUMN(I200),FALSE))*$C203</f>
        <v>9282.9091461799853</v>
      </c>
      <c r="P203">
        <f>P202+(1-(HLOOKUP(daily!$B202,'commercial size limit'!$A$4:$M$13,4,FALSE)/100))*(VLOOKUP(14&amp;$B202,'comm trip limit - FL_Keys'!$A$5:$I$64,COLUMN(D200),FALSE))*$C203</f>
        <v>6996.1019593398096</v>
      </c>
      <c r="Q203">
        <f>Q202+(1-(HLOOKUP(daily!$B202,'commercial size limit'!$A$4:$M$13,4,FALSE)/100))*(VLOOKUP(14&amp;$B202,'comm trip limit - FL_Keys'!$A$5:$I$64,COLUMN(E200),FALSE))*$C203</f>
        <v>4534.9399385520901</v>
      </c>
      <c r="R203">
        <f>R202+(1-(HLOOKUP(daily!$B202,'commercial size limit'!$A$4:$M$13,4,FALSE)/100))*(VLOOKUP(14&amp;$B202,'comm trip limit - FL_Keys'!$A$5:$I$64,COLUMN(F200),FALSE))*$C203</f>
        <v>5874.9480524358241</v>
      </c>
      <c r="S203">
        <f>S202+(1-(HLOOKUP(daily!$B202,'commercial size limit'!$A$4:$M$13,4,FALSE)/100))*(VLOOKUP(14&amp;$B202,'comm trip limit - FL_Keys'!$A$5:$I$64,COLUMN(G200),FALSE))*$C203</f>
        <v>6766.0956553566248</v>
      </c>
      <c r="T203">
        <f>T202+(1-(HLOOKUP(daily!$B202,'commercial size limit'!$A$4:$M$13,4,FALSE)/100))*(VLOOKUP(14&amp;$B202,'comm trip limit - FL_Keys'!$A$5:$I$64,COLUMN(H200),FALSE))*$C203</f>
        <v>6975.1195331285908</v>
      </c>
      <c r="U203">
        <f>U202+(1-(HLOOKUP(daily!$B202,'commercial size limit'!$A$4:$M$13,4,FALSE)/100))*(VLOOKUP(14&amp;$B202,'comm trip limit - FL_Keys'!$A$5:$I$64,COLUMN(I200),FALSE))*$C203</f>
        <v>6996.1019593398096</v>
      </c>
      <c r="V203">
        <f>V202+(1-(HLOOKUP(daily!$B202,'commercial size limit'!$A$4:$M$13,5,FALSE)/100))*(VLOOKUP(15&amp;$B202,'comm trip limit - FL_Keys'!$A$5:$I$64,COLUMN(D200),FALSE))*$C203</f>
        <v>6376.4861931500636</v>
      </c>
      <c r="W203">
        <f>W202+(1-(HLOOKUP(daily!$B202,'commercial size limit'!$A$4:$M$13,5,FALSE)/100))*(VLOOKUP(15&amp;$B202,'comm trip limit - FL_Keys'!$A$5:$I$64,COLUMN(E200),FALSE))*$C203</f>
        <v>4242.8454076353091</v>
      </c>
      <c r="X203">
        <f>X202+(1-(HLOOKUP(daily!$B202,'commercial size limit'!$A$4:$M$13,5,FALSE)/100))*(VLOOKUP(15&amp;$B202,'comm trip limit - FL_Keys'!$A$5:$I$64,COLUMN(F200),FALSE))*$C203</f>
        <v>5436.4209567892512</v>
      </c>
      <c r="Y203">
        <f>Y202+(1-(HLOOKUP(daily!$B202,'commercial size limit'!$A$4:$M$13,5,FALSE)/100))*(VLOOKUP(15&amp;$B202,'comm trip limit - FL_Keys'!$A$5:$I$64,COLUMN(G200),FALSE))*$C203</f>
        <v>6213.7428300145011</v>
      </c>
      <c r="Z203">
        <f>Z202+(1-(HLOOKUP(daily!$B202,'commercial size limit'!$A$4:$M$13,5,FALSE)/100))*(VLOOKUP(15&amp;$B202,'comm trip limit - FL_Keys'!$A$5:$I$64,COLUMN(H200),FALSE))*$C203</f>
        <v>6365.5519888734434</v>
      </c>
      <c r="AA203">
        <f>AA202+(1-(HLOOKUP(daily!$B202,'commercial size limit'!$A$4:$M$13,5,FALSE)/100))*(VLOOKUP(15&amp;$B202,'comm trip limit - FL_Keys'!$A$5:$I$64,COLUMN(I200),FALSE))*$C203</f>
        <v>6376.4861931500636</v>
      </c>
      <c r="AB203">
        <f>AB202+(1-(HLOOKUP(daily!$B202,'commercial size limit'!$A$4:$M$13,6,FALSE)/100))*(VLOOKUP(16&amp;$B202,'comm trip limit - FL_Keys'!$A$5:$I$64,COLUMN(D200),FALSE))*$C203</f>
        <v>5238.130535222168</v>
      </c>
      <c r="AC203">
        <f>AC202+(1-(HLOOKUP(daily!$B202,'commercial size limit'!$A$4:$M$13,6,FALSE)/100))*(VLOOKUP(16&amp;$B202,'comm trip limit - FL_Keys'!$A$5:$I$64,COLUMN(E200),FALSE))*$C203</f>
        <v>3659.3061561916466</v>
      </c>
      <c r="AD203">
        <f>AD202+(1-(HLOOKUP(daily!$B202,'commercial size limit'!$A$4:$M$13,6,FALSE)/100))*(VLOOKUP(16&amp;$B202,'comm trip limit - FL_Keys'!$A$5:$I$64,COLUMN(F200),FALSE))*$C203</f>
        <v>4547.7261784978182</v>
      </c>
      <c r="AE203">
        <f>AE202+(1-(HLOOKUP(daily!$B202,'commercial size limit'!$A$4:$M$13,6,FALSE)/100))*(VLOOKUP(16&amp;$B202,'comm trip limit - FL_Keys'!$A$5:$I$64,COLUMN(G200),FALSE))*$C203</f>
        <v>5104.2461571373951</v>
      </c>
      <c r="AF203">
        <f>AF202+(1-(HLOOKUP(daily!$B202,'commercial size limit'!$A$4:$M$13,6,FALSE)/100))*(VLOOKUP(16&amp;$B202,'comm trip limit - FL_Keys'!$A$5:$I$64,COLUMN(H200),FALSE))*$C203</f>
        <v>5227.1963309455468</v>
      </c>
      <c r="AG203">
        <f>AG202+(1-(HLOOKUP(daily!$B202,'commercial size limit'!$A$4:$M$13,6,FALSE)/100))*(VLOOKUP(16&amp;$B202,'comm trip limit - FL_Keys'!$A$5:$I$64,COLUMN(I200),FALSE))*$C203</f>
        <v>5238.130535222168</v>
      </c>
      <c r="AH203">
        <f>AH202+(1-(HLOOKUP(daily!$B202,'commercial size limit'!$A$4:$M$13,7,FALSE)/100))*(VLOOKUP(17&amp;$B202,'comm trip limit - FL_Keys'!$A$5:$I$64,COLUMN(D200),FALSE))*$C203</f>
        <v>4832.3322960098367</v>
      </c>
      <c r="AI203">
        <f>AI202+(1-(HLOOKUP(daily!$B202,'commercial size limit'!$A$4:$M$13,7,FALSE)/100))*(VLOOKUP(17&amp;$B202,'comm trip limit - FL_Keys'!$A$5:$I$64,COLUMN(E200),FALSE))*$C203</f>
        <v>3469.4169708661957</v>
      </c>
      <c r="AJ203">
        <f>AJ202+(1-(HLOOKUP(daily!$B202,'commercial size limit'!$A$4:$M$13,7,FALSE)/100))*(VLOOKUP(17&amp;$B202,'comm trip limit - FL_Keys'!$A$5:$I$64,COLUMN(F200),FALSE))*$C203</f>
        <v>4258.7985185323141</v>
      </c>
      <c r="AK203">
        <f>AK202+(1-(HLOOKUP(daily!$B202,'commercial size limit'!$A$4:$M$13,7,FALSE)/100))*(VLOOKUP(17&amp;$B202,'comm trip limit - FL_Keys'!$A$5:$I$64,COLUMN(G200),FALSE))*$C203</f>
        <v>4730.8735985416761</v>
      </c>
      <c r="AL203">
        <f>AL202+(1-(HLOOKUP(daily!$B202,'commercial size limit'!$A$4:$M$13,7,FALSE)/100))*(VLOOKUP(17&amp;$B202,'comm trip limit - FL_Keys'!$A$5:$I$64,COLUMN(H200),FALSE))*$C203</f>
        <v>4827.9741045378323</v>
      </c>
      <c r="AM203">
        <f>AM202+(1-(HLOOKUP(daily!$B202,'commercial size limit'!$A$4:$M$13,7,FALSE)/100))*(VLOOKUP(17&amp;$B202,'comm trip limit - FL_Keys'!$A$5:$I$64,COLUMN(I200),FALSE))*$C203</f>
        <v>4832.3322960098367</v>
      </c>
    </row>
    <row r="204" spans="1:39" x14ac:dyDescent="0.25">
      <c r="A204" s="7">
        <v>42571</v>
      </c>
      <c r="B204" s="22">
        <f t="shared" si="10"/>
        <v>7</v>
      </c>
      <c r="C204" s="21">
        <f t="shared" si="9"/>
        <v>67.861000000000004</v>
      </c>
      <c r="D204">
        <f t="shared" si="11"/>
        <v>9371.1599999999871</v>
      </c>
      <c r="E204">
        <v>202</v>
      </c>
      <c r="J204">
        <f>J203+(1-(HLOOKUP(daily!$B203,'commercial size limit'!$A$4:$M$13,2,FALSE)/100))*(VLOOKUP(12&amp;$B203,'comm trip limit - FL_Keys'!$A$5:$I$64,COLUMN(D201),FALSE))*$C204</f>
        <v>9371.1599999999871</v>
      </c>
      <c r="K204">
        <f>K203+(1-(HLOOKUP(daily!$B203,'commercial size limit'!$A$4:$M$13,2,FALSE)/100))*(VLOOKUP(12&amp;$B203,'comm trip limit - FL_Keys'!$A$5:$I$64,COLUMN(E201),FALSE))*$C204</f>
        <v>5500.6362730799956</v>
      </c>
      <c r="L204">
        <f>L203+(1-(HLOOKUP(daily!$B203,'commercial size limit'!$A$4:$M$13,2,FALSE)/100))*(VLOOKUP(12&amp;$B203,'comm trip limit - FL_Keys'!$A$5:$I$64,COLUMN(F201),FALSE))*$C204</f>
        <v>7474.1888810099945</v>
      </c>
      <c r="M204">
        <f>M203+(1-(HLOOKUP(daily!$B203,'commercial size limit'!$A$4:$M$13,2,FALSE)/100))*(VLOOKUP(12&amp;$B203,'comm trip limit - FL_Keys'!$A$5:$I$64,COLUMN(G201),FALSE))*$C204</f>
        <v>8863.3229996599985</v>
      </c>
      <c r="N204">
        <f>N203+(1-(HLOOKUP(daily!$B203,'commercial size limit'!$A$4:$M$13,2,FALSE)/100))*(VLOOKUP(12&amp;$B203,'comm trip limit - FL_Keys'!$A$5:$I$64,COLUMN(H201),FALSE))*$C204</f>
        <v>9290.531918359995</v>
      </c>
      <c r="O204">
        <f>O203+(1-(HLOOKUP(daily!$B203,'commercial size limit'!$A$4:$M$13,2,FALSE)/100))*(VLOOKUP(12&amp;$B203,'comm trip limit - FL_Keys'!$A$5:$I$64,COLUMN(I201),FALSE))*$C204</f>
        <v>9350.7701461799861</v>
      </c>
      <c r="P204">
        <f>P203+(1-(HLOOKUP(daily!$B203,'commercial size limit'!$A$4:$M$13,4,FALSE)/100))*(VLOOKUP(14&amp;$B203,'comm trip limit - FL_Keys'!$A$5:$I$64,COLUMN(D201),FALSE))*$C204</f>
        <v>7055.8196393398093</v>
      </c>
      <c r="Q204">
        <f>Q203+(1-(HLOOKUP(daily!$B203,'commercial size limit'!$A$4:$M$13,4,FALSE)/100))*(VLOOKUP(14&amp;$B203,'comm trip limit - FL_Keys'!$A$5:$I$64,COLUMN(E201),FALSE))*$C204</f>
        <v>4571.5367243864903</v>
      </c>
      <c r="R204">
        <f>R203+(1-(HLOOKUP(daily!$B203,'commercial size limit'!$A$4:$M$13,4,FALSE)/100))*(VLOOKUP(14&amp;$B203,'comm trip limit - FL_Keys'!$A$5:$I$64,COLUMN(F201),FALSE))*$C204</f>
        <v>5924.668992803824</v>
      </c>
      <c r="S204">
        <f>S203+(1-(HLOOKUP(daily!$B203,'commercial size limit'!$A$4:$M$13,4,FALSE)/100))*(VLOOKUP(14&amp;$B203,'comm trip limit - FL_Keys'!$A$5:$I$64,COLUMN(G201),FALSE))*$C204</f>
        <v>6824.9695245382245</v>
      </c>
      <c r="T204">
        <f>T203+(1-(HLOOKUP(daily!$B203,'commercial size limit'!$A$4:$M$13,4,FALSE)/100))*(VLOOKUP(14&amp;$B203,'comm trip limit - FL_Keys'!$A$5:$I$64,COLUMN(H201),FALSE))*$C204</f>
        <v>7034.8372131285905</v>
      </c>
      <c r="U204">
        <f>U203+(1-(HLOOKUP(daily!$B203,'commercial size limit'!$A$4:$M$13,4,FALSE)/100))*(VLOOKUP(14&amp;$B203,'comm trip limit - FL_Keys'!$A$5:$I$64,COLUMN(I201),FALSE))*$C204</f>
        <v>7055.8196393398093</v>
      </c>
      <c r="V204">
        <f>V203+(1-(HLOOKUP(daily!$B203,'commercial size limit'!$A$4:$M$13,5,FALSE)/100))*(VLOOKUP(15&amp;$B203,'comm trip limit - FL_Keys'!$A$5:$I$64,COLUMN(D201),FALSE))*$C204</f>
        <v>6432.7429621500632</v>
      </c>
      <c r="W204">
        <f>W203+(1-(HLOOKUP(daily!$B203,'commercial size limit'!$A$4:$M$13,5,FALSE)/100))*(VLOOKUP(15&amp;$B203,'comm trip limit - FL_Keys'!$A$5:$I$64,COLUMN(E201),FALSE))*$C204</f>
        <v>4278.409249294039</v>
      </c>
      <c r="X204">
        <f>X203+(1-(HLOOKUP(daily!$B203,'commercial size limit'!$A$4:$M$13,5,FALSE)/100))*(VLOOKUP(15&amp;$B203,'comm trip limit - FL_Keys'!$A$5:$I$64,COLUMN(F201),FALSE))*$C204</f>
        <v>5484.1441364996408</v>
      </c>
      <c r="Y204">
        <f>Y203+(1-(HLOOKUP(daily!$B203,'commercial size limit'!$A$4:$M$13,5,FALSE)/100))*(VLOOKUP(15&amp;$B203,'comm trip limit - FL_Keys'!$A$5:$I$64,COLUMN(G201),FALSE))*$C204</f>
        <v>6269.4274676737714</v>
      </c>
      <c r="Z204">
        <f>Z203+(1-(HLOOKUP(daily!$B203,'commercial size limit'!$A$4:$M$13,5,FALSE)/100))*(VLOOKUP(15&amp;$B203,'comm trip limit - FL_Keys'!$A$5:$I$64,COLUMN(H201),FALSE))*$C204</f>
        <v>6421.808757873443</v>
      </c>
      <c r="AA204">
        <f>AA203+(1-(HLOOKUP(daily!$B203,'commercial size limit'!$A$4:$M$13,5,FALSE)/100))*(VLOOKUP(15&amp;$B203,'comm trip limit - FL_Keys'!$A$5:$I$64,COLUMN(I201),FALSE))*$C204</f>
        <v>6432.7429621500632</v>
      </c>
      <c r="AB204">
        <f>AB203+(1-(HLOOKUP(daily!$B203,'commercial size limit'!$A$4:$M$13,6,FALSE)/100))*(VLOOKUP(16&amp;$B203,'comm trip limit - FL_Keys'!$A$5:$I$64,COLUMN(D201),FALSE))*$C204</f>
        <v>5290.8246017221682</v>
      </c>
      <c r="AC204">
        <f>AC203+(1-(HLOOKUP(daily!$B203,'commercial size limit'!$A$4:$M$13,6,FALSE)/100))*(VLOOKUP(16&amp;$B203,'comm trip limit - FL_Keys'!$A$5:$I$64,COLUMN(E201),FALSE))*$C204</f>
        <v>3693.6827112949168</v>
      </c>
      <c r="AD204">
        <f>AD203+(1-(HLOOKUP(daily!$B203,'commercial size limit'!$A$4:$M$13,6,FALSE)/100))*(VLOOKUP(16&amp;$B203,'comm trip limit - FL_Keys'!$A$5:$I$64,COLUMN(F201),FALSE))*$C204</f>
        <v>4593.3671441967936</v>
      </c>
      <c r="AE204">
        <f>AE203+(1-(HLOOKUP(daily!$B203,'commercial size limit'!$A$4:$M$13,6,FALSE)/100))*(VLOOKUP(16&amp;$B203,'comm trip limit - FL_Keys'!$A$5:$I$64,COLUMN(G201),FALSE))*$C204</f>
        <v>5156.5971852644798</v>
      </c>
      <c r="AF204">
        <f>AF203+(1-(HLOOKUP(daily!$B203,'commercial size limit'!$A$4:$M$13,6,FALSE)/100))*(VLOOKUP(16&amp;$B203,'comm trip limit - FL_Keys'!$A$5:$I$64,COLUMN(H201),FALSE))*$C204</f>
        <v>5279.890397445547</v>
      </c>
      <c r="AG204">
        <f>AG203+(1-(HLOOKUP(daily!$B203,'commercial size limit'!$A$4:$M$13,6,FALSE)/100))*(VLOOKUP(16&amp;$B203,'comm trip limit - FL_Keys'!$A$5:$I$64,COLUMN(I201),FALSE))*$C204</f>
        <v>5290.8246017221682</v>
      </c>
      <c r="AH204">
        <f>AH203+(1-(HLOOKUP(daily!$B203,'commercial size limit'!$A$4:$M$13,7,FALSE)/100))*(VLOOKUP(17&amp;$B203,'comm trip limit - FL_Keys'!$A$5:$I$64,COLUMN(D201),FALSE))*$C204</f>
        <v>4875.9669190098366</v>
      </c>
      <c r="AI204">
        <f>AI203+(1-(HLOOKUP(daily!$B203,'commercial size limit'!$A$4:$M$13,7,FALSE)/100))*(VLOOKUP(17&amp;$B203,'comm trip limit - FL_Keys'!$A$5:$I$64,COLUMN(E201),FALSE))*$C204</f>
        <v>3500.5297661038858</v>
      </c>
      <c r="AJ204">
        <f>AJ203+(1-(HLOOKUP(daily!$B203,'commercial size limit'!$A$4:$M$13,7,FALSE)/100))*(VLOOKUP(17&amp;$B203,'comm trip limit - FL_Keys'!$A$5:$I$64,COLUMN(F201),FALSE))*$C204</f>
        <v>4298.8503026377839</v>
      </c>
      <c r="AK204">
        <f>AK203+(1-(HLOOKUP(daily!$B203,'commercial size limit'!$A$4:$M$13,7,FALSE)/100))*(VLOOKUP(17&amp;$B203,'comm trip limit - FL_Keys'!$A$5:$I$64,COLUMN(G201),FALSE))*$C204</f>
        <v>4774.508221541676</v>
      </c>
      <c r="AL204">
        <f>AL203+(1-(HLOOKUP(daily!$B203,'commercial size limit'!$A$4:$M$13,7,FALSE)/100))*(VLOOKUP(17&amp;$B203,'comm trip limit - FL_Keys'!$A$5:$I$64,COLUMN(H201),FALSE))*$C204</f>
        <v>4871.6087275378322</v>
      </c>
      <c r="AM204">
        <f>AM203+(1-(HLOOKUP(daily!$B203,'commercial size limit'!$A$4:$M$13,7,FALSE)/100))*(VLOOKUP(17&amp;$B203,'comm trip limit - FL_Keys'!$A$5:$I$64,COLUMN(I201),FALSE))*$C204</f>
        <v>4875.9669190098366</v>
      </c>
    </row>
    <row r="205" spans="1:39" x14ac:dyDescent="0.25">
      <c r="A205" s="7">
        <v>42572</v>
      </c>
      <c r="B205" s="22">
        <f t="shared" si="10"/>
        <v>7</v>
      </c>
      <c r="C205" s="21">
        <f t="shared" si="9"/>
        <v>67.861000000000004</v>
      </c>
      <c r="D205">
        <f t="shared" si="11"/>
        <v>9439.0209999999879</v>
      </c>
      <c r="E205">
        <v>203</v>
      </c>
      <c r="J205">
        <f>J204+(1-(HLOOKUP(daily!$B204,'commercial size limit'!$A$4:$M$13,2,FALSE)/100))*(VLOOKUP(12&amp;$B204,'comm trip limit - FL_Keys'!$A$5:$I$64,COLUMN(D202),FALSE))*$C205</f>
        <v>9439.0209999999879</v>
      </c>
      <c r="K205">
        <f>K204+(1-(HLOOKUP(daily!$B204,'commercial size limit'!$A$4:$M$13,2,FALSE)/100))*(VLOOKUP(12&amp;$B204,'comm trip limit - FL_Keys'!$A$5:$I$64,COLUMN(E202),FALSE))*$C205</f>
        <v>5539.5579496299952</v>
      </c>
      <c r="L205">
        <f>L204+(1-(HLOOKUP(daily!$B204,'commercial size limit'!$A$4:$M$13,2,FALSE)/100))*(VLOOKUP(12&amp;$B204,'comm trip limit - FL_Keys'!$A$5:$I$64,COLUMN(F202),FALSE))*$C205</f>
        <v>7527.9246138599947</v>
      </c>
      <c r="M205">
        <f>M204+(1-(HLOOKUP(daily!$B204,'commercial size limit'!$A$4:$M$13,2,FALSE)/100))*(VLOOKUP(12&amp;$B204,'comm trip limit - FL_Keys'!$A$5:$I$64,COLUMN(G202),FALSE))*$C205</f>
        <v>8929.1101674999991</v>
      </c>
      <c r="N205">
        <f>N204+(1-(HLOOKUP(daily!$B204,'commercial size limit'!$A$4:$M$13,2,FALSE)/100))*(VLOOKUP(12&amp;$B204,'comm trip limit - FL_Keys'!$A$5:$I$64,COLUMN(H202),FALSE))*$C205</f>
        <v>9358.3583092499957</v>
      </c>
      <c r="O205">
        <f>O204+(1-(HLOOKUP(daily!$B204,'commercial size limit'!$A$4:$M$13,2,FALSE)/100))*(VLOOKUP(12&amp;$B204,'comm trip limit - FL_Keys'!$A$5:$I$64,COLUMN(I202),FALSE))*$C205</f>
        <v>9418.6311461799869</v>
      </c>
      <c r="P205">
        <f>P204+(1-(HLOOKUP(daily!$B204,'commercial size limit'!$A$4:$M$13,4,FALSE)/100))*(VLOOKUP(14&amp;$B204,'comm trip limit - FL_Keys'!$A$5:$I$64,COLUMN(D202),FALSE))*$C205</f>
        <v>7115.5373193398091</v>
      </c>
      <c r="Q205">
        <f>Q204+(1-(HLOOKUP(daily!$B204,'commercial size limit'!$A$4:$M$13,4,FALSE)/100))*(VLOOKUP(14&amp;$B204,'comm trip limit - FL_Keys'!$A$5:$I$64,COLUMN(E202),FALSE))*$C205</f>
        <v>4608.1335102208905</v>
      </c>
      <c r="R205">
        <f>R204+(1-(HLOOKUP(daily!$B204,'commercial size limit'!$A$4:$M$13,4,FALSE)/100))*(VLOOKUP(14&amp;$B204,'comm trip limit - FL_Keys'!$A$5:$I$64,COLUMN(F202),FALSE))*$C205</f>
        <v>5974.3899331718239</v>
      </c>
      <c r="S205">
        <f>S204+(1-(HLOOKUP(daily!$B204,'commercial size limit'!$A$4:$M$13,4,FALSE)/100))*(VLOOKUP(14&amp;$B204,'comm trip limit - FL_Keys'!$A$5:$I$64,COLUMN(G202),FALSE))*$C205</f>
        <v>6883.8433937198242</v>
      </c>
      <c r="T205">
        <f>T204+(1-(HLOOKUP(daily!$B204,'commercial size limit'!$A$4:$M$13,4,FALSE)/100))*(VLOOKUP(14&amp;$B204,'comm trip limit - FL_Keys'!$A$5:$I$64,COLUMN(H202),FALSE))*$C205</f>
        <v>7094.5548931285903</v>
      </c>
      <c r="U205">
        <f>U204+(1-(HLOOKUP(daily!$B204,'commercial size limit'!$A$4:$M$13,4,FALSE)/100))*(VLOOKUP(14&amp;$B204,'comm trip limit - FL_Keys'!$A$5:$I$64,COLUMN(I202),FALSE))*$C205</f>
        <v>7115.5373193398091</v>
      </c>
      <c r="V205">
        <f>V204+(1-(HLOOKUP(daily!$B204,'commercial size limit'!$A$4:$M$13,5,FALSE)/100))*(VLOOKUP(15&amp;$B204,'comm trip limit - FL_Keys'!$A$5:$I$64,COLUMN(D202),FALSE))*$C205</f>
        <v>6488.9997311500629</v>
      </c>
      <c r="W205">
        <f>W204+(1-(HLOOKUP(daily!$B204,'commercial size limit'!$A$4:$M$13,5,FALSE)/100))*(VLOOKUP(15&amp;$B204,'comm trip limit - FL_Keys'!$A$5:$I$64,COLUMN(E202),FALSE))*$C205</f>
        <v>4313.9730909527689</v>
      </c>
      <c r="X205">
        <f>X204+(1-(HLOOKUP(daily!$B204,'commercial size limit'!$A$4:$M$13,5,FALSE)/100))*(VLOOKUP(15&amp;$B204,'comm trip limit - FL_Keys'!$A$5:$I$64,COLUMN(F202),FALSE))*$C205</f>
        <v>5531.8673162100304</v>
      </c>
      <c r="Y205">
        <f>Y204+(1-(HLOOKUP(daily!$B204,'commercial size limit'!$A$4:$M$13,5,FALSE)/100))*(VLOOKUP(15&amp;$B204,'comm trip limit - FL_Keys'!$A$5:$I$64,COLUMN(G202),FALSE))*$C205</f>
        <v>6325.1121053330417</v>
      </c>
      <c r="Z205">
        <f>Z204+(1-(HLOOKUP(daily!$B204,'commercial size limit'!$A$4:$M$13,5,FALSE)/100))*(VLOOKUP(15&amp;$B204,'comm trip limit - FL_Keys'!$A$5:$I$64,COLUMN(H202),FALSE))*$C205</f>
        <v>6478.0655268734426</v>
      </c>
      <c r="AA205">
        <f>AA204+(1-(HLOOKUP(daily!$B204,'commercial size limit'!$A$4:$M$13,5,FALSE)/100))*(VLOOKUP(15&amp;$B204,'comm trip limit - FL_Keys'!$A$5:$I$64,COLUMN(I202),FALSE))*$C205</f>
        <v>6488.9997311500629</v>
      </c>
      <c r="AB205">
        <f>AB204+(1-(HLOOKUP(daily!$B204,'commercial size limit'!$A$4:$M$13,6,FALSE)/100))*(VLOOKUP(16&amp;$B204,'comm trip limit - FL_Keys'!$A$5:$I$64,COLUMN(D202),FALSE))*$C205</f>
        <v>5343.5186682221683</v>
      </c>
      <c r="AC205">
        <f>AC204+(1-(HLOOKUP(daily!$B204,'commercial size limit'!$A$4:$M$13,6,FALSE)/100))*(VLOOKUP(16&amp;$B204,'comm trip limit - FL_Keys'!$A$5:$I$64,COLUMN(E202),FALSE))*$C205</f>
        <v>3728.059266398187</v>
      </c>
      <c r="AD205">
        <f>AD204+(1-(HLOOKUP(daily!$B204,'commercial size limit'!$A$4:$M$13,6,FALSE)/100))*(VLOOKUP(16&amp;$B204,'comm trip limit - FL_Keys'!$A$5:$I$64,COLUMN(F202),FALSE))*$C205</f>
        <v>4639.0081098957689</v>
      </c>
      <c r="AE205">
        <f>AE204+(1-(HLOOKUP(daily!$B204,'commercial size limit'!$A$4:$M$13,6,FALSE)/100))*(VLOOKUP(16&amp;$B204,'comm trip limit - FL_Keys'!$A$5:$I$64,COLUMN(G202),FALSE))*$C205</f>
        <v>5208.9482133915644</v>
      </c>
      <c r="AF205">
        <f>AF204+(1-(HLOOKUP(daily!$B204,'commercial size limit'!$A$4:$M$13,6,FALSE)/100))*(VLOOKUP(16&amp;$B204,'comm trip limit - FL_Keys'!$A$5:$I$64,COLUMN(H202),FALSE))*$C205</f>
        <v>5332.5844639455472</v>
      </c>
      <c r="AG205">
        <f>AG204+(1-(HLOOKUP(daily!$B204,'commercial size limit'!$A$4:$M$13,6,FALSE)/100))*(VLOOKUP(16&amp;$B204,'comm trip limit - FL_Keys'!$A$5:$I$64,COLUMN(I202),FALSE))*$C205</f>
        <v>5343.5186682221683</v>
      </c>
      <c r="AH205">
        <f>AH204+(1-(HLOOKUP(daily!$B204,'commercial size limit'!$A$4:$M$13,7,FALSE)/100))*(VLOOKUP(17&amp;$B204,'comm trip limit - FL_Keys'!$A$5:$I$64,COLUMN(D202),FALSE))*$C205</f>
        <v>4919.6015420098365</v>
      </c>
      <c r="AI205">
        <f>AI204+(1-(HLOOKUP(daily!$B204,'commercial size limit'!$A$4:$M$13,7,FALSE)/100))*(VLOOKUP(17&amp;$B204,'comm trip limit - FL_Keys'!$A$5:$I$64,COLUMN(E202),FALSE))*$C205</f>
        <v>3531.6425613415759</v>
      </c>
      <c r="AJ205">
        <f>AJ204+(1-(HLOOKUP(daily!$B204,'commercial size limit'!$A$4:$M$13,7,FALSE)/100))*(VLOOKUP(17&amp;$B204,'comm trip limit - FL_Keys'!$A$5:$I$64,COLUMN(F202),FALSE))*$C205</f>
        <v>4338.9020867432537</v>
      </c>
      <c r="AK205">
        <f>AK204+(1-(HLOOKUP(daily!$B204,'commercial size limit'!$A$4:$M$13,7,FALSE)/100))*(VLOOKUP(17&amp;$B204,'comm trip limit - FL_Keys'!$A$5:$I$64,COLUMN(G202),FALSE))*$C205</f>
        <v>4818.1428445416759</v>
      </c>
      <c r="AL205">
        <f>AL204+(1-(HLOOKUP(daily!$B204,'commercial size limit'!$A$4:$M$13,7,FALSE)/100))*(VLOOKUP(17&amp;$B204,'comm trip limit - FL_Keys'!$A$5:$I$64,COLUMN(H202),FALSE))*$C205</f>
        <v>4915.2433505378322</v>
      </c>
      <c r="AM205">
        <f>AM204+(1-(HLOOKUP(daily!$B204,'commercial size limit'!$A$4:$M$13,7,FALSE)/100))*(VLOOKUP(17&amp;$B204,'comm trip limit - FL_Keys'!$A$5:$I$64,COLUMN(I202),FALSE))*$C205</f>
        <v>4919.6015420098365</v>
      </c>
    </row>
    <row r="206" spans="1:39" x14ac:dyDescent="0.25">
      <c r="A206" s="7">
        <v>42573</v>
      </c>
      <c r="B206" s="22">
        <f t="shared" si="10"/>
        <v>7</v>
      </c>
      <c r="C206" s="21">
        <f t="shared" si="9"/>
        <v>67.861000000000004</v>
      </c>
      <c r="D206">
        <f t="shared" si="11"/>
        <v>9506.8819999999887</v>
      </c>
      <c r="E206">
        <v>204</v>
      </c>
      <c r="J206">
        <f>J205+(1-(HLOOKUP(daily!$B205,'commercial size limit'!$A$4:$M$13,2,FALSE)/100))*(VLOOKUP(12&amp;$B205,'comm trip limit - FL_Keys'!$A$5:$I$64,COLUMN(D203),FALSE))*$C206</f>
        <v>9506.8819999999887</v>
      </c>
      <c r="K206">
        <f>K205+(1-(HLOOKUP(daily!$B205,'commercial size limit'!$A$4:$M$13,2,FALSE)/100))*(VLOOKUP(12&amp;$B205,'comm trip limit - FL_Keys'!$A$5:$I$64,COLUMN(E203),FALSE))*$C206</f>
        <v>5578.4796261799947</v>
      </c>
      <c r="L206">
        <f>L205+(1-(HLOOKUP(daily!$B205,'commercial size limit'!$A$4:$M$13,2,FALSE)/100))*(VLOOKUP(12&amp;$B205,'comm trip limit - FL_Keys'!$A$5:$I$64,COLUMN(F203),FALSE))*$C206</f>
        <v>7581.6603467099949</v>
      </c>
      <c r="M206">
        <f>M205+(1-(HLOOKUP(daily!$B205,'commercial size limit'!$A$4:$M$13,2,FALSE)/100))*(VLOOKUP(12&amp;$B205,'comm trip limit - FL_Keys'!$A$5:$I$64,COLUMN(G203),FALSE))*$C206</f>
        <v>8994.8973353399997</v>
      </c>
      <c r="N206">
        <f>N205+(1-(HLOOKUP(daily!$B205,'commercial size limit'!$A$4:$M$13,2,FALSE)/100))*(VLOOKUP(12&amp;$B205,'comm trip limit - FL_Keys'!$A$5:$I$64,COLUMN(H203),FALSE))*$C206</f>
        <v>9426.1847001399965</v>
      </c>
      <c r="O206">
        <f>O205+(1-(HLOOKUP(daily!$B205,'commercial size limit'!$A$4:$M$13,2,FALSE)/100))*(VLOOKUP(12&amp;$B205,'comm trip limit - FL_Keys'!$A$5:$I$64,COLUMN(I203),FALSE))*$C206</f>
        <v>9486.4921461799877</v>
      </c>
      <c r="P206">
        <f>P205+(1-(HLOOKUP(daily!$B205,'commercial size limit'!$A$4:$M$13,4,FALSE)/100))*(VLOOKUP(14&amp;$B205,'comm trip limit - FL_Keys'!$A$5:$I$64,COLUMN(D203),FALSE))*$C206</f>
        <v>7175.2549993398088</v>
      </c>
      <c r="Q206">
        <f>Q205+(1-(HLOOKUP(daily!$B205,'commercial size limit'!$A$4:$M$13,4,FALSE)/100))*(VLOOKUP(14&amp;$B205,'comm trip limit - FL_Keys'!$A$5:$I$64,COLUMN(E203),FALSE))*$C206</f>
        <v>4644.7302960552906</v>
      </c>
      <c r="R206">
        <f>R205+(1-(HLOOKUP(daily!$B205,'commercial size limit'!$A$4:$M$13,4,FALSE)/100))*(VLOOKUP(14&amp;$B205,'comm trip limit - FL_Keys'!$A$5:$I$64,COLUMN(F203),FALSE))*$C206</f>
        <v>6024.1108735398238</v>
      </c>
      <c r="S206">
        <f>S205+(1-(HLOOKUP(daily!$B205,'commercial size limit'!$A$4:$M$13,4,FALSE)/100))*(VLOOKUP(14&amp;$B205,'comm trip limit - FL_Keys'!$A$5:$I$64,COLUMN(G203),FALSE))*$C206</f>
        <v>6942.717262901424</v>
      </c>
      <c r="T206">
        <f>T205+(1-(HLOOKUP(daily!$B205,'commercial size limit'!$A$4:$M$13,4,FALSE)/100))*(VLOOKUP(14&amp;$B205,'comm trip limit - FL_Keys'!$A$5:$I$64,COLUMN(H203),FALSE))*$C206</f>
        <v>7154.27257312859</v>
      </c>
      <c r="U206">
        <f>U205+(1-(HLOOKUP(daily!$B205,'commercial size limit'!$A$4:$M$13,4,FALSE)/100))*(VLOOKUP(14&amp;$B205,'comm trip limit - FL_Keys'!$A$5:$I$64,COLUMN(I203),FALSE))*$C206</f>
        <v>7175.2549993398088</v>
      </c>
      <c r="V206">
        <f>V205+(1-(HLOOKUP(daily!$B205,'commercial size limit'!$A$4:$M$13,5,FALSE)/100))*(VLOOKUP(15&amp;$B205,'comm trip limit - FL_Keys'!$A$5:$I$64,COLUMN(D203),FALSE))*$C206</f>
        <v>6545.2565001500625</v>
      </c>
      <c r="W206">
        <f>W205+(1-(HLOOKUP(daily!$B205,'commercial size limit'!$A$4:$M$13,5,FALSE)/100))*(VLOOKUP(15&amp;$B205,'comm trip limit - FL_Keys'!$A$5:$I$64,COLUMN(E203),FALSE))*$C206</f>
        <v>4349.5369326114987</v>
      </c>
      <c r="X206">
        <f>X205+(1-(HLOOKUP(daily!$B205,'commercial size limit'!$A$4:$M$13,5,FALSE)/100))*(VLOOKUP(15&amp;$B205,'comm trip limit - FL_Keys'!$A$5:$I$64,COLUMN(F203),FALSE))*$C206</f>
        <v>5579.5904959204199</v>
      </c>
      <c r="Y206">
        <f>Y205+(1-(HLOOKUP(daily!$B205,'commercial size limit'!$A$4:$M$13,5,FALSE)/100))*(VLOOKUP(15&amp;$B205,'comm trip limit - FL_Keys'!$A$5:$I$64,COLUMN(G203),FALSE))*$C206</f>
        <v>6380.7967429923119</v>
      </c>
      <c r="Z206">
        <f>Z205+(1-(HLOOKUP(daily!$B205,'commercial size limit'!$A$4:$M$13,5,FALSE)/100))*(VLOOKUP(15&amp;$B205,'comm trip limit - FL_Keys'!$A$5:$I$64,COLUMN(H203),FALSE))*$C206</f>
        <v>6534.3222958734423</v>
      </c>
      <c r="AA206">
        <f>AA205+(1-(HLOOKUP(daily!$B205,'commercial size limit'!$A$4:$M$13,5,FALSE)/100))*(VLOOKUP(15&amp;$B205,'comm trip limit - FL_Keys'!$A$5:$I$64,COLUMN(I203),FALSE))*$C206</f>
        <v>6545.2565001500625</v>
      </c>
      <c r="AB206">
        <f>AB205+(1-(HLOOKUP(daily!$B205,'commercial size limit'!$A$4:$M$13,6,FALSE)/100))*(VLOOKUP(16&amp;$B205,'comm trip limit - FL_Keys'!$A$5:$I$64,COLUMN(D203),FALSE))*$C206</f>
        <v>5396.2127347221685</v>
      </c>
      <c r="AC206">
        <f>AC205+(1-(HLOOKUP(daily!$B205,'commercial size limit'!$A$4:$M$13,6,FALSE)/100))*(VLOOKUP(16&amp;$B205,'comm trip limit - FL_Keys'!$A$5:$I$64,COLUMN(E203),FALSE))*$C206</f>
        <v>3762.4358215014572</v>
      </c>
      <c r="AD206">
        <f>AD205+(1-(HLOOKUP(daily!$B205,'commercial size limit'!$A$4:$M$13,6,FALSE)/100))*(VLOOKUP(16&amp;$B205,'comm trip limit - FL_Keys'!$A$5:$I$64,COLUMN(F203),FALSE))*$C206</f>
        <v>4684.6490755947443</v>
      </c>
      <c r="AE206">
        <f>AE205+(1-(HLOOKUP(daily!$B205,'commercial size limit'!$A$4:$M$13,6,FALSE)/100))*(VLOOKUP(16&amp;$B205,'comm trip limit - FL_Keys'!$A$5:$I$64,COLUMN(G203),FALSE))*$C206</f>
        <v>5261.2992415186491</v>
      </c>
      <c r="AF206">
        <f>AF205+(1-(HLOOKUP(daily!$B205,'commercial size limit'!$A$4:$M$13,6,FALSE)/100))*(VLOOKUP(16&amp;$B205,'comm trip limit - FL_Keys'!$A$5:$I$64,COLUMN(H203),FALSE))*$C206</f>
        <v>5385.2785304455474</v>
      </c>
      <c r="AG206">
        <f>AG205+(1-(HLOOKUP(daily!$B205,'commercial size limit'!$A$4:$M$13,6,FALSE)/100))*(VLOOKUP(16&amp;$B205,'comm trip limit - FL_Keys'!$A$5:$I$64,COLUMN(I203),FALSE))*$C206</f>
        <v>5396.2127347221685</v>
      </c>
      <c r="AH206">
        <f>AH205+(1-(HLOOKUP(daily!$B205,'commercial size limit'!$A$4:$M$13,7,FALSE)/100))*(VLOOKUP(17&amp;$B205,'comm trip limit - FL_Keys'!$A$5:$I$64,COLUMN(D203),FALSE))*$C206</f>
        <v>4963.2361650098364</v>
      </c>
      <c r="AI206">
        <f>AI205+(1-(HLOOKUP(daily!$B205,'commercial size limit'!$A$4:$M$13,7,FALSE)/100))*(VLOOKUP(17&amp;$B205,'comm trip limit - FL_Keys'!$A$5:$I$64,COLUMN(E203),FALSE))*$C206</f>
        <v>3562.7553565792659</v>
      </c>
      <c r="AJ206">
        <f>AJ205+(1-(HLOOKUP(daily!$B205,'commercial size limit'!$A$4:$M$13,7,FALSE)/100))*(VLOOKUP(17&amp;$B205,'comm trip limit - FL_Keys'!$A$5:$I$64,COLUMN(F203),FALSE))*$C206</f>
        <v>4378.9538708487235</v>
      </c>
      <c r="AK206">
        <f>AK205+(1-(HLOOKUP(daily!$B205,'commercial size limit'!$A$4:$M$13,7,FALSE)/100))*(VLOOKUP(17&amp;$B205,'comm trip limit - FL_Keys'!$A$5:$I$64,COLUMN(G203),FALSE))*$C206</f>
        <v>4861.7774675416758</v>
      </c>
      <c r="AL206">
        <f>AL205+(1-(HLOOKUP(daily!$B205,'commercial size limit'!$A$4:$M$13,7,FALSE)/100))*(VLOOKUP(17&amp;$B205,'comm trip limit - FL_Keys'!$A$5:$I$64,COLUMN(H203),FALSE))*$C206</f>
        <v>4958.8779735378321</v>
      </c>
      <c r="AM206">
        <f>AM205+(1-(HLOOKUP(daily!$B205,'commercial size limit'!$A$4:$M$13,7,FALSE)/100))*(VLOOKUP(17&amp;$B205,'comm trip limit - FL_Keys'!$A$5:$I$64,COLUMN(I203),FALSE))*$C206</f>
        <v>4963.2361650098364</v>
      </c>
    </row>
    <row r="207" spans="1:39" x14ac:dyDescent="0.25">
      <c r="A207" s="7">
        <v>42574</v>
      </c>
      <c r="B207" s="22">
        <f t="shared" si="10"/>
        <v>7</v>
      </c>
      <c r="C207" s="21">
        <f t="shared" si="9"/>
        <v>67.861000000000004</v>
      </c>
      <c r="D207">
        <f t="shared" si="11"/>
        <v>9574.7429999999895</v>
      </c>
      <c r="E207">
        <v>205</v>
      </c>
      <c r="J207">
        <f>J206+(1-(HLOOKUP(daily!$B206,'commercial size limit'!$A$4:$M$13,2,FALSE)/100))*(VLOOKUP(12&amp;$B206,'comm trip limit - FL_Keys'!$A$5:$I$64,COLUMN(D204),FALSE))*$C207</f>
        <v>9574.7429999999895</v>
      </c>
      <c r="K207">
        <f>K206+(1-(HLOOKUP(daily!$B206,'commercial size limit'!$A$4:$M$13,2,FALSE)/100))*(VLOOKUP(12&amp;$B206,'comm trip limit - FL_Keys'!$A$5:$I$64,COLUMN(E204),FALSE))*$C207</f>
        <v>5617.4013027299943</v>
      </c>
      <c r="L207">
        <f>L206+(1-(HLOOKUP(daily!$B206,'commercial size limit'!$A$4:$M$13,2,FALSE)/100))*(VLOOKUP(12&amp;$B206,'comm trip limit - FL_Keys'!$A$5:$I$64,COLUMN(F204),FALSE))*$C207</f>
        <v>7635.3960795599951</v>
      </c>
      <c r="M207">
        <f>M206+(1-(HLOOKUP(daily!$B206,'commercial size limit'!$A$4:$M$13,2,FALSE)/100))*(VLOOKUP(12&amp;$B206,'comm trip limit - FL_Keys'!$A$5:$I$64,COLUMN(G204),FALSE))*$C207</f>
        <v>9060.6845031800003</v>
      </c>
      <c r="N207">
        <f>N206+(1-(HLOOKUP(daily!$B206,'commercial size limit'!$A$4:$M$13,2,FALSE)/100))*(VLOOKUP(12&amp;$B206,'comm trip limit - FL_Keys'!$A$5:$I$64,COLUMN(H204),FALSE))*$C207</f>
        <v>9494.0110910299973</v>
      </c>
      <c r="O207">
        <f>O206+(1-(HLOOKUP(daily!$B206,'commercial size limit'!$A$4:$M$13,2,FALSE)/100))*(VLOOKUP(12&amp;$B206,'comm trip limit - FL_Keys'!$A$5:$I$64,COLUMN(I204),FALSE))*$C207</f>
        <v>9554.3531461799885</v>
      </c>
      <c r="P207">
        <f>P206+(1-(HLOOKUP(daily!$B206,'commercial size limit'!$A$4:$M$13,4,FALSE)/100))*(VLOOKUP(14&amp;$B206,'comm trip limit - FL_Keys'!$A$5:$I$64,COLUMN(D204),FALSE))*$C207</f>
        <v>7234.9726793398086</v>
      </c>
      <c r="Q207">
        <f>Q206+(1-(HLOOKUP(daily!$B206,'commercial size limit'!$A$4:$M$13,4,FALSE)/100))*(VLOOKUP(14&amp;$B206,'comm trip limit - FL_Keys'!$A$5:$I$64,COLUMN(E204),FALSE))*$C207</f>
        <v>4681.3270818896908</v>
      </c>
      <c r="R207">
        <f>R206+(1-(HLOOKUP(daily!$B206,'commercial size limit'!$A$4:$M$13,4,FALSE)/100))*(VLOOKUP(14&amp;$B206,'comm trip limit - FL_Keys'!$A$5:$I$64,COLUMN(F204),FALSE))*$C207</f>
        <v>6073.8318139078237</v>
      </c>
      <c r="S207">
        <f>S206+(1-(HLOOKUP(daily!$B206,'commercial size limit'!$A$4:$M$13,4,FALSE)/100))*(VLOOKUP(14&amp;$B206,'comm trip limit - FL_Keys'!$A$5:$I$64,COLUMN(G204),FALSE))*$C207</f>
        <v>7001.5911320830237</v>
      </c>
      <c r="T207">
        <f>T206+(1-(HLOOKUP(daily!$B206,'commercial size limit'!$A$4:$M$13,4,FALSE)/100))*(VLOOKUP(14&amp;$B206,'comm trip limit - FL_Keys'!$A$5:$I$64,COLUMN(H204),FALSE))*$C207</f>
        <v>7213.9902531285898</v>
      </c>
      <c r="U207">
        <f>U206+(1-(HLOOKUP(daily!$B206,'commercial size limit'!$A$4:$M$13,4,FALSE)/100))*(VLOOKUP(14&amp;$B206,'comm trip limit - FL_Keys'!$A$5:$I$64,COLUMN(I204),FALSE))*$C207</f>
        <v>7234.9726793398086</v>
      </c>
      <c r="V207">
        <f>V206+(1-(HLOOKUP(daily!$B206,'commercial size limit'!$A$4:$M$13,5,FALSE)/100))*(VLOOKUP(15&amp;$B206,'comm trip limit - FL_Keys'!$A$5:$I$64,COLUMN(D204),FALSE))*$C207</f>
        <v>6601.5132691500621</v>
      </c>
      <c r="W207">
        <f>W206+(1-(HLOOKUP(daily!$B206,'commercial size limit'!$A$4:$M$13,5,FALSE)/100))*(VLOOKUP(15&amp;$B206,'comm trip limit - FL_Keys'!$A$5:$I$64,COLUMN(E204),FALSE))*$C207</f>
        <v>4385.1007742702286</v>
      </c>
      <c r="X207">
        <f>X206+(1-(HLOOKUP(daily!$B206,'commercial size limit'!$A$4:$M$13,5,FALSE)/100))*(VLOOKUP(15&amp;$B206,'comm trip limit - FL_Keys'!$A$5:$I$64,COLUMN(F204),FALSE))*$C207</f>
        <v>5627.3136756308095</v>
      </c>
      <c r="Y207">
        <f>Y206+(1-(HLOOKUP(daily!$B206,'commercial size limit'!$A$4:$M$13,5,FALSE)/100))*(VLOOKUP(15&amp;$B206,'comm trip limit - FL_Keys'!$A$5:$I$64,COLUMN(G204),FALSE))*$C207</f>
        <v>6436.4813806515822</v>
      </c>
      <c r="Z207">
        <f>Z206+(1-(HLOOKUP(daily!$B206,'commercial size limit'!$A$4:$M$13,5,FALSE)/100))*(VLOOKUP(15&amp;$B206,'comm trip limit - FL_Keys'!$A$5:$I$64,COLUMN(H204),FALSE))*$C207</f>
        <v>6590.5790648734419</v>
      </c>
      <c r="AA207">
        <f>AA206+(1-(HLOOKUP(daily!$B206,'commercial size limit'!$A$4:$M$13,5,FALSE)/100))*(VLOOKUP(15&amp;$B206,'comm trip limit - FL_Keys'!$A$5:$I$64,COLUMN(I204),FALSE))*$C207</f>
        <v>6601.5132691500621</v>
      </c>
      <c r="AB207">
        <f>AB206+(1-(HLOOKUP(daily!$B206,'commercial size limit'!$A$4:$M$13,6,FALSE)/100))*(VLOOKUP(16&amp;$B206,'comm trip limit - FL_Keys'!$A$5:$I$64,COLUMN(D204),FALSE))*$C207</f>
        <v>5448.9068012221687</v>
      </c>
      <c r="AC207">
        <f>AC206+(1-(HLOOKUP(daily!$B206,'commercial size limit'!$A$4:$M$13,6,FALSE)/100))*(VLOOKUP(16&amp;$B206,'comm trip limit - FL_Keys'!$A$5:$I$64,COLUMN(E204),FALSE))*$C207</f>
        <v>3796.8123766047274</v>
      </c>
      <c r="AD207">
        <f>AD206+(1-(HLOOKUP(daily!$B206,'commercial size limit'!$A$4:$M$13,6,FALSE)/100))*(VLOOKUP(16&amp;$B206,'comm trip limit - FL_Keys'!$A$5:$I$64,COLUMN(F204),FALSE))*$C207</f>
        <v>4730.2900412937197</v>
      </c>
      <c r="AE207">
        <f>AE206+(1-(HLOOKUP(daily!$B206,'commercial size limit'!$A$4:$M$13,6,FALSE)/100))*(VLOOKUP(16&amp;$B206,'comm trip limit - FL_Keys'!$A$5:$I$64,COLUMN(G204),FALSE))*$C207</f>
        <v>5313.6502696457337</v>
      </c>
      <c r="AF207">
        <f>AF206+(1-(HLOOKUP(daily!$B206,'commercial size limit'!$A$4:$M$13,6,FALSE)/100))*(VLOOKUP(16&amp;$B206,'comm trip limit - FL_Keys'!$A$5:$I$64,COLUMN(H204),FALSE))*$C207</f>
        <v>5437.9725969455476</v>
      </c>
      <c r="AG207">
        <f>AG206+(1-(HLOOKUP(daily!$B206,'commercial size limit'!$A$4:$M$13,6,FALSE)/100))*(VLOOKUP(16&amp;$B206,'comm trip limit - FL_Keys'!$A$5:$I$64,COLUMN(I204),FALSE))*$C207</f>
        <v>5448.9068012221687</v>
      </c>
      <c r="AH207">
        <f>AH206+(1-(HLOOKUP(daily!$B206,'commercial size limit'!$A$4:$M$13,7,FALSE)/100))*(VLOOKUP(17&amp;$B206,'comm trip limit - FL_Keys'!$A$5:$I$64,COLUMN(D204),FALSE))*$C207</f>
        <v>5006.8707880098364</v>
      </c>
      <c r="AI207">
        <f>AI206+(1-(HLOOKUP(daily!$B206,'commercial size limit'!$A$4:$M$13,7,FALSE)/100))*(VLOOKUP(17&amp;$B206,'comm trip limit - FL_Keys'!$A$5:$I$64,COLUMN(E204),FALSE))*$C207</f>
        <v>3593.868151816956</v>
      </c>
      <c r="AJ207">
        <f>AJ206+(1-(HLOOKUP(daily!$B206,'commercial size limit'!$A$4:$M$13,7,FALSE)/100))*(VLOOKUP(17&amp;$B206,'comm trip limit - FL_Keys'!$A$5:$I$64,COLUMN(F204),FALSE))*$C207</f>
        <v>4419.0056549541932</v>
      </c>
      <c r="AK207">
        <f>AK206+(1-(HLOOKUP(daily!$B206,'commercial size limit'!$A$4:$M$13,7,FALSE)/100))*(VLOOKUP(17&amp;$B206,'comm trip limit - FL_Keys'!$A$5:$I$64,COLUMN(G204),FALSE))*$C207</f>
        <v>4905.4120905416758</v>
      </c>
      <c r="AL207">
        <f>AL206+(1-(HLOOKUP(daily!$B206,'commercial size limit'!$A$4:$M$13,7,FALSE)/100))*(VLOOKUP(17&amp;$B206,'comm trip limit - FL_Keys'!$A$5:$I$64,COLUMN(H204),FALSE))*$C207</f>
        <v>5002.512596537832</v>
      </c>
      <c r="AM207">
        <f>AM206+(1-(HLOOKUP(daily!$B206,'commercial size limit'!$A$4:$M$13,7,FALSE)/100))*(VLOOKUP(17&amp;$B206,'comm trip limit - FL_Keys'!$A$5:$I$64,COLUMN(I204),FALSE))*$C207</f>
        <v>5006.8707880098364</v>
      </c>
    </row>
    <row r="208" spans="1:39" x14ac:dyDescent="0.25">
      <c r="A208" s="7">
        <v>42575</v>
      </c>
      <c r="B208" s="22">
        <f t="shared" si="10"/>
        <v>7</v>
      </c>
      <c r="C208" s="21">
        <f t="shared" si="9"/>
        <v>67.861000000000004</v>
      </c>
      <c r="D208">
        <f t="shared" si="11"/>
        <v>9642.6039999999903</v>
      </c>
      <c r="E208">
        <v>206</v>
      </c>
      <c r="J208">
        <f>J207+(1-(HLOOKUP(daily!$B207,'commercial size limit'!$A$4:$M$13,2,FALSE)/100))*(VLOOKUP(12&amp;$B207,'comm trip limit - FL_Keys'!$A$5:$I$64,COLUMN(D205),FALSE))*$C208</f>
        <v>9642.6039999999903</v>
      </c>
      <c r="K208">
        <f>K207+(1-(HLOOKUP(daily!$B207,'commercial size limit'!$A$4:$M$13,2,FALSE)/100))*(VLOOKUP(12&amp;$B207,'comm trip limit - FL_Keys'!$A$5:$I$64,COLUMN(E205),FALSE))*$C208</f>
        <v>5656.3229792799939</v>
      </c>
      <c r="L208">
        <f>L207+(1-(HLOOKUP(daily!$B207,'commercial size limit'!$A$4:$M$13,2,FALSE)/100))*(VLOOKUP(12&amp;$B207,'comm trip limit - FL_Keys'!$A$5:$I$64,COLUMN(F205),FALSE))*$C208</f>
        <v>7689.1318124099953</v>
      </c>
      <c r="M208">
        <f>M207+(1-(HLOOKUP(daily!$B207,'commercial size limit'!$A$4:$M$13,2,FALSE)/100))*(VLOOKUP(12&amp;$B207,'comm trip limit - FL_Keys'!$A$5:$I$64,COLUMN(G205),FALSE))*$C208</f>
        <v>9126.4716710200009</v>
      </c>
      <c r="N208">
        <f>N207+(1-(HLOOKUP(daily!$B207,'commercial size limit'!$A$4:$M$13,2,FALSE)/100))*(VLOOKUP(12&amp;$B207,'comm trip limit - FL_Keys'!$A$5:$I$64,COLUMN(H205),FALSE))*$C208</f>
        <v>9561.837481919998</v>
      </c>
      <c r="O208">
        <f>O207+(1-(HLOOKUP(daily!$B207,'commercial size limit'!$A$4:$M$13,2,FALSE)/100))*(VLOOKUP(12&amp;$B207,'comm trip limit - FL_Keys'!$A$5:$I$64,COLUMN(I205),FALSE))*$C208</f>
        <v>9622.2141461799893</v>
      </c>
      <c r="P208">
        <f>P207+(1-(HLOOKUP(daily!$B207,'commercial size limit'!$A$4:$M$13,4,FALSE)/100))*(VLOOKUP(14&amp;$B207,'comm trip limit - FL_Keys'!$A$5:$I$64,COLUMN(D205),FALSE))*$C208</f>
        <v>7294.6903593398083</v>
      </c>
      <c r="Q208">
        <f>Q207+(1-(HLOOKUP(daily!$B207,'commercial size limit'!$A$4:$M$13,4,FALSE)/100))*(VLOOKUP(14&amp;$B207,'comm trip limit - FL_Keys'!$A$5:$I$64,COLUMN(E205),FALSE))*$C208</f>
        <v>4717.923867724091</v>
      </c>
      <c r="R208">
        <f>R207+(1-(HLOOKUP(daily!$B207,'commercial size limit'!$A$4:$M$13,4,FALSE)/100))*(VLOOKUP(14&amp;$B207,'comm trip limit - FL_Keys'!$A$5:$I$64,COLUMN(F205),FALSE))*$C208</f>
        <v>6123.5527542758236</v>
      </c>
      <c r="S208">
        <f>S207+(1-(HLOOKUP(daily!$B207,'commercial size limit'!$A$4:$M$13,4,FALSE)/100))*(VLOOKUP(14&amp;$B207,'comm trip limit - FL_Keys'!$A$5:$I$64,COLUMN(G205),FALSE))*$C208</f>
        <v>7060.4650012646234</v>
      </c>
      <c r="T208">
        <f>T207+(1-(HLOOKUP(daily!$B207,'commercial size limit'!$A$4:$M$13,4,FALSE)/100))*(VLOOKUP(14&amp;$B207,'comm trip limit - FL_Keys'!$A$5:$I$64,COLUMN(H205),FALSE))*$C208</f>
        <v>7273.7079331285895</v>
      </c>
      <c r="U208">
        <f>U207+(1-(HLOOKUP(daily!$B207,'commercial size limit'!$A$4:$M$13,4,FALSE)/100))*(VLOOKUP(14&amp;$B207,'comm trip limit - FL_Keys'!$A$5:$I$64,COLUMN(I205),FALSE))*$C208</f>
        <v>7294.6903593398083</v>
      </c>
      <c r="V208">
        <f>V207+(1-(HLOOKUP(daily!$B207,'commercial size limit'!$A$4:$M$13,5,FALSE)/100))*(VLOOKUP(15&amp;$B207,'comm trip limit - FL_Keys'!$A$5:$I$64,COLUMN(D205),FALSE))*$C208</f>
        <v>6657.7700381500617</v>
      </c>
      <c r="W208">
        <f>W207+(1-(HLOOKUP(daily!$B207,'commercial size limit'!$A$4:$M$13,5,FALSE)/100))*(VLOOKUP(15&amp;$B207,'comm trip limit - FL_Keys'!$A$5:$I$64,COLUMN(E205),FALSE))*$C208</f>
        <v>4420.6646159289585</v>
      </c>
      <c r="X208">
        <f>X207+(1-(HLOOKUP(daily!$B207,'commercial size limit'!$A$4:$M$13,5,FALSE)/100))*(VLOOKUP(15&amp;$B207,'comm trip limit - FL_Keys'!$A$5:$I$64,COLUMN(F205),FALSE))*$C208</f>
        <v>5675.036855341199</v>
      </c>
      <c r="Y208">
        <f>Y207+(1-(HLOOKUP(daily!$B207,'commercial size limit'!$A$4:$M$13,5,FALSE)/100))*(VLOOKUP(15&amp;$B207,'comm trip limit - FL_Keys'!$A$5:$I$64,COLUMN(G205),FALSE))*$C208</f>
        <v>6492.1660183108525</v>
      </c>
      <c r="Z208">
        <f>Z207+(1-(HLOOKUP(daily!$B207,'commercial size limit'!$A$4:$M$13,5,FALSE)/100))*(VLOOKUP(15&amp;$B207,'comm trip limit - FL_Keys'!$A$5:$I$64,COLUMN(H205),FALSE))*$C208</f>
        <v>6646.8358338734415</v>
      </c>
      <c r="AA208">
        <f>AA207+(1-(HLOOKUP(daily!$B207,'commercial size limit'!$A$4:$M$13,5,FALSE)/100))*(VLOOKUP(15&amp;$B207,'comm trip limit - FL_Keys'!$A$5:$I$64,COLUMN(I205),FALSE))*$C208</f>
        <v>6657.7700381500617</v>
      </c>
      <c r="AB208">
        <f>AB207+(1-(HLOOKUP(daily!$B207,'commercial size limit'!$A$4:$M$13,6,FALSE)/100))*(VLOOKUP(16&amp;$B207,'comm trip limit - FL_Keys'!$A$5:$I$64,COLUMN(D205),FALSE))*$C208</f>
        <v>5501.6008677221689</v>
      </c>
      <c r="AC208">
        <f>AC207+(1-(HLOOKUP(daily!$B207,'commercial size limit'!$A$4:$M$13,6,FALSE)/100))*(VLOOKUP(16&amp;$B207,'comm trip limit - FL_Keys'!$A$5:$I$64,COLUMN(E205),FALSE))*$C208</f>
        <v>3831.1889317079977</v>
      </c>
      <c r="AD208">
        <f>AD207+(1-(HLOOKUP(daily!$B207,'commercial size limit'!$A$4:$M$13,6,FALSE)/100))*(VLOOKUP(16&amp;$B207,'comm trip limit - FL_Keys'!$A$5:$I$64,COLUMN(F205),FALSE))*$C208</f>
        <v>4775.9310069926951</v>
      </c>
      <c r="AE208">
        <f>AE207+(1-(HLOOKUP(daily!$B207,'commercial size limit'!$A$4:$M$13,6,FALSE)/100))*(VLOOKUP(16&amp;$B207,'comm trip limit - FL_Keys'!$A$5:$I$64,COLUMN(G205),FALSE))*$C208</f>
        <v>5366.0012977728184</v>
      </c>
      <c r="AF208">
        <f>AF207+(1-(HLOOKUP(daily!$B207,'commercial size limit'!$A$4:$M$13,6,FALSE)/100))*(VLOOKUP(16&amp;$B207,'comm trip limit - FL_Keys'!$A$5:$I$64,COLUMN(H205),FALSE))*$C208</f>
        <v>5490.6666634455478</v>
      </c>
      <c r="AG208">
        <f>AG207+(1-(HLOOKUP(daily!$B207,'commercial size limit'!$A$4:$M$13,6,FALSE)/100))*(VLOOKUP(16&amp;$B207,'comm trip limit - FL_Keys'!$A$5:$I$64,COLUMN(I205),FALSE))*$C208</f>
        <v>5501.6008677221689</v>
      </c>
      <c r="AH208">
        <f>AH207+(1-(HLOOKUP(daily!$B207,'commercial size limit'!$A$4:$M$13,7,FALSE)/100))*(VLOOKUP(17&amp;$B207,'comm trip limit - FL_Keys'!$A$5:$I$64,COLUMN(D205),FALSE))*$C208</f>
        <v>5050.5054110098363</v>
      </c>
      <c r="AI208">
        <f>AI207+(1-(HLOOKUP(daily!$B207,'commercial size limit'!$A$4:$M$13,7,FALSE)/100))*(VLOOKUP(17&amp;$B207,'comm trip limit - FL_Keys'!$A$5:$I$64,COLUMN(E205),FALSE))*$C208</f>
        <v>3624.9809470546461</v>
      </c>
      <c r="AJ208">
        <f>AJ207+(1-(HLOOKUP(daily!$B207,'commercial size limit'!$A$4:$M$13,7,FALSE)/100))*(VLOOKUP(17&amp;$B207,'comm trip limit - FL_Keys'!$A$5:$I$64,COLUMN(F205),FALSE))*$C208</f>
        <v>4459.057439059663</v>
      </c>
      <c r="AK208">
        <f>AK207+(1-(HLOOKUP(daily!$B207,'commercial size limit'!$A$4:$M$13,7,FALSE)/100))*(VLOOKUP(17&amp;$B207,'comm trip limit - FL_Keys'!$A$5:$I$64,COLUMN(G205),FALSE))*$C208</f>
        <v>4949.0467135416757</v>
      </c>
      <c r="AL208">
        <f>AL207+(1-(HLOOKUP(daily!$B207,'commercial size limit'!$A$4:$M$13,7,FALSE)/100))*(VLOOKUP(17&amp;$B207,'comm trip limit - FL_Keys'!$A$5:$I$64,COLUMN(H205),FALSE))*$C208</f>
        <v>5046.1472195378319</v>
      </c>
      <c r="AM208">
        <f>AM207+(1-(HLOOKUP(daily!$B207,'commercial size limit'!$A$4:$M$13,7,FALSE)/100))*(VLOOKUP(17&amp;$B207,'comm trip limit - FL_Keys'!$A$5:$I$64,COLUMN(I205),FALSE))*$C208</f>
        <v>5050.5054110098363</v>
      </c>
    </row>
    <row r="209" spans="1:39" x14ac:dyDescent="0.25">
      <c r="A209" s="7">
        <v>42576</v>
      </c>
      <c r="B209" s="22">
        <f t="shared" si="10"/>
        <v>7</v>
      </c>
      <c r="C209" s="21">
        <f t="shared" si="9"/>
        <v>67.861000000000004</v>
      </c>
      <c r="D209">
        <f t="shared" si="11"/>
        <v>9710.4649999999911</v>
      </c>
      <c r="E209">
        <v>207</v>
      </c>
      <c r="J209">
        <f>J208+(1-(HLOOKUP(daily!$B208,'commercial size limit'!$A$4:$M$13,2,FALSE)/100))*(VLOOKUP(12&amp;$B208,'comm trip limit - FL_Keys'!$A$5:$I$64,COLUMN(D206),FALSE))*$C209</f>
        <v>9710.4649999999911</v>
      </c>
      <c r="K209">
        <f>K208+(1-(HLOOKUP(daily!$B208,'commercial size limit'!$A$4:$M$13,2,FALSE)/100))*(VLOOKUP(12&amp;$B208,'comm trip limit - FL_Keys'!$A$5:$I$64,COLUMN(E206),FALSE))*$C209</f>
        <v>5695.2446558299935</v>
      </c>
      <c r="L209">
        <f>L208+(1-(HLOOKUP(daily!$B208,'commercial size limit'!$A$4:$M$13,2,FALSE)/100))*(VLOOKUP(12&amp;$B208,'comm trip limit - FL_Keys'!$A$5:$I$64,COLUMN(F206),FALSE))*$C209</f>
        <v>7742.8675452599955</v>
      </c>
      <c r="M209">
        <f>M208+(1-(HLOOKUP(daily!$B208,'commercial size limit'!$A$4:$M$13,2,FALSE)/100))*(VLOOKUP(12&amp;$B208,'comm trip limit - FL_Keys'!$A$5:$I$64,COLUMN(G206),FALSE))*$C209</f>
        <v>9192.2588388600016</v>
      </c>
      <c r="N209">
        <f>N208+(1-(HLOOKUP(daily!$B208,'commercial size limit'!$A$4:$M$13,2,FALSE)/100))*(VLOOKUP(12&amp;$B208,'comm trip limit - FL_Keys'!$A$5:$I$64,COLUMN(H206),FALSE))*$C209</f>
        <v>9629.6638728099988</v>
      </c>
      <c r="O209">
        <f>O208+(1-(HLOOKUP(daily!$B208,'commercial size limit'!$A$4:$M$13,2,FALSE)/100))*(VLOOKUP(12&amp;$B208,'comm trip limit - FL_Keys'!$A$5:$I$64,COLUMN(I206),FALSE))*$C209</f>
        <v>9690.07514617999</v>
      </c>
      <c r="P209">
        <f>P208+(1-(HLOOKUP(daily!$B208,'commercial size limit'!$A$4:$M$13,4,FALSE)/100))*(VLOOKUP(14&amp;$B208,'comm trip limit - FL_Keys'!$A$5:$I$64,COLUMN(D206),FALSE))*$C209</f>
        <v>7354.4080393398081</v>
      </c>
      <c r="Q209">
        <f>Q208+(1-(HLOOKUP(daily!$B208,'commercial size limit'!$A$4:$M$13,4,FALSE)/100))*(VLOOKUP(14&amp;$B208,'comm trip limit - FL_Keys'!$A$5:$I$64,COLUMN(E206),FALSE))*$C209</f>
        <v>4754.5206535584912</v>
      </c>
      <c r="R209">
        <f>R208+(1-(HLOOKUP(daily!$B208,'commercial size limit'!$A$4:$M$13,4,FALSE)/100))*(VLOOKUP(14&amp;$B208,'comm trip limit - FL_Keys'!$A$5:$I$64,COLUMN(F206),FALSE))*$C209</f>
        <v>6173.2736946438235</v>
      </c>
      <c r="S209">
        <f>S208+(1-(HLOOKUP(daily!$B208,'commercial size limit'!$A$4:$M$13,4,FALSE)/100))*(VLOOKUP(14&amp;$B208,'comm trip limit - FL_Keys'!$A$5:$I$64,COLUMN(G206),FALSE))*$C209</f>
        <v>7119.3388704462232</v>
      </c>
      <c r="T209">
        <f>T208+(1-(HLOOKUP(daily!$B208,'commercial size limit'!$A$4:$M$13,4,FALSE)/100))*(VLOOKUP(14&amp;$B208,'comm trip limit - FL_Keys'!$A$5:$I$64,COLUMN(H206),FALSE))*$C209</f>
        <v>7333.4256131285892</v>
      </c>
      <c r="U209">
        <f>U208+(1-(HLOOKUP(daily!$B208,'commercial size limit'!$A$4:$M$13,4,FALSE)/100))*(VLOOKUP(14&amp;$B208,'comm trip limit - FL_Keys'!$A$5:$I$64,COLUMN(I206),FALSE))*$C209</f>
        <v>7354.4080393398081</v>
      </c>
      <c r="V209">
        <f>V208+(1-(HLOOKUP(daily!$B208,'commercial size limit'!$A$4:$M$13,5,FALSE)/100))*(VLOOKUP(15&amp;$B208,'comm trip limit - FL_Keys'!$A$5:$I$64,COLUMN(D206),FALSE))*$C209</f>
        <v>6714.0268071500614</v>
      </c>
      <c r="W209">
        <f>W208+(1-(HLOOKUP(daily!$B208,'commercial size limit'!$A$4:$M$13,5,FALSE)/100))*(VLOOKUP(15&amp;$B208,'comm trip limit - FL_Keys'!$A$5:$I$64,COLUMN(E206),FALSE))*$C209</f>
        <v>4456.2284575876884</v>
      </c>
      <c r="X209">
        <f>X208+(1-(HLOOKUP(daily!$B208,'commercial size limit'!$A$4:$M$13,5,FALSE)/100))*(VLOOKUP(15&amp;$B208,'comm trip limit - FL_Keys'!$A$5:$I$64,COLUMN(F206),FALSE))*$C209</f>
        <v>5722.7600350515886</v>
      </c>
      <c r="Y209">
        <f>Y208+(1-(HLOOKUP(daily!$B208,'commercial size limit'!$A$4:$M$13,5,FALSE)/100))*(VLOOKUP(15&amp;$B208,'comm trip limit - FL_Keys'!$A$5:$I$64,COLUMN(G206),FALSE))*$C209</f>
        <v>6547.8506559701227</v>
      </c>
      <c r="Z209">
        <f>Z208+(1-(HLOOKUP(daily!$B208,'commercial size limit'!$A$4:$M$13,5,FALSE)/100))*(VLOOKUP(15&amp;$B208,'comm trip limit - FL_Keys'!$A$5:$I$64,COLUMN(H206),FALSE))*$C209</f>
        <v>6703.0926028734411</v>
      </c>
      <c r="AA209">
        <f>AA208+(1-(HLOOKUP(daily!$B208,'commercial size limit'!$A$4:$M$13,5,FALSE)/100))*(VLOOKUP(15&amp;$B208,'comm trip limit - FL_Keys'!$A$5:$I$64,COLUMN(I206),FALSE))*$C209</f>
        <v>6714.0268071500614</v>
      </c>
      <c r="AB209">
        <f>AB208+(1-(HLOOKUP(daily!$B208,'commercial size limit'!$A$4:$M$13,6,FALSE)/100))*(VLOOKUP(16&amp;$B208,'comm trip limit - FL_Keys'!$A$5:$I$64,COLUMN(D206),FALSE))*$C209</f>
        <v>5554.2949342221691</v>
      </c>
      <c r="AC209">
        <f>AC208+(1-(HLOOKUP(daily!$B208,'commercial size limit'!$A$4:$M$13,6,FALSE)/100))*(VLOOKUP(16&amp;$B208,'comm trip limit - FL_Keys'!$A$5:$I$64,COLUMN(E206),FALSE))*$C209</f>
        <v>3865.5654868112679</v>
      </c>
      <c r="AD209">
        <f>AD208+(1-(HLOOKUP(daily!$B208,'commercial size limit'!$A$4:$M$13,6,FALSE)/100))*(VLOOKUP(16&amp;$B208,'comm trip limit - FL_Keys'!$A$5:$I$64,COLUMN(F206),FALSE))*$C209</f>
        <v>4821.5719726916705</v>
      </c>
      <c r="AE209">
        <f>AE208+(1-(HLOOKUP(daily!$B208,'commercial size limit'!$A$4:$M$13,6,FALSE)/100))*(VLOOKUP(16&amp;$B208,'comm trip limit - FL_Keys'!$A$5:$I$64,COLUMN(G206),FALSE))*$C209</f>
        <v>5418.352325899903</v>
      </c>
      <c r="AF209">
        <f>AF208+(1-(HLOOKUP(daily!$B208,'commercial size limit'!$A$4:$M$13,6,FALSE)/100))*(VLOOKUP(16&amp;$B208,'comm trip limit - FL_Keys'!$A$5:$I$64,COLUMN(H206),FALSE))*$C209</f>
        <v>5543.360729945548</v>
      </c>
      <c r="AG209">
        <f>AG208+(1-(HLOOKUP(daily!$B208,'commercial size limit'!$A$4:$M$13,6,FALSE)/100))*(VLOOKUP(16&amp;$B208,'comm trip limit - FL_Keys'!$A$5:$I$64,COLUMN(I206),FALSE))*$C209</f>
        <v>5554.2949342221691</v>
      </c>
      <c r="AH209">
        <f>AH208+(1-(HLOOKUP(daily!$B208,'commercial size limit'!$A$4:$M$13,7,FALSE)/100))*(VLOOKUP(17&amp;$B208,'comm trip limit - FL_Keys'!$A$5:$I$64,COLUMN(D206),FALSE))*$C209</f>
        <v>5094.1400340098362</v>
      </c>
      <c r="AI209">
        <f>AI208+(1-(HLOOKUP(daily!$B208,'commercial size limit'!$A$4:$M$13,7,FALSE)/100))*(VLOOKUP(17&amp;$B208,'comm trip limit - FL_Keys'!$A$5:$I$64,COLUMN(E206),FALSE))*$C209</f>
        <v>3656.0937422923362</v>
      </c>
      <c r="AJ209">
        <f>AJ208+(1-(HLOOKUP(daily!$B208,'commercial size limit'!$A$4:$M$13,7,FALSE)/100))*(VLOOKUP(17&amp;$B208,'comm trip limit - FL_Keys'!$A$5:$I$64,COLUMN(F206),FALSE))*$C209</f>
        <v>4499.1092231651328</v>
      </c>
      <c r="AK209">
        <f>AK208+(1-(HLOOKUP(daily!$B208,'commercial size limit'!$A$4:$M$13,7,FALSE)/100))*(VLOOKUP(17&amp;$B208,'comm trip limit - FL_Keys'!$A$5:$I$64,COLUMN(G206),FALSE))*$C209</f>
        <v>4992.6813365416756</v>
      </c>
      <c r="AL209">
        <f>AL208+(1-(HLOOKUP(daily!$B208,'commercial size limit'!$A$4:$M$13,7,FALSE)/100))*(VLOOKUP(17&amp;$B208,'comm trip limit - FL_Keys'!$A$5:$I$64,COLUMN(H206),FALSE))*$C209</f>
        <v>5089.7818425378318</v>
      </c>
      <c r="AM209">
        <f>AM208+(1-(HLOOKUP(daily!$B208,'commercial size limit'!$A$4:$M$13,7,FALSE)/100))*(VLOOKUP(17&amp;$B208,'comm trip limit - FL_Keys'!$A$5:$I$64,COLUMN(I206),FALSE))*$C209</f>
        <v>5094.1400340098362</v>
      </c>
    </row>
    <row r="210" spans="1:39" x14ac:dyDescent="0.25">
      <c r="A210" s="7">
        <v>42577</v>
      </c>
      <c r="B210" s="22">
        <f t="shared" si="10"/>
        <v>7</v>
      </c>
      <c r="C210" s="21">
        <f t="shared" si="9"/>
        <v>67.861000000000004</v>
      </c>
      <c r="D210">
        <f t="shared" si="11"/>
        <v>9778.3259999999918</v>
      </c>
      <c r="E210">
        <v>208</v>
      </c>
      <c r="J210">
        <f>J209+(1-(HLOOKUP(daily!$B209,'commercial size limit'!$A$4:$M$13,2,FALSE)/100))*(VLOOKUP(12&amp;$B209,'comm trip limit - FL_Keys'!$A$5:$I$64,COLUMN(D207),FALSE))*$C210</f>
        <v>9778.3259999999918</v>
      </c>
      <c r="K210">
        <f>K209+(1-(HLOOKUP(daily!$B209,'commercial size limit'!$A$4:$M$13,2,FALSE)/100))*(VLOOKUP(12&amp;$B209,'comm trip limit - FL_Keys'!$A$5:$I$64,COLUMN(E207),FALSE))*$C210</f>
        <v>5734.166332379993</v>
      </c>
      <c r="L210">
        <f>L209+(1-(HLOOKUP(daily!$B209,'commercial size limit'!$A$4:$M$13,2,FALSE)/100))*(VLOOKUP(12&amp;$B209,'comm trip limit - FL_Keys'!$A$5:$I$64,COLUMN(F207),FALSE))*$C210</f>
        <v>7796.6032781099957</v>
      </c>
      <c r="M210">
        <f>M209+(1-(HLOOKUP(daily!$B209,'commercial size limit'!$A$4:$M$13,2,FALSE)/100))*(VLOOKUP(12&amp;$B209,'comm trip limit - FL_Keys'!$A$5:$I$64,COLUMN(G207),FALSE))*$C210</f>
        <v>9258.0460067000022</v>
      </c>
      <c r="N210">
        <f>N209+(1-(HLOOKUP(daily!$B209,'commercial size limit'!$A$4:$M$13,2,FALSE)/100))*(VLOOKUP(12&amp;$B209,'comm trip limit - FL_Keys'!$A$5:$I$64,COLUMN(H207),FALSE))*$C210</f>
        <v>9697.4902636999996</v>
      </c>
      <c r="O210">
        <f>O209+(1-(HLOOKUP(daily!$B209,'commercial size limit'!$A$4:$M$13,2,FALSE)/100))*(VLOOKUP(12&amp;$B209,'comm trip limit - FL_Keys'!$A$5:$I$64,COLUMN(I207),FALSE))*$C210</f>
        <v>9757.9361461799908</v>
      </c>
      <c r="P210">
        <f>P209+(1-(HLOOKUP(daily!$B209,'commercial size limit'!$A$4:$M$13,4,FALSE)/100))*(VLOOKUP(14&amp;$B209,'comm trip limit - FL_Keys'!$A$5:$I$64,COLUMN(D207),FALSE))*$C210</f>
        <v>7414.1257193398078</v>
      </c>
      <c r="Q210">
        <f>Q209+(1-(HLOOKUP(daily!$B209,'commercial size limit'!$A$4:$M$13,4,FALSE)/100))*(VLOOKUP(14&amp;$B209,'comm trip limit - FL_Keys'!$A$5:$I$64,COLUMN(E207),FALSE))*$C210</f>
        <v>4791.1174393928914</v>
      </c>
      <c r="R210">
        <f>R209+(1-(HLOOKUP(daily!$B209,'commercial size limit'!$A$4:$M$13,4,FALSE)/100))*(VLOOKUP(14&amp;$B209,'comm trip limit - FL_Keys'!$A$5:$I$64,COLUMN(F207),FALSE))*$C210</f>
        <v>6222.9946350118234</v>
      </c>
      <c r="S210">
        <f>S209+(1-(HLOOKUP(daily!$B209,'commercial size limit'!$A$4:$M$13,4,FALSE)/100))*(VLOOKUP(14&amp;$B209,'comm trip limit - FL_Keys'!$A$5:$I$64,COLUMN(G207),FALSE))*$C210</f>
        <v>7178.2127396278229</v>
      </c>
      <c r="T210">
        <f>T209+(1-(HLOOKUP(daily!$B209,'commercial size limit'!$A$4:$M$13,4,FALSE)/100))*(VLOOKUP(14&amp;$B209,'comm trip limit - FL_Keys'!$A$5:$I$64,COLUMN(H207),FALSE))*$C210</f>
        <v>7393.143293128589</v>
      </c>
      <c r="U210">
        <f>U209+(1-(HLOOKUP(daily!$B209,'commercial size limit'!$A$4:$M$13,4,FALSE)/100))*(VLOOKUP(14&amp;$B209,'comm trip limit - FL_Keys'!$A$5:$I$64,COLUMN(I207),FALSE))*$C210</f>
        <v>7414.1257193398078</v>
      </c>
      <c r="V210">
        <f>V209+(1-(HLOOKUP(daily!$B209,'commercial size limit'!$A$4:$M$13,5,FALSE)/100))*(VLOOKUP(15&amp;$B209,'comm trip limit - FL_Keys'!$A$5:$I$64,COLUMN(D207),FALSE))*$C210</f>
        <v>6770.283576150061</v>
      </c>
      <c r="W210">
        <f>W209+(1-(HLOOKUP(daily!$B209,'commercial size limit'!$A$4:$M$13,5,FALSE)/100))*(VLOOKUP(15&amp;$B209,'comm trip limit - FL_Keys'!$A$5:$I$64,COLUMN(E207),FALSE))*$C210</f>
        <v>4491.7922992464182</v>
      </c>
      <c r="X210">
        <f>X209+(1-(HLOOKUP(daily!$B209,'commercial size limit'!$A$4:$M$13,5,FALSE)/100))*(VLOOKUP(15&amp;$B209,'comm trip limit - FL_Keys'!$A$5:$I$64,COLUMN(F207),FALSE))*$C210</f>
        <v>5770.4832147619782</v>
      </c>
      <c r="Y210">
        <f>Y209+(1-(HLOOKUP(daily!$B209,'commercial size limit'!$A$4:$M$13,5,FALSE)/100))*(VLOOKUP(15&amp;$B209,'comm trip limit - FL_Keys'!$A$5:$I$64,COLUMN(G207),FALSE))*$C210</f>
        <v>6603.535293629393</v>
      </c>
      <c r="Z210">
        <f>Z209+(1-(HLOOKUP(daily!$B209,'commercial size limit'!$A$4:$M$13,5,FALSE)/100))*(VLOOKUP(15&amp;$B209,'comm trip limit - FL_Keys'!$A$5:$I$64,COLUMN(H207),FALSE))*$C210</f>
        <v>6759.3493718734408</v>
      </c>
      <c r="AA210">
        <f>AA209+(1-(HLOOKUP(daily!$B209,'commercial size limit'!$A$4:$M$13,5,FALSE)/100))*(VLOOKUP(15&amp;$B209,'comm trip limit - FL_Keys'!$A$5:$I$64,COLUMN(I207),FALSE))*$C210</f>
        <v>6770.283576150061</v>
      </c>
      <c r="AB210">
        <f>AB209+(1-(HLOOKUP(daily!$B209,'commercial size limit'!$A$4:$M$13,6,FALSE)/100))*(VLOOKUP(16&amp;$B209,'comm trip limit - FL_Keys'!$A$5:$I$64,COLUMN(D207),FALSE))*$C210</f>
        <v>5606.9890007221693</v>
      </c>
      <c r="AC210">
        <f>AC209+(1-(HLOOKUP(daily!$B209,'commercial size limit'!$A$4:$M$13,6,FALSE)/100))*(VLOOKUP(16&amp;$B209,'comm trip limit - FL_Keys'!$A$5:$I$64,COLUMN(E207),FALSE))*$C210</f>
        <v>3899.9420419145381</v>
      </c>
      <c r="AD210">
        <f>AD209+(1-(HLOOKUP(daily!$B209,'commercial size limit'!$A$4:$M$13,6,FALSE)/100))*(VLOOKUP(16&amp;$B209,'comm trip limit - FL_Keys'!$A$5:$I$64,COLUMN(F207),FALSE))*$C210</f>
        <v>4867.2129383906458</v>
      </c>
      <c r="AE210">
        <f>AE209+(1-(HLOOKUP(daily!$B209,'commercial size limit'!$A$4:$M$13,6,FALSE)/100))*(VLOOKUP(16&amp;$B209,'comm trip limit - FL_Keys'!$A$5:$I$64,COLUMN(G207),FALSE))*$C210</f>
        <v>5470.7033540269877</v>
      </c>
      <c r="AF210">
        <f>AF209+(1-(HLOOKUP(daily!$B209,'commercial size limit'!$A$4:$M$13,6,FALSE)/100))*(VLOOKUP(16&amp;$B209,'comm trip limit - FL_Keys'!$A$5:$I$64,COLUMN(H207),FALSE))*$C210</f>
        <v>5596.0547964455482</v>
      </c>
      <c r="AG210">
        <f>AG209+(1-(HLOOKUP(daily!$B209,'commercial size limit'!$A$4:$M$13,6,FALSE)/100))*(VLOOKUP(16&amp;$B209,'comm trip limit - FL_Keys'!$A$5:$I$64,COLUMN(I207),FALSE))*$C210</f>
        <v>5606.9890007221693</v>
      </c>
      <c r="AH210">
        <f>AH209+(1-(HLOOKUP(daily!$B209,'commercial size limit'!$A$4:$M$13,7,FALSE)/100))*(VLOOKUP(17&amp;$B209,'comm trip limit - FL_Keys'!$A$5:$I$64,COLUMN(D207),FALSE))*$C210</f>
        <v>5137.7746570098361</v>
      </c>
      <c r="AI210">
        <f>AI209+(1-(HLOOKUP(daily!$B209,'commercial size limit'!$A$4:$M$13,7,FALSE)/100))*(VLOOKUP(17&amp;$B209,'comm trip limit - FL_Keys'!$A$5:$I$64,COLUMN(E207),FALSE))*$C210</f>
        <v>3687.2065375300263</v>
      </c>
      <c r="AJ210">
        <f>AJ209+(1-(HLOOKUP(daily!$B209,'commercial size limit'!$A$4:$M$13,7,FALSE)/100))*(VLOOKUP(17&amp;$B209,'comm trip limit - FL_Keys'!$A$5:$I$64,COLUMN(F207),FALSE))*$C210</f>
        <v>4539.1610072706026</v>
      </c>
      <c r="AK210">
        <f>AK209+(1-(HLOOKUP(daily!$B209,'commercial size limit'!$A$4:$M$13,7,FALSE)/100))*(VLOOKUP(17&amp;$B209,'comm trip limit - FL_Keys'!$A$5:$I$64,COLUMN(G207),FALSE))*$C210</f>
        <v>5036.3159595416755</v>
      </c>
      <c r="AL210">
        <f>AL209+(1-(HLOOKUP(daily!$B209,'commercial size limit'!$A$4:$M$13,7,FALSE)/100))*(VLOOKUP(17&amp;$B209,'comm trip limit - FL_Keys'!$A$5:$I$64,COLUMN(H207),FALSE))*$C210</f>
        <v>5133.4164655378318</v>
      </c>
      <c r="AM210">
        <f>AM209+(1-(HLOOKUP(daily!$B209,'commercial size limit'!$A$4:$M$13,7,FALSE)/100))*(VLOOKUP(17&amp;$B209,'comm trip limit - FL_Keys'!$A$5:$I$64,COLUMN(I207),FALSE))*$C210</f>
        <v>5137.7746570098361</v>
      </c>
    </row>
    <row r="211" spans="1:39" x14ac:dyDescent="0.25">
      <c r="A211" s="7">
        <v>42578</v>
      </c>
      <c r="B211" s="22">
        <f t="shared" si="10"/>
        <v>7</v>
      </c>
      <c r="C211" s="21">
        <f t="shared" si="9"/>
        <v>67.861000000000004</v>
      </c>
      <c r="D211">
        <f t="shared" si="11"/>
        <v>9846.1869999999926</v>
      </c>
      <c r="E211">
        <v>209</v>
      </c>
      <c r="J211">
        <f>J210+(1-(HLOOKUP(daily!$B210,'commercial size limit'!$A$4:$M$13,2,FALSE)/100))*(VLOOKUP(12&amp;$B210,'comm trip limit - FL_Keys'!$A$5:$I$64,COLUMN(D208),FALSE))*$C211</f>
        <v>9846.1869999999926</v>
      </c>
      <c r="K211">
        <f>K210+(1-(HLOOKUP(daily!$B210,'commercial size limit'!$A$4:$M$13,2,FALSE)/100))*(VLOOKUP(12&amp;$B210,'comm trip limit - FL_Keys'!$A$5:$I$64,COLUMN(E208),FALSE))*$C211</f>
        <v>5773.0880089299926</v>
      </c>
      <c r="L211">
        <f>L210+(1-(HLOOKUP(daily!$B210,'commercial size limit'!$A$4:$M$13,2,FALSE)/100))*(VLOOKUP(12&amp;$B210,'comm trip limit - FL_Keys'!$A$5:$I$64,COLUMN(F208),FALSE))*$C211</f>
        <v>7850.3390109599959</v>
      </c>
      <c r="M211">
        <f>M210+(1-(HLOOKUP(daily!$B210,'commercial size limit'!$A$4:$M$13,2,FALSE)/100))*(VLOOKUP(12&amp;$B210,'comm trip limit - FL_Keys'!$A$5:$I$64,COLUMN(G208),FALSE))*$C211</f>
        <v>9323.8331745400028</v>
      </c>
      <c r="N211">
        <f>N210+(1-(HLOOKUP(daily!$B210,'commercial size limit'!$A$4:$M$13,2,FALSE)/100))*(VLOOKUP(12&amp;$B210,'comm trip limit - FL_Keys'!$A$5:$I$64,COLUMN(H208),FALSE))*$C211</f>
        <v>9765.3166545900003</v>
      </c>
      <c r="O211">
        <f>O210+(1-(HLOOKUP(daily!$B210,'commercial size limit'!$A$4:$M$13,2,FALSE)/100))*(VLOOKUP(12&amp;$B210,'comm trip limit - FL_Keys'!$A$5:$I$64,COLUMN(I208),FALSE))*$C211</f>
        <v>9825.7971461799916</v>
      </c>
      <c r="P211">
        <f>P210+(1-(HLOOKUP(daily!$B210,'commercial size limit'!$A$4:$M$13,4,FALSE)/100))*(VLOOKUP(14&amp;$B210,'comm trip limit - FL_Keys'!$A$5:$I$64,COLUMN(D208),FALSE))*$C211</f>
        <v>7473.8433993398075</v>
      </c>
      <c r="Q211">
        <f>Q210+(1-(HLOOKUP(daily!$B210,'commercial size limit'!$A$4:$M$13,4,FALSE)/100))*(VLOOKUP(14&amp;$B210,'comm trip limit - FL_Keys'!$A$5:$I$64,COLUMN(E208),FALSE))*$C211</f>
        <v>4827.7142252272915</v>
      </c>
      <c r="R211">
        <f>R210+(1-(HLOOKUP(daily!$B210,'commercial size limit'!$A$4:$M$13,4,FALSE)/100))*(VLOOKUP(14&amp;$B210,'comm trip limit - FL_Keys'!$A$5:$I$64,COLUMN(F208),FALSE))*$C211</f>
        <v>6272.7155753798233</v>
      </c>
      <c r="S211">
        <f>S210+(1-(HLOOKUP(daily!$B210,'commercial size limit'!$A$4:$M$13,4,FALSE)/100))*(VLOOKUP(14&amp;$B210,'comm trip limit - FL_Keys'!$A$5:$I$64,COLUMN(G208),FALSE))*$C211</f>
        <v>7237.0866088094226</v>
      </c>
      <c r="T211">
        <f>T210+(1-(HLOOKUP(daily!$B210,'commercial size limit'!$A$4:$M$13,4,FALSE)/100))*(VLOOKUP(14&amp;$B210,'comm trip limit - FL_Keys'!$A$5:$I$64,COLUMN(H208),FALSE))*$C211</f>
        <v>7452.8609731285887</v>
      </c>
      <c r="U211">
        <f>U210+(1-(HLOOKUP(daily!$B210,'commercial size limit'!$A$4:$M$13,4,FALSE)/100))*(VLOOKUP(14&amp;$B210,'comm trip limit - FL_Keys'!$A$5:$I$64,COLUMN(I208),FALSE))*$C211</f>
        <v>7473.8433993398075</v>
      </c>
      <c r="V211">
        <f>V210+(1-(HLOOKUP(daily!$B210,'commercial size limit'!$A$4:$M$13,5,FALSE)/100))*(VLOOKUP(15&amp;$B210,'comm trip limit - FL_Keys'!$A$5:$I$64,COLUMN(D208),FALSE))*$C211</f>
        <v>6826.5403451500606</v>
      </c>
      <c r="W211">
        <f>W210+(1-(HLOOKUP(daily!$B210,'commercial size limit'!$A$4:$M$13,5,FALSE)/100))*(VLOOKUP(15&amp;$B210,'comm trip limit - FL_Keys'!$A$5:$I$64,COLUMN(E208),FALSE))*$C211</f>
        <v>4527.3561409051481</v>
      </c>
      <c r="X211">
        <f>X210+(1-(HLOOKUP(daily!$B210,'commercial size limit'!$A$4:$M$13,5,FALSE)/100))*(VLOOKUP(15&amp;$B210,'comm trip limit - FL_Keys'!$A$5:$I$64,COLUMN(F208),FALSE))*$C211</f>
        <v>5818.2063944723677</v>
      </c>
      <c r="Y211">
        <f>Y210+(1-(HLOOKUP(daily!$B210,'commercial size limit'!$A$4:$M$13,5,FALSE)/100))*(VLOOKUP(15&amp;$B210,'comm trip limit - FL_Keys'!$A$5:$I$64,COLUMN(G208),FALSE))*$C211</f>
        <v>6659.2199312886632</v>
      </c>
      <c r="Z211">
        <f>Z210+(1-(HLOOKUP(daily!$B210,'commercial size limit'!$A$4:$M$13,5,FALSE)/100))*(VLOOKUP(15&amp;$B210,'comm trip limit - FL_Keys'!$A$5:$I$64,COLUMN(H208),FALSE))*$C211</f>
        <v>6815.6061408734404</v>
      </c>
      <c r="AA211">
        <f>AA210+(1-(HLOOKUP(daily!$B210,'commercial size limit'!$A$4:$M$13,5,FALSE)/100))*(VLOOKUP(15&amp;$B210,'comm trip limit - FL_Keys'!$A$5:$I$64,COLUMN(I208),FALSE))*$C211</f>
        <v>6826.5403451500606</v>
      </c>
      <c r="AB211">
        <f>AB210+(1-(HLOOKUP(daily!$B210,'commercial size limit'!$A$4:$M$13,6,FALSE)/100))*(VLOOKUP(16&amp;$B210,'comm trip limit - FL_Keys'!$A$5:$I$64,COLUMN(D208),FALSE))*$C211</f>
        <v>5659.6830672221695</v>
      </c>
      <c r="AC211">
        <f>AC210+(1-(HLOOKUP(daily!$B210,'commercial size limit'!$A$4:$M$13,6,FALSE)/100))*(VLOOKUP(16&amp;$B210,'comm trip limit - FL_Keys'!$A$5:$I$64,COLUMN(E208),FALSE))*$C211</f>
        <v>3934.3185970178083</v>
      </c>
      <c r="AD211">
        <f>AD210+(1-(HLOOKUP(daily!$B210,'commercial size limit'!$A$4:$M$13,6,FALSE)/100))*(VLOOKUP(16&amp;$B210,'comm trip limit - FL_Keys'!$A$5:$I$64,COLUMN(F208),FALSE))*$C211</f>
        <v>4912.8539040896212</v>
      </c>
      <c r="AE211">
        <f>AE210+(1-(HLOOKUP(daily!$B210,'commercial size limit'!$A$4:$M$13,6,FALSE)/100))*(VLOOKUP(16&amp;$B210,'comm trip limit - FL_Keys'!$A$5:$I$64,COLUMN(G208),FALSE))*$C211</f>
        <v>5523.0543821540723</v>
      </c>
      <c r="AF211">
        <f>AF210+(1-(HLOOKUP(daily!$B210,'commercial size limit'!$A$4:$M$13,6,FALSE)/100))*(VLOOKUP(16&amp;$B210,'comm trip limit - FL_Keys'!$A$5:$I$64,COLUMN(H208),FALSE))*$C211</f>
        <v>5648.7488629455484</v>
      </c>
      <c r="AG211">
        <f>AG210+(1-(HLOOKUP(daily!$B210,'commercial size limit'!$A$4:$M$13,6,FALSE)/100))*(VLOOKUP(16&amp;$B210,'comm trip limit - FL_Keys'!$A$5:$I$64,COLUMN(I208),FALSE))*$C211</f>
        <v>5659.6830672221695</v>
      </c>
      <c r="AH211">
        <f>AH210+(1-(HLOOKUP(daily!$B210,'commercial size limit'!$A$4:$M$13,7,FALSE)/100))*(VLOOKUP(17&amp;$B210,'comm trip limit - FL_Keys'!$A$5:$I$64,COLUMN(D208),FALSE))*$C211</f>
        <v>5181.409280009836</v>
      </c>
      <c r="AI211">
        <f>AI210+(1-(HLOOKUP(daily!$B210,'commercial size limit'!$A$4:$M$13,7,FALSE)/100))*(VLOOKUP(17&amp;$B210,'comm trip limit - FL_Keys'!$A$5:$I$64,COLUMN(E208),FALSE))*$C211</f>
        <v>3718.3193327677163</v>
      </c>
      <c r="AJ211">
        <f>AJ210+(1-(HLOOKUP(daily!$B210,'commercial size limit'!$A$4:$M$13,7,FALSE)/100))*(VLOOKUP(17&amp;$B210,'comm trip limit - FL_Keys'!$A$5:$I$64,COLUMN(F208),FALSE))*$C211</f>
        <v>4579.2127913760723</v>
      </c>
      <c r="AK211">
        <f>AK210+(1-(HLOOKUP(daily!$B210,'commercial size limit'!$A$4:$M$13,7,FALSE)/100))*(VLOOKUP(17&amp;$B210,'comm trip limit - FL_Keys'!$A$5:$I$64,COLUMN(G208),FALSE))*$C211</f>
        <v>5079.9505825416754</v>
      </c>
      <c r="AL211">
        <f>AL210+(1-(HLOOKUP(daily!$B210,'commercial size limit'!$A$4:$M$13,7,FALSE)/100))*(VLOOKUP(17&amp;$B210,'comm trip limit - FL_Keys'!$A$5:$I$64,COLUMN(H208),FALSE))*$C211</f>
        <v>5177.0510885378317</v>
      </c>
      <c r="AM211">
        <f>AM210+(1-(HLOOKUP(daily!$B210,'commercial size limit'!$A$4:$M$13,7,FALSE)/100))*(VLOOKUP(17&amp;$B210,'comm trip limit - FL_Keys'!$A$5:$I$64,COLUMN(I208),FALSE))*$C211</f>
        <v>5181.409280009836</v>
      </c>
    </row>
    <row r="212" spans="1:39" x14ac:dyDescent="0.25">
      <c r="A212" s="7">
        <v>42579</v>
      </c>
      <c r="B212" s="22">
        <f t="shared" si="10"/>
        <v>7</v>
      </c>
      <c r="C212" s="21">
        <f t="shared" si="9"/>
        <v>67.861000000000004</v>
      </c>
      <c r="D212">
        <f t="shared" si="11"/>
        <v>9914.0479999999934</v>
      </c>
      <c r="E212">
        <v>210</v>
      </c>
      <c r="J212">
        <f>J211+(1-(HLOOKUP(daily!$B211,'commercial size limit'!$A$4:$M$13,2,FALSE)/100))*(VLOOKUP(12&amp;$B211,'comm trip limit - FL_Keys'!$A$5:$I$64,COLUMN(D209),FALSE))*$C212</f>
        <v>9914.0479999999934</v>
      </c>
      <c r="K212">
        <f>K211+(1-(HLOOKUP(daily!$B211,'commercial size limit'!$A$4:$M$13,2,FALSE)/100))*(VLOOKUP(12&amp;$B211,'comm trip limit - FL_Keys'!$A$5:$I$64,COLUMN(E209),FALSE))*$C212</f>
        <v>5812.0096854799922</v>
      </c>
      <c r="L212">
        <f>L211+(1-(HLOOKUP(daily!$B211,'commercial size limit'!$A$4:$M$13,2,FALSE)/100))*(VLOOKUP(12&amp;$B211,'comm trip limit - FL_Keys'!$A$5:$I$64,COLUMN(F209),FALSE))*$C212</f>
        <v>7904.0747438099961</v>
      </c>
      <c r="M212">
        <f>M211+(1-(HLOOKUP(daily!$B211,'commercial size limit'!$A$4:$M$13,2,FALSE)/100))*(VLOOKUP(12&amp;$B211,'comm trip limit - FL_Keys'!$A$5:$I$64,COLUMN(G209),FALSE))*$C212</f>
        <v>9389.6203423800034</v>
      </c>
      <c r="N212">
        <f>N211+(1-(HLOOKUP(daily!$B211,'commercial size limit'!$A$4:$M$13,2,FALSE)/100))*(VLOOKUP(12&amp;$B211,'comm trip limit - FL_Keys'!$A$5:$I$64,COLUMN(H209),FALSE))*$C212</f>
        <v>9833.1430454800011</v>
      </c>
      <c r="O212">
        <f>O211+(1-(HLOOKUP(daily!$B211,'commercial size limit'!$A$4:$M$13,2,FALSE)/100))*(VLOOKUP(12&amp;$B211,'comm trip limit - FL_Keys'!$A$5:$I$64,COLUMN(I209),FALSE))*$C212</f>
        <v>9893.6581461799924</v>
      </c>
      <c r="P212">
        <f>P211+(1-(HLOOKUP(daily!$B211,'commercial size limit'!$A$4:$M$13,4,FALSE)/100))*(VLOOKUP(14&amp;$B211,'comm trip limit - FL_Keys'!$A$5:$I$64,COLUMN(D209),FALSE))*$C212</f>
        <v>7533.5610793398073</v>
      </c>
      <c r="Q212">
        <f>Q211+(1-(HLOOKUP(daily!$B211,'commercial size limit'!$A$4:$M$13,4,FALSE)/100))*(VLOOKUP(14&amp;$B211,'comm trip limit - FL_Keys'!$A$5:$I$64,COLUMN(E209),FALSE))*$C212</f>
        <v>4864.3110110616917</v>
      </c>
      <c r="R212">
        <f>R211+(1-(HLOOKUP(daily!$B211,'commercial size limit'!$A$4:$M$13,4,FALSE)/100))*(VLOOKUP(14&amp;$B211,'comm trip limit - FL_Keys'!$A$5:$I$64,COLUMN(F209),FALSE))*$C212</f>
        <v>6322.4365157478233</v>
      </c>
      <c r="S212">
        <f>S211+(1-(HLOOKUP(daily!$B211,'commercial size limit'!$A$4:$M$13,4,FALSE)/100))*(VLOOKUP(14&amp;$B211,'comm trip limit - FL_Keys'!$A$5:$I$64,COLUMN(G209),FALSE))*$C212</f>
        <v>7295.9604779910223</v>
      </c>
      <c r="T212">
        <f>T211+(1-(HLOOKUP(daily!$B211,'commercial size limit'!$A$4:$M$13,4,FALSE)/100))*(VLOOKUP(14&amp;$B211,'comm trip limit - FL_Keys'!$A$5:$I$64,COLUMN(H209),FALSE))*$C212</f>
        <v>7512.5786531285885</v>
      </c>
      <c r="U212">
        <f>U211+(1-(HLOOKUP(daily!$B211,'commercial size limit'!$A$4:$M$13,4,FALSE)/100))*(VLOOKUP(14&amp;$B211,'comm trip limit - FL_Keys'!$A$5:$I$64,COLUMN(I209),FALSE))*$C212</f>
        <v>7533.5610793398073</v>
      </c>
      <c r="V212">
        <f>V211+(1-(HLOOKUP(daily!$B211,'commercial size limit'!$A$4:$M$13,5,FALSE)/100))*(VLOOKUP(15&amp;$B211,'comm trip limit - FL_Keys'!$A$5:$I$64,COLUMN(D209),FALSE))*$C212</f>
        <v>6882.7971141500602</v>
      </c>
      <c r="W212">
        <f>W211+(1-(HLOOKUP(daily!$B211,'commercial size limit'!$A$4:$M$13,5,FALSE)/100))*(VLOOKUP(15&amp;$B211,'comm trip limit - FL_Keys'!$A$5:$I$64,COLUMN(E209),FALSE))*$C212</f>
        <v>4562.919982563878</v>
      </c>
      <c r="X212">
        <f>X211+(1-(HLOOKUP(daily!$B211,'commercial size limit'!$A$4:$M$13,5,FALSE)/100))*(VLOOKUP(15&amp;$B211,'comm trip limit - FL_Keys'!$A$5:$I$64,COLUMN(F209),FALSE))*$C212</f>
        <v>5865.9295741827573</v>
      </c>
      <c r="Y212">
        <f>Y211+(1-(HLOOKUP(daily!$B211,'commercial size limit'!$A$4:$M$13,5,FALSE)/100))*(VLOOKUP(15&amp;$B211,'comm trip limit - FL_Keys'!$A$5:$I$64,COLUMN(G209),FALSE))*$C212</f>
        <v>6714.9045689479335</v>
      </c>
      <c r="Z212">
        <f>Z211+(1-(HLOOKUP(daily!$B211,'commercial size limit'!$A$4:$M$13,5,FALSE)/100))*(VLOOKUP(15&amp;$B211,'comm trip limit - FL_Keys'!$A$5:$I$64,COLUMN(H209),FALSE))*$C212</f>
        <v>6871.86290987344</v>
      </c>
      <c r="AA212">
        <f>AA211+(1-(HLOOKUP(daily!$B211,'commercial size limit'!$A$4:$M$13,5,FALSE)/100))*(VLOOKUP(15&amp;$B211,'comm trip limit - FL_Keys'!$A$5:$I$64,COLUMN(I209),FALSE))*$C212</f>
        <v>6882.7971141500602</v>
      </c>
      <c r="AB212">
        <f>AB211+(1-(HLOOKUP(daily!$B211,'commercial size limit'!$A$4:$M$13,6,FALSE)/100))*(VLOOKUP(16&amp;$B211,'comm trip limit - FL_Keys'!$A$5:$I$64,COLUMN(D209),FALSE))*$C212</f>
        <v>5712.3771337221697</v>
      </c>
      <c r="AC212">
        <f>AC211+(1-(HLOOKUP(daily!$B211,'commercial size limit'!$A$4:$M$13,6,FALSE)/100))*(VLOOKUP(16&amp;$B211,'comm trip limit - FL_Keys'!$A$5:$I$64,COLUMN(E209),FALSE))*$C212</f>
        <v>3968.6951521210785</v>
      </c>
      <c r="AD212">
        <f>AD211+(1-(HLOOKUP(daily!$B211,'commercial size limit'!$A$4:$M$13,6,FALSE)/100))*(VLOOKUP(16&amp;$B211,'comm trip limit - FL_Keys'!$A$5:$I$64,COLUMN(F209),FALSE))*$C212</f>
        <v>4958.4948697885966</v>
      </c>
      <c r="AE212">
        <f>AE211+(1-(HLOOKUP(daily!$B211,'commercial size limit'!$A$4:$M$13,6,FALSE)/100))*(VLOOKUP(16&amp;$B211,'comm trip limit - FL_Keys'!$A$5:$I$64,COLUMN(G209),FALSE))*$C212</f>
        <v>5575.4054102811569</v>
      </c>
      <c r="AF212">
        <f>AF211+(1-(HLOOKUP(daily!$B211,'commercial size limit'!$A$4:$M$13,6,FALSE)/100))*(VLOOKUP(16&amp;$B211,'comm trip limit - FL_Keys'!$A$5:$I$64,COLUMN(H209),FALSE))*$C212</f>
        <v>5701.4429294455485</v>
      </c>
      <c r="AG212">
        <f>AG211+(1-(HLOOKUP(daily!$B211,'commercial size limit'!$A$4:$M$13,6,FALSE)/100))*(VLOOKUP(16&amp;$B211,'comm trip limit - FL_Keys'!$A$5:$I$64,COLUMN(I209),FALSE))*$C212</f>
        <v>5712.3771337221697</v>
      </c>
      <c r="AH212">
        <f>AH211+(1-(HLOOKUP(daily!$B211,'commercial size limit'!$A$4:$M$13,7,FALSE)/100))*(VLOOKUP(17&amp;$B211,'comm trip limit - FL_Keys'!$A$5:$I$64,COLUMN(D209),FALSE))*$C212</f>
        <v>5225.043903009836</v>
      </c>
      <c r="AI212">
        <f>AI211+(1-(HLOOKUP(daily!$B211,'commercial size limit'!$A$4:$M$13,7,FALSE)/100))*(VLOOKUP(17&amp;$B211,'comm trip limit - FL_Keys'!$A$5:$I$64,COLUMN(E209),FALSE))*$C212</f>
        <v>3749.4321280054064</v>
      </c>
      <c r="AJ212">
        <f>AJ211+(1-(HLOOKUP(daily!$B211,'commercial size limit'!$A$4:$M$13,7,FALSE)/100))*(VLOOKUP(17&amp;$B211,'comm trip limit - FL_Keys'!$A$5:$I$64,COLUMN(F209),FALSE))*$C212</f>
        <v>4619.2645754815421</v>
      </c>
      <c r="AK212">
        <f>AK211+(1-(HLOOKUP(daily!$B211,'commercial size limit'!$A$4:$M$13,7,FALSE)/100))*(VLOOKUP(17&amp;$B211,'comm trip limit - FL_Keys'!$A$5:$I$64,COLUMN(G209),FALSE))*$C212</f>
        <v>5123.5852055416754</v>
      </c>
      <c r="AL212">
        <f>AL211+(1-(HLOOKUP(daily!$B211,'commercial size limit'!$A$4:$M$13,7,FALSE)/100))*(VLOOKUP(17&amp;$B211,'comm trip limit - FL_Keys'!$A$5:$I$64,COLUMN(H209),FALSE))*$C212</f>
        <v>5220.6857115378316</v>
      </c>
      <c r="AM212">
        <f>AM211+(1-(HLOOKUP(daily!$B211,'commercial size limit'!$A$4:$M$13,7,FALSE)/100))*(VLOOKUP(17&amp;$B211,'comm trip limit - FL_Keys'!$A$5:$I$64,COLUMN(I209),FALSE))*$C212</f>
        <v>5225.043903009836</v>
      </c>
    </row>
    <row r="213" spans="1:39" x14ac:dyDescent="0.25">
      <c r="A213" s="7">
        <v>42580</v>
      </c>
      <c r="B213" s="22">
        <f t="shared" si="10"/>
        <v>7</v>
      </c>
      <c r="C213" s="21">
        <f t="shared" si="9"/>
        <v>67.861000000000004</v>
      </c>
      <c r="D213">
        <f t="shared" si="11"/>
        <v>9981.9089999999942</v>
      </c>
      <c r="E213">
        <v>211</v>
      </c>
      <c r="J213">
        <f>J212+(1-(HLOOKUP(daily!$B212,'commercial size limit'!$A$4:$M$13,2,FALSE)/100))*(VLOOKUP(12&amp;$B212,'comm trip limit - FL_Keys'!$A$5:$I$64,COLUMN(D210),FALSE))*$C213</f>
        <v>9981.9089999999942</v>
      </c>
      <c r="K213">
        <f>K212+(1-(HLOOKUP(daily!$B212,'commercial size limit'!$A$4:$M$13,2,FALSE)/100))*(VLOOKUP(12&amp;$B212,'comm trip limit - FL_Keys'!$A$5:$I$64,COLUMN(E210),FALSE))*$C213</f>
        <v>5850.9313620299918</v>
      </c>
      <c r="L213">
        <f>L212+(1-(HLOOKUP(daily!$B212,'commercial size limit'!$A$4:$M$13,2,FALSE)/100))*(VLOOKUP(12&amp;$B212,'comm trip limit - FL_Keys'!$A$5:$I$64,COLUMN(F210),FALSE))*$C213</f>
        <v>7957.8104766599963</v>
      </c>
      <c r="M213">
        <f>M212+(1-(HLOOKUP(daily!$B212,'commercial size limit'!$A$4:$M$13,2,FALSE)/100))*(VLOOKUP(12&amp;$B212,'comm trip limit - FL_Keys'!$A$5:$I$64,COLUMN(G210),FALSE))*$C213</f>
        <v>9455.407510220004</v>
      </c>
      <c r="N213">
        <f>N212+(1-(HLOOKUP(daily!$B212,'commercial size limit'!$A$4:$M$13,2,FALSE)/100))*(VLOOKUP(12&amp;$B212,'comm trip limit - FL_Keys'!$A$5:$I$64,COLUMN(H210),FALSE))*$C213</f>
        <v>9900.9694363700019</v>
      </c>
      <c r="O213">
        <f>O212+(1-(HLOOKUP(daily!$B212,'commercial size limit'!$A$4:$M$13,2,FALSE)/100))*(VLOOKUP(12&amp;$B212,'comm trip limit - FL_Keys'!$A$5:$I$64,COLUMN(I210),FALSE))*$C213</f>
        <v>9961.5191461799932</v>
      </c>
      <c r="P213">
        <f>P212+(1-(HLOOKUP(daily!$B212,'commercial size limit'!$A$4:$M$13,4,FALSE)/100))*(VLOOKUP(14&amp;$B212,'comm trip limit - FL_Keys'!$A$5:$I$64,COLUMN(D210),FALSE))*$C213</f>
        <v>7593.278759339807</v>
      </c>
      <c r="Q213">
        <f>Q212+(1-(HLOOKUP(daily!$B212,'commercial size limit'!$A$4:$M$13,4,FALSE)/100))*(VLOOKUP(14&amp;$B212,'comm trip limit - FL_Keys'!$A$5:$I$64,COLUMN(E210),FALSE))*$C213</f>
        <v>4900.9077968960919</v>
      </c>
      <c r="R213">
        <f>R212+(1-(HLOOKUP(daily!$B212,'commercial size limit'!$A$4:$M$13,4,FALSE)/100))*(VLOOKUP(14&amp;$B212,'comm trip limit - FL_Keys'!$A$5:$I$64,COLUMN(F210),FALSE))*$C213</f>
        <v>6372.1574561158232</v>
      </c>
      <c r="S213">
        <f>S212+(1-(HLOOKUP(daily!$B212,'commercial size limit'!$A$4:$M$13,4,FALSE)/100))*(VLOOKUP(14&amp;$B212,'comm trip limit - FL_Keys'!$A$5:$I$64,COLUMN(G210),FALSE))*$C213</f>
        <v>7354.8343471726221</v>
      </c>
      <c r="T213">
        <f>T212+(1-(HLOOKUP(daily!$B212,'commercial size limit'!$A$4:$M$13,4,FALSE)/100))*(VLOOKUP(14&amp;$B212,'comm trip limit - FL_Keys'!$A$5:$I$64,COLUMN(H210),FALSE))*$C213</f>
        <v>7572.2963331285882</v>
      </c>
      <c r="U213">
        <f>U212+(1-(HLOOKUP(daily!$B212,'commercial size limit'!$A$4:$M$13,4,FALSE)/100))*(VLOOKUP(14&amp;$B212,'comm trip limit - FL_Keys'!$A$5:$I$64,COLUMN(I210),FALSE))*$C213</f>
        <v>7593.278759339807</v>
      </c>
      <c r="V213">
        <f>V212+(1-(HLOOKUP(daily!$B212,'commercial size limit'!$A$4:$M$13,5,FALSE)/100))*(VLOOKUP(15&amp;$B212,'comm trip limit - FL_Keys'!$A$5:$I$64,COLUMN(D210),FALSE))*$C213</f>
        <v>6939.0538831500598</v>
      </c>
      <c r="W213">
        <f>W212+(1-(HLOOKUP(daily!$B212,'commercial size limit'!$A$4:$M$13,5,FALSE)/100))*(VLOOKUP(15&amp;$B212,'comm trip limit - FL_Keys'!$A$5:$I$64,COLUMN(E210),FALSE))*$C213</f>
        <v>4598.4838242226078</v>
      </c>
      <c r="X213">
        <f>X212+(1-(HLOOKUP(daily!$B212,'commercial size limit'!$A$4:$M$13,5,FALSE)/100))*(VLOOKUP(15&amp;$B212,'comm trip limit - FL_Keys'!$A$5:$I$64,COLUMN(F210),FALSE))*$C213</f>
        <v>5913.6527538931468</v>
      </c>
      <c r="Y213">
        <f>Y212+(1-(HLOOKUP(daily!$B212,'commercial size limit'!$A$4:$M$13,5,FALSE)/100))*(VLOOKUP(15&amp;$B212,'comm trip limit - FL_Keys'!$A$5:$I$64,COLUMN(G210),FALSE))*$C213</f>
        <v>6770.5892066072038</v>
      </c>
      <c r="Z213">
        <f>Z212+(1-(HLOOKUP(daily!$B212,'commercial size limit'!$A$4:$M$13,5,FALSE)/100))*(VLOOKUP(15&amp;$B212,'comm trip limit - FL_Keys'!$A$5:$I$64,COLUMN(H210),FALSE))*$C213</f>
        <v>6928.1196788734396</v>
      </c>
      <c r="AA213">
        <f>AA212+(1-(HLOOKUP(daily!$B212,'commercial size limit'!$A$4:$M$13,5,FALSE)/100))*(VLOOKUP(15&amp;$B212,'comm trip limit - FL_Keys'!$A$5:$I$64,COLUMN(I210),FALSE))*$C213</f>
        <v>6939.0538831500598</v>
      </c>
      <c r="AB213">
        <f>AB212+(1-(HLOOKUP(daily!$B212,'commercial size limit'!$A$4:$M$13,6,FALSE)/100))*(VLOOKUP(16&amp;$B212,'comm trip limit - FL_Keys'!$A$5:$I$64,COLUMN(D210),FALSE))*$C213</f>
        <v>5765.0712002221699</v>
      </c>
      <c r="AC213">
        <f>AC212+(1-(HLOOKUP(daily!$B212,'commercial size limit'!$A$4:$M$13,6,FALSE)/100))*(VLOOKUP(16&amp;$B212,'comm trip limit - FL_Keys'!$A$5:$I$64,COLUMN(E210),FALSE))*$C213</f>
        <v>4003.0717072243488</v>
      </c>
      <c r="AD213">
        <f>AD212+(1-(HLOOKUP(daily!$B212,'commercial size limit'!$A$4:$M$13,6,FALSE)/100))*(VLOOKUP(16&amp;$B212,'comm trip limit - FL_Keys'!$A$5:$I$64,COLUMN(F210),FALSE))*$C213</f>
        <v>5004.135835487572</v>
      </c>
      <c r="AE213">
        <f>AE212+(1-(HLOOKUP(daily!$B212,'commercial size limit'!$A$4:$M$13,6,FALSE)/100))*(VLOOKUP(16&amp;$B212,'comm trip limit - FL_Keys'!$A$5:$I$64,COLUMN(G210),FALSE))*$C213</f>
        <v>5627.7564384082416</v>
      </c>
      <c r="AF213">
        <f>AF212+(1-(HLOOKUP(daily!$B212,'commercial size limit'!$A$4:$M$13,6,FALSE)/100))*(VLOOKUP(16&amp;$B212,'comm trip limit - FL_Keys'!$A$5:$I$64,COLUMN(H210),FALSE))*$C213</f>
        <v>5754.1369959455487</v>
      </c>
      <c r="AG213">
        <f>AG212+(1-(HLOOKUP(daily!$B212,'commercial size limit'!$A$4:$M$13,6,FALSE)/100))*(VLOOKUP(16&amp;$B212,'comm trip limit - FL_Keys'!$A$5:$I$64,COLUMN(I210),FALSE))*$C213</f>
        <v>5765.0712002221699</v>
      </c>
      <c r="AH213">
        <f>AH212+(1-(HLOOKUP(daily!$B212,'commercial size limit'!$A$4:$M$13,7,FALSE)/100))*(VLOOKUP(17&amp;$B212,'comm trip limit - FL_Keys'!$A$5:$I$64,COLUMN(D210),FALSE))*$C213</f>
        <v>5268.6785260098359</v>
      </c>
      <c r="AI213">
        <f>AI212+(1-(HLOOKUP(daily!$B212,'commercial size limit'!$A$4:$M$13,7,FALSE)/100))*(VLOOKUP(17&amp;$B212,'comm trip limit - FL_Keys'!$A$5:$I$64,COLUMN(E210),FALSE))*$C213</f>
        <v>3780.5449232430965</v>
      </c>
      <c r="AJ213">
        <f>AJ212+(1-(HLOOKUP(daily!$B212,'commercial size limit'!$A$4:$M$13,7,FALSE)/100))*(VLOOKUP(17&amp;$B212,'comm trip limit - FL_Keys'!$A$5:$I$64,COLUMN(F210),FALSE))*$C213</f>
        <v>4659.3163595870119</v>
      </c>
      <c r="AK213">
        <f>AK212+(1-(HLOOKUP(daily!$B212,'commercial size limit'!$A$4:$M$13,7,FALSE)/100))*(VLOOKUP(17&amp;$B212,'comm trip limit - FL_Keys'!$A$5:$I$64,COLUMN(G210),FALSE))*$C213</f>
        <v>5167.2198285416753</v>
      </c>
      <c r="AL213">
        <f>AL212+(1-(HLOOKUP(daily!$B212,'commercial size limit'!$A$4:$M$13,7,FALSE)/100))*(VLOOKUP(17&amp;$B212,'comm trip limit - FL_Keys'!$A$5:$I$64,COLUMN(H210),FALSE))*$C213</f>
        <v>5264.3203345378315</v>
      </c>
      <c r="AM213">
        <f>AM212+(1-(HLOOKUP(daily!$B212,'commercial size limit'!$A$4:$M$13,7,FALSE)/100))*(VLOOKUP(17&amp;$B212,'comm trip limit - FL_Keys'!$A$5:$I$64,COLUMN(I210),FALSE))*$C213</f>
        <v>5268.6785260098359</v>
      </c>
    </row>
    <row r="214" spans="1:39" x14ac:dyDescent="0.25">
      <c r="A214" s="7">
        <v>42581</v>
      </c>
      <c r="B214" s="22">
        <f t="shared" si="10"/>
        <v>7</v>
      </c>
      <c r="C214" s="21">
        <f t="shared" si="9"/>
        <v>67.861000000000004</v>
      </c>
      <c r="D214">
        <f t="shared" si="11"/>
        <v>10049.769999999995</v>
      </c>
      <c r="E214">
        <v>212</v>
      </c>
      <c r="J214">
        <f>J213+(1-(HLOOKUP(daily!$B213,'commercial size limit'!$A$4:$M$13,2,FALSE)/100))*(VLOOKUP(12&amp;$B213,'comm trip limit - FL_Keys'!$A$5:$I$64,COLUMN(D211),FALSE))*$C214</f>
        <v>10049.769999999995</v>
      </c>
      <c r="K214">
        <f>K213+(1-(HLOOKUP(daily!$B213,'commercial size limit'!$A$4:$M$13,2,FALSE)/100))*(VLOOKUP(12&amp;$B213,'comm trip limit - FL_Keys'!$A$5:$I$64,COLUMN(E211),FALSE))*$C214</f>
        <v>5889.8530385799913</v>
      </c>
      <c r="L214">
        <f>L213+(1-(HLOOKUP(daily!$B213,'commercial size limit'!$A$4:$M$13,2,FALSE)/100))*(VLOOKUP(12&amp;$B213,'comm trip limit - FL_Keys'!$A$5:$I$64,COLUMN(F211),FALSE))*$C214</f>
        <v>8011.5462095099965</v>
      </c>
      <c r="M214">
        <f>M213+(1-(HLOOKUP(daily!$B213,'commercial size limit'!$A$4:$M$13,2,FALSE)/100))*(VLOOKUP(12&amp;$B213,'comm trip limit - FL_Keys'!$A$5:$I$64,COLUMN(G211),FALSE))*$C214</f>
        <v>9521.1946780600047</v>
      </c>
      <c r="N214">
        <f>N213+(1-(HLOOKUP(daily!$B213,'commercial size limit'!$A$4:$M$13,2,FALSE)/100))*(VLOOKUP(12&amp;$B213,'comm trip limit - FL_Keys'!$A$5:$I$64,COLUMN(H211),FALSE))*$C214</f>
        <v>9968.7958272600026</v>
      </c>
      <c r="O214">
        <f>O213+(1-(HLOOKUP(daily!$B213,'commercial size limit'!$A$4:$M$13,2,FALSE)/100))*(VLOOKUP(12&amp;$B213,'comm trip limit - FL_Keys'!$A$5:$I$64,COLUMN(I211),FALSE))*$C214</f>
        <v>10029.380146179994</v>
      </c>
      <c r="P214">
        <f>P213+(1-(HLOOKUP(daily!$B213,'commercial size limit'!$A$4:$M$13,4,FALSE)/100))*(VLOOKUP(14&amp;$B213,'comm trip limit - FL_Keys'!$A$5:$I$64,COLUMN(D211),FALSE))*$C214</f>
        <v>7652.9964393398068</v>
      </c>
      <c r="Q214">
        <f>Q213+(1-(HLOOKUP(daily!$B213,'commercial size limit'!$A$4:$M$13,4,FALSE)/100))*(VLOOKUP(14&amp;$B213,'comm trip limit - FL_Keys'!$A$5:$I$64,COLUMN(E211),FALSE))*$C214</f>
        <v>4937.5045827304921</v>
      </c>
      <c r="R214">
        <f>R213+(1-(HLOOKUP(daily!$B213,'commercial size limit'!$A$4:$M$13,4,FALSE)/100))*(VLOOKUP(14&amp;$B213,'comm trip limit - FL_Keys'!$A$5:$I$64,COLUMN(F211),FALSE))*$C214</f>
        <v>6421.8783964838231</v>
      </c>
      <c r="S214">
        <f>S213+(1-(HLOOKUP(daily!$B213,'commercial size limit'!$A$4:$M$13,4,FALSE)/100))*(VLOOKUP(14&amp;$B213,'comm trip limit - FL_Keys'!$A$5:$I$64,COLUMN(G211),FALSE))*$C214</f>
        <v>7413.7082163542218</v>
      </c>
      <c r="T214">
        <f>T213+(1-(HLOOKUP(daily!$B213,'commercial size limit'!$A$4:$M$13,4,FALSE)/100))*(VLOOKUP(14&amp;$B213,'comm trip limit - FL_Keys'!$A$5:$I$64,COLUMN(H211),FALSE))*$C214</f>
        <v>7632.014013128588</v>
      </c>
      <c r="U214">
        <f>U213+(1-(HLOOKUP(daily!$B213,'commercial size limit'!$A$4:$M$13,4,FALSE)/100))*(VLOOKUP(14&amp;$B213,'comm trip limit - FL_Keys'!$A$5:$I$64,COLUMN(I211),FALSE))*$C214</f>
        <v>7652.9964393398068</v>
      </c>
      <c r="V214">
        <f>V213+(1-(HLOOKUP(daily!$B213,'commercial size limit'!$A$4:$M$13,5,FALSE)/100))*(VLOOKUP(15&amp;$B213,'comm trip limit - FL_Keys'!$A$5:$I$64,COLUMN(D211),FALSE))*$C214</f>
        <v>6995.3106521500595</v>
      </c>
      <c r="W214">
        <f>W213+(1-(HLOOKUP(daily!$B213,'commercial size limit'!$A$4:$M$13,5,FALSE)/100))*(VLOOKUP(15&amp;$B213,'comm trip limit - FL_Keys'!$A$5:$I$64,COLUMN(E211),FALSE))*$C214</f>
        <v>4634.0476658813377</v>
      </c>
      <c r="X214">
        <f>X213+(1-(HLOOKUP(daily!$B213,'commercial size limit'!$A$4:$M$13,5,FALSE)/100))*(VLOOKUP(15&amp;$B213,'comm trip limit - FL_Keys'!$A$5:$I$64,COLUMN(F211),FALSE))*$C214</f>
        <v>5961.3759336035364</v>
      </c>
      <c r="Y214">
        <f>Y213+(1-(HLOOKUP(daily!$B213,'commercial size limit'!$A$4:$M$13,5,FALSE)/100))*(VLOOKUP(15&amp;$B213,'comm trip limit - FL_Keys'!$A$5:$I$64,COLUMN(G211),FALSE))*$C214</f>
        <v>6826.273844266474</v>
      </c>
      <c r="Z214">
        <f>Z213+(1-(HLOOKUP(daily!$B213,'commercial size limit'!$A$4:$M$13,5,FALSE)/100))*(VLOOKUP(15&amp;$B213,'comm trip limit - FL_Keys'!$A$5:$I$64,COLUMN(H211),FALSE))*$C214</f>
        <v>6984.3764478734392</v>
      </c>
      <c r="AA214">
        <f>AA213+(1-(HLOOKUP(daily!$B213,'commercial size limit'!$A$4:$M$13,5,FALSE)/100))*(VLOOKUP(15&amp;$B213,'comm trip limit - FL_Keys'!$A$5:$I$64,COLUMN(I211),FALSE))*$C214</f>
        <v>6995.3106521500595</v>
      </c>
      <c r="AB214">
        <f>AB213+(1-(HLOOKUP(daily!$B213,'commercial size limit'!$A$4:$M$13,6,FALSE)/100))*(VLOOKUP(16&amp;$B213,'comm trip limit - FL_Keys'!$A$5:$I$64,COLUMN(D211),FALSE))*$C214</f>
        <v>5817.7652667221701</v>
      </c>
      <c r="AC214">
        <f>AC213+(1-(HLOOKUP(daily!$B213,'commercial size limit'!$A$4:$M$13,6,FALSE)/100))*(VLOOKUP(16&amp;$B213,'comm trip limit - FL_Keys'!$A$5:$I$64,COLUMN(E211),FALSE))*$C214</f>
        <v>4037.448262327619</v>
      </c>
      <c r="AD214">
        <f>AD213+(1-(HLOOKUP(daily!$B213,'commercial size limit'!$A$4:$M$13,6,FALSE)/100))*(VLOOKUP(16&amp;$B213,'comm trip limit - FL_Keys'!$A$5:$I$64,COLUMN(F211),FALSE))*$C214</f>
        <v>5049.7768011865473</v>
      </c>
      <c r="AE214">
        <f>AE213+(1-(HLOOKUP(daily!$B213,'commercial size limit'!$A$4:$M$13,6,FALSE)/100))*(VLOOKUP(16&amp;$B213,'comm trip limit - FL_Keys'!$A$5:$I$64,COLUMN(G211),FALSE))*$C214</f>
        <v>5680.1074665353262</v>
      </c>
      <c r="AF214">
        <f>AF213+(1-(HLOOKUP(daily!$B213,'commercial size limit'!$A$4:$M$13,6,FALSE)/100))*(VLOOKUP(16&amp;$B213,'comm trip limit - FL_Keys'!$A$5:$I$64,COLUMN(H211),FALSE))*$C214</f>
        <v>5806.8310624455489</v>
      </c>
      <c r="AG214">
        <f>AG213+(1-(HLOOKUP(daily!$B213,'commercial size limit'!$A$4:$M$13,6,FALSE)/100))*(VLOOKUP(16&amp;$B213,'comm trip limit - FL_Keys'!$A$5:$I$64,COLUMN(I211),FALSE))*$C214</f>
        <v>5817.7652667221701</v>
      </c>
      <c r="AH214">
        <f>AH213+(1-(HLOOKUP(daily!$B213,'commercial size limit'!$A$4:$M$13,7,FALSE)/100))*(VLOOKUP(17&amp;$B213,'comm trip limit - FL_Keys'!$A$5:$I$64,COLUMN(D211),FALSE))*$C214</f>
        <v>5312.3131490098358</v>
      </c>
      <c r="AI214">
        <f>AI213+(1-(HLOOKUP(daily!$B213,'commercial size limit'!$A$4:$M$13,7,FALSE)/100))*(VLOOKUP(17&amp;$B213,'comm trip limit - FL_Keys'!$A$5:$I$64,COLUMN(E211),FALSE))*$C214</f>
        <v>3811.6577184807866</v>
      </c>
      <c r="AJ214">
        <f>AJ213+(1-(HLOOKUP(daily!$B213,'commercial size limit'!$A$4:$M$13,7,FALSE)/100))*(VLOOKUP(17&amp;$B213,'comm trip limit - FL_Keys'!$A$5:$I$64,COLUMN(F211),FALSE))*$C214</f>
        <v>4699.3681436924817</v>
      </c>
      <c r="AK214">
        <f>AK213+(1-(HLOOKUP(daily!$B213,'commercial size limit'!$A$4:$M$13,7,FALSE)/100))*(VLOOKUP(17&amp;$B213,'comm trip limit - FL_Keys'!$A$5:$I$64,COLUMN(G211),FALSE))*$C214</f>
        <v>5210.8544515416752</v>
      </c>
      <c r="AL214">
        <f>AL213+(1-(HLOOKUP(daily!$B213,'commercial size limit'!$A$4:$M$13,7,FALSE)/100))*(VLOOKUP(17&amp;$B213,'comm trip limit - FL_Keys'!$A$5:$I$64,COLUMN(H211),FALSE))*$C214</f>
        <v>5307.9549575378314</v>
      </c>
      <c r="AM214">
        <f>AM213+(1-(HLOOKUP(daily!$B213,'commercial size limit'!$A$4:$M$13,7,FALSE)/100))*(VLOOKUP(17&amp;$B213,'comm trip limit - FL_Keys'!$A$5:$I$64,COLUMN(I211),FALSE))*$C214</f>
        <v>5312.3131490098358</v>
      </c>
    </row>
    <row r="215" spans="1:39" x14ac:dyDescent="0.25">
      <c r="A215" s="7">
        <v>42582</v>
      </c>
      <c r="B215" s="22">
        <f t="shared" si="10"/>
        <v>7</v>
      </c>
      <c r="C215" s="21">
        <f t="shared" si="9"/>
        <v>67.861000000000004</v>
      </c>
      <c r="D215">
        <f t="shared" si="11"/>
        <v>10117.630999999996</v>
      </c>
      <c r="E215">
        <v>213</v>
      </c>
      <c r="J215">
        <f>J214+(1-(HLOOKUP(daily!$B214,'commercial size limit'!$A$4:$M$13,2,FALSE)/100))*(VLOOKUP(12&amp;$B214,'comm trip limit - FL_Keys'!$A$5:$I$64,COLUMN(D212),FALSE))*$C215</f>
        <v>10117.630999999996</v>
      </c>
      <c r="K215">
        <f>K214+(1-(HLOOKUP(daily!$B214,'commercial size limit'!$A$4:$M$13,2,FALSE)/100))*(VLOOKUP(12&amp;$B214,'comm trip limit - FL_Keys'!$A$5:$I$64,COLUMN(E212),FALSE))*$C215</f>
        <v>5928.7747151299909</v>
      </c>
      <c r="L215">
        <f>L214+(1-(HLOOKUP(daily!$B214,'commercial size limit'!$A$4:$M$13,2,FALSE)/100))*(VLOOKUP(12&amp;$B214,'comm trip limit - FL_Keys'!$A$5:$I$64,COLUMN(F212),FALSE))*$C215</f>
        <v>8065.2819423599967</v>
      </c>
      <c r="M215">
        <f>M214+(1-(HLOOKUP(daily!$B214,'commercial size limit'!$A$4:$M$13,2,FALSE)/100))*(VLOOKUP(12&amp;$B214,'comm trip limit - FL_Keys'!$A$5:$I$64,COLUMN(G212),FALSE))*$C215</f>
        <v>9586.9818459000053</v>
      </c>
      <c r="N215">
        <f>N214+(1-(HLOOKUP(daily!$B214,'commercial size limit'!$A$4:$M$13,2,FALSE)/100))*(VLOOKUP(12&amp;$B214,'comm trip limit - FL_Keys'!$A$5:$I$64,COLUMN(H212),FALSE))*$C215</f>
        <v>10036.622218150003</v>
      </c>
      <c r="O215">
        <f>O214+(1-(HLOOKUP(daily!$B214,'commercial size limit'!$A$4:$M$13,2,FALSE)/100))*(VLOOKUP(12&amp;$B214,'comm trip limit - FL_Keys'!$A$5:$I$64,COLUMN(I212),FALSE))*$C215</f>
        <v>10097.241146179995</v>
      </c>
      <c r="P215">
        <f>P214+(1-(HLOOKUP(daily!$B214,'commercial size limit'!$A$4:$M$13,4,FALSE)/100))*(VLOOKUP(14&amp;$B214,'comm trip limit - FL_Keys'!$A$5:$I$64,COLUMN(D212),FALSE))*$C215</f>
        <v>7712.7141193398065</v>
      </c>
      <c r="Q215">
        <f>Q214+(1-(HLOOKUP(daily!$B214,'commercial size limit'!$A$4:$M$13,4,FALSE)/100))*(VLOOKUP(14&amp;$B214,'comm trip limit - FL_Keys'!$A$5:$I$64,COLUMN(E212),FALSE))*$C215</f>
        <v>4974.1013685648923</v>
      </c>
      <c r="R215">
        <f>R214+(1-(HLOOKUP(daily!$B214,'commercial size limit'!$A$4:$M$13,4,FALSE)/100))*(VLOOKUP(14&amp;$B214,'comm trip limit - FL_Keys'!$A$5:$I$64,COLUMN(F212),FALSE))*$C215</f>
        <v>6471.599336851823</v>
      </c>
      <c r="S215">
        <f>S214+(1-(HLOOKUP(daily!$B214,'commercial size limit'!$A$4:$M$13,4,FALSE)/100))*(VLOOKUP(14&amp;$B214,'comm trip limit - FL_Keys'!$A$5:$I$64,COLUMN(G212),FALSE))*$C215</f>
        <v>7472.5820855358215</v>
      </c>
      <c r="T215">
        <f>T214+(1-(HLOOKUP(daily!$B214,'commercial size limit'!$A$4:$M$13,4,FALSE)/100))*(VLOOKUP(14&amp;$B214,'comm trip limit - FL_Keys'!$A$5:$I$64,COLUMN(H212),FALSE))*$C215</f>
        <v>7691.7316931285877</v>
      </c>
      <c r="U215">
        <f>U214+(1-(HLOOKUP(daily!$B214,'commercial size limit'!$A$4:$M$13,4,FALSE)/100))*(VLOOKUP(14&amp;$B214,'comm trip limit - FL_Keys'!$A$5:$I$64,COLUMN(I212),FALSE))*$C215</f>
        <v>7712.7141193398065</v>
      </c>
      <c r="V215">
        <f>V214+(1-(HLOOKUP(daily!$B214,'commercial size limit'!$A$4:$M$13,5,FALSE)/100))*(VLOOKUP(15&amp;$B214,'comm trip limit - FL_Keys'!$A$5:$I$64,COLUMN(D212),FALSE))*$C215</f>
        <v>7051.5674211500591</v>
      </c>
      <c r="W215">
        <f>W214+(1-(HLOOKUP(daily!$B214,'commercial size limit'!$A$4:$M$13,5,FALSE)/100))*(VLOOKUP(15&amp;$B214,'comm trip limit - FL_Keys'!$A$5:$I$64,COLUMN(E212),FALSE))*$C215</f>
        <v>4669.6115075400676</v>
      </c>
      <c r="X215">
        <f>X214+(1-(HLOOKUP(daily!$B214,'commercial size limit'!$A$4:$M$13,5,FALSE)/100))*(VLOOKUP(15&amp;$B214,'comm trip limit - FL_Keys'!$A$5:$I$64,COLUMN(F212),FALSE))*$C215</f>
        <v>6009.099113313926</v>
      </c>
      <c r="Y215">
        <f>Y214+(1-(HLOOKUP(daily!$B214,'commercial size limit'!$A$4:$M$13,5,FALSE)/100))*(VLOOKUP(15&amp;$B214,'comm trip limit - FL_Keys'!$A$5:$I$64,COLUMN(G212),FALSE))*$C215</f>
        <v>6881.9584819257443</v>
      </c>
      <c r="Z215">
        <f>Z214+(1-(HLOOKUP(daily!$B214,'commercial size limit'!$A$4:$M$13,5,FALSE)/100))*(VLOOKUP(15&amp;$B214,'comm trip limit - FL_Keys'!$A$5:$I$64,COLUMN(H212),FALSE))*$C215</f>
        <v>7040.6332168734389</v>
      </c>
      <c r="AA215">
        <f>AA214+(1-(HLOOKUP(daily!$B214,'commercial size limit'!$A$4:$M$13,5,FALSE)/100))*(VLOOKUP(15&amp;$B214,'comm trip limit - FL_Keys'!$A$5:$I$64,COLUMN(I212),FALSE))*$C215</f>
        <v>7051.5674211500591</v>
      </c>
      <c r="AB215">
        <f>AB214+(1-(HLOOKUP(daily!$B214,'commercial size limit'!$A$4:$M$13,6,FALSE)/100))*(VLOOKUP(16&amp;$B214,'comm trip limit - FL_Keys'!$A$5:$I$64,COLUMN(D212),FALSE))*$C215</f>
        <v>5870.4593332221702</v>
      </c>
      <c r="AC215">
        <f>AC214+(1-(HLOOKUP(daily!$B214,'commercial size limit'!$A$4:$M$13,6,FALSE)/100))*(VLOOKUP(16&amp;$B214,'comm trip limit - FL_Keys'!$A$5:$I$64,COLUMN(E212),FALSE))*$C215</f>
        <v>4071.8248174308892</v>
      </c>
      <c r="AD215">
        <f>AD214+(1-(HLOOKUP(daily!$B214,'commercial size limit'!$A$4:$M$13,6,FALSE)/100))*(VLOOKUP(16&amp;$B214,'comm trip limit - FL_Keys'!$A$5:$I$64,COLUMN(F212),FALSE))*$C215</f>
        <v>5095.4177668855227</v>
      </c>
      <c r="AE215">
        <f>AE214+(1-(HLOOKUP(daily!$B214,'commercial size limit'!$A$4:$M$13,6,FALSE)/100))*(VLOOKUP(16&amp;$B214,'comm trip limit - FL_Keys'!$A$5:$I$64,COLUMN(G212),FALSE))*$C215</f>
        <v>5732.4584946624109</v>
      </c>
      <c r="AF215">
        <f>AF214+(1-(HLOOKUP(daily!$B214,'commercial size limit'!$A$4:$M$13,6,FALSE)/100))*(VLOOKUP(16&amp;$B214,'comm trip limit - FL_Keys'!$A$5:$I$64,COLUMN(H212),FALSE))*$C215</f>
        <v>5859.5251289455491</v>
      </c>
      <c r="AG215">
        <f>AG214+(1-(HLOOKUP(daily!$B214,'commercial size limit'!$A$4:$M$13,6,FALSE)/100))*(VLOOKUP(16&amp;$B214,'comm trip limit - FL_Keys'!$A$5:$I$64,COLUMN(I212),FALSE))*$C215</f>
        <v>5870.4593332221702</v>
      </c>
      <c r="AH215">
        <f>AH214+(1-(HLOOKUP(daily!$B214,'commercial size limit'!$A$4:$M$13,7,FALSE)/100))*(VLOOKUP(17&amp;$B214,'comm trip limit - FL_Keys'!$A$5:$I$64,COLUMN(D212),FALSE))*$C215</f>
        <v>5355.9477720098357</v>
      </c>
      <c r="AI215">
        <f>AI214+(1-(HLOOKUP(daily!$B214,'commercial size limit'!$A$4:$M$13,7,FALSE)/100))*(VLOOKUP(17&amp;$B214,'comm trip limit - FL_Keys'!$A$5:$I$64,COLUMN(E212),FALSE))*$C215</f>
        <v>3842.7705137184766</v>
      </c>
      <c r="AJ215">
        <f>AJ214+(1-(HLOOKUP(daily!$B214,'commercial size limit'!$A$4:$M$13,7,FALSE)/100))*(VLOOKUP(17&amp;$B214,'comm trip limit - FL_Keys'!$A$5:$I$64,COLUMN(F212),FALSE))*$C215</f>
        <v>4739.4199277979515</v>
      </c>
      <c r="AK215">
        <f>AK214+(1-(HLOOKUP(daily!$B214,'commercial size limit'!$A$4:$M$13,7,FALSE)/100))*(VLOOKUP(17&amp;$B214,'comm trip limit - FL_Keys'!$A$5:$I$64,COLUMN(G212),FALSE))*$C215</f>
        <v>5254.4890745416751</v>
      </c>
      <c r="AL215">
        <f>AL214+(1-(HLOOKUP(daily!$B214,'commercial size limit'!$A$4:$M$13,7,FALSE)/100))*(VLOOKUP(17&amp;$B214,'comm trip limit - FL_Keys'!$A$5:$I$64,COLUMN(H212),FALSE))*$C215</f>
        <v>5351.5895805378314</v>
      </c>
      <c r="AM215">
        <f>AM214+(1-(HLOOKUP(daily!$B214,'commercial size limit'!$A$4:$M$13,7,FALSE)/100))*(VLOOKUP(17&amp;$B214,'comm trip limit - FL_Keys'!$A$5:$I$64,COLUMN(I212),FALSE))*$C215</f>
        <v>5355.9477720098357</v>
      </c>
    </row>
    <row r="216" spans="1:39" x14ac:dyDescent="0.25">
      <c r="A216" s="7">
        <v>42583</v>
      </c>
      <c r="B216" s="22">
        <f t="shared" si="10"/>
        <v>8</v>
      </c>
      <c r="C216" s="21">
        <f t="shared" si="9"/>
        <v>87.007999999999996</v>
      </c>
      <c r="D216">
        <f t="shared" si="11"/>
        <v>10204.638999999996</v>
      </c>
      <c r="E216">
        <v>214</v>
      </c>
      <c r="J216">
        <f>J215+(1-(HLOOKUP(daily!$B215,'commercial size limit'!$A$4:$M$13,2,FALSE)/100))*(VLOOKUP(12&amp;$B215,'comm trip limit - FL_Keys'!$A$5:$I$64,COLUMN(D213),FALSE))*$C216</f>
        <v>10204.638999999996</v>
      </c>
      <c r="K216">
        <f>K215+(1-(HLOOKUP(daily!$B215,'commercial size limit'!$A$4:$M$13,2,FALSE)/100))*(VLOOKUP(12&amp;$B215,'comm trip limit - FL_Keys'!$A$5:$I$64,COLUMN(E213),FALSE))*$C216</f>
        <v>5978.6781535299906</v>
      </c>
      <c r="L216">
        <f>L215+(1-(HLOOKUP(daily!$B215,'commercial size limit'!$A$4:$M$13,2,FALSE)/100))*(VLOOKUP(12&amp;$B215,'comm trip limit - FL_Keys'!$A$5:$I$64,COLUMN(F213),FALSE))*$C216</f>
        <v>8134.179227159997</v>
      </c>
      <c r="M216">
        <f>M215+(1-(HLOOKUP(daily!$B215,'commercial size limit'!$A$4:$M$13,2,FALSE)/100))*(VLOOKUP(12&amp;$B215,'comm trip limit - FL_Keys'!$A$5:$I$64,COLUMN(G213),FALSE))*$C216</f>
        <v>9671.3308814200045</v>
      </c>
      <c r="N216">
        <f>N215+(1-(HLOOKUP(daily!$B215,'commercial size limit'!$A$4:$M$13,2,FALSE)/100))*(VLOOKUP(12&amp;$B215,'comm trip limit - FL_Keys'!$A$5:$I$64,COLUMN(H213),FALSE))*$C216</f>
        <v>10123.585844070003</v>
      </c>
      <c r="O216">
        <f>O215+(1-(HLOOKUP(daily!$B215,'commercial size limit'!$A$4:$M$13,2,FALSE)/100))*(VLOOKUP(12&amp;$B215,'comm trip limit - FL_Keys'!$A$5:$I$64,COLUMN(I213),FALSE))*$C216</f>
        <v>10184.249146179995</v>
      </c>
      <c r="P216">
        <f>P215+(1-(HLOOKUP(daily!$B215,'commercial size limit'!$A$4:$M$13,4,FALSE)/100))*(VLOOKUP(14&amp;$B215,'comm trip limit - FL_Keys'!$A$5:$I$64,COLUMN(D213),FALSE))*$C216</f>
        <v>7789.2811593398064</v>
      </c>
      <c r="Q216">
        <f>Q215+(1-(HLOOKUP(daily!$B215,'commercial size limit'!$A$4:$M$13,4,FALSE)/100))*(VLOOKUP(14&amp;$B215,'comm trip limit - FL_Keys'!$A$5:$I$64,COLUMN(E213),FALSE))*$C216</f>
        <v>5021.0239476880924</v>
      </c>
      <c r="R216">
        <f>R215+(1-(HLOOKUP(daily!$B215,'commercial size limit'!$A$4:$M$13,4,FALSE)/100))*(VLOOKUP(14&amp;$B215,'comm trip limit - FL_Keys'!$A$5:$I$64,COLUMN(F213),FALSE))*$C216</f>
        <v>6535.3490543558228</v>
      </c>
      <c r="S216">
        <f>S215+(1-(HLOOKUP(daily!$B215,'commercial size limit'!$A$4:$M$13,4,FALSE)/100))*(VLOOKUP(14&amp;$B215,'comm trip limit - FL_Keys'!$A$5:$I$64,COLUMN(G213),FALSE))*$C216</f>
        <v>7548.0672332606218</v>
      </c>
      <c r="T216">
        <f>T215+(1-(HLOOKUP(daily!$B215,'commercial size limit'!$A$4:$M$13,4,FALSE)/100))*(VLOOKUP(14&amp;$B215,'comm trip limit - FL_Keys'!$A$5:$I$64,COLUMN(H213),FALSE))*$C216</f>
        <v>7768.2987331285876</v>
      </c>
      <c r="U216">
        <f>U215+(1-(HLOOKUP(daily!$B215,'commercial size limit'!$A$4:$M$13,4,FALSE)/100))*(VLOOKUP(14&amp;$B215,'comm trip limit - FL_Keys'!$A$5:$I$64,COLUMN(I213),FALSE))*$C216</f>
        <v>7789.2811593398064</v>
      </c>
      <c r="V216">
        <f>V215+(1-(HLOOKUP(daily!$B215,'commercial size limit'!$A$4:$M$13,5,FALSE)/100))*(VLOOKUP(15&amp;$B215,'comm trip limit - FL_Keys'!$A$5:$I$64,COLUMN(D213),FALSE))*$C216</f>
        <v>7123.6970531500592</v>
      </c>
      <c r="W216">
        <f>W215+(1-(HLOOKUP(daily!$B215,'commercial size limit'!$A$4:$M$13,5,FALSE)/100))*(VLOOKUP(15&amp;$B215,'comm trip limit - FL_Keys'!$A$5:$I$64,COLUMN(E213),FALSE))*$C216</f>
        <v>4715.2096970015073</v>
      </c>
      <c r="X216">
        <f>X215+(1-(HLOOKUP(daily!$B215,'commercial size limit'!$A$4:$M$13,5,FALSE)/100))*(VLOOKUP(15&amp;$B215,'comm trip limit - FL_Keys'!$A$5:$I$64,COLUMN(F213),FALSE))*$C216</f>
        <v>6070.2874014358458</v>
      </c>
      <c r="Y216">
        <f>Y215+(1-(HLOOKUP(daily!$B215,'commercial size limit'!$A$4:$M$13,5,FALSE)/100))*(VLOOKUP(15&amp;$B215,'comm trip limit - FL_Keys'!$A$5:$I$64,COLUMN(G213),FALSE))*$C216</f>
        <v>6953.354555568304</v>
      </c>
      <c r="Z216">
        <f>Z215+(1-(HLOOKUP(daily!$B215,'commercial size limit'!$A$4:$M$13,5,FALSE)/100))*(VLOOKUP(15&amp;$B215,'comm trip limit - FL_Keys'!$A$5:$I$64,COLUMN(H213),FALSE))*$C216</f>
        <v>7112.762848873439</v>
      </c>
      <c r="AA216">
        <f>AA215+(1-(HLOOKUP(daily!$B215,'commercial size limit'!$A$4:$M$13,5,FALSE)/100))*(VLOOKUP(15&amp;$B215,'comm trip limit - FL_Keys'!$A$5:$I$64,COLUMN(I213),FALSE))*$C216</f>
        <v>7123.6970531500592</v>
      </c>
      <c r="AB216">
        <f>AB215+(1-(HLOOKUP(daily!$B215,'commercial size limit'!$A$4:$M$13,6,FALSE)/100))*(VLOOKUP(16&amp;$B215,'comm trip limit - FL_Keys'!$A$5:$I$64,COLUMN(D213),FALSE))*$C216</f>
        <v>5938.02104522217</v>
      </c>
      <c r="AC216">
        <f>AC215+(1-(HLOOKUP(daily!$B215,'commercial size limit'!$A$4:$M$13,6,FALSE)/100))*(VLOOKUP(16&amp;$B215,'comm trip limit - FL_Keys'!$A$5:$I$64,COLUMN(E213),FALSE))*$C216</f>
        <v>4115.9007271054488</v>
      </c>
      <c r="AD216">
        <f>AD215+(1-(HLOOKUP(daily!$B215,'commercial size limit'!$A$4:$M$13,6,FALSE)/100))*(VLOOKUP(16&amp;$B215,'comm trip limit - FL_Keys'!$A$5:$I$64,COLUMN(F213),FALSE))*$C216</f>
        <v>5153.9363437343227</v>
      </c>
      <c r="AE216">
        <f>AE215+(1-(HLOOKUP(daily!$B215,'commercial size limit'!$A$4:$M$13,6,FALSE)/100))*(VLOOKUP(16&amp;$B215,'comm trip limit - FL_Keys'!$A$5:$I$64,COLUMN(G213),FALSE))*$C216</f>
        <v>5799.5803799172909</v>
      </c>
      <c r="AF216">
        <f>AF215+(1-(HLOOKUP(daily!$B215,'commercial size limit'!$A$4:$M$13,6,FALSE)/100))*(VLOOKUP(16&amp;$B215,'comm trip limit - FL_Keys'!$A$5:$I$64,COLUMN(H213),FALSE))*$C216</f>
        <v>5927.0868409455488</v>
      </c>
      <c r="AG216">
        <f>AG215+(1-(HLOOKUP(daily!$B215,'commercial size limit'!$A$4:$M$13,6,FALSE)/100))*(VLOOKUP(16&amp;$B215,'comm trip limit - FL_Keys'!$A$5:$I$64,COLUMN(I213),FALSE))*$C216</f>
        <v>5938.02104522217</v>
      </c>
      <c r="AH216">
        <f>AH215+(1-(HLOOKUP(daily!$B215,'commercial size limit'!$A$4:$M$13,7,FALSE)/100))*(VLOOKUP(17&amp;$B215,'comm trip limit - FL_Keys'!$A$5:$I$64,COLUMN(D213),FALSE))*$C216</f>
        <v>5411.8939160098353</v>
      </c>
      <c r="AI216">
        <f>AI215+(1-(HLOOKUP(daily!$B215,'commercial size limit'!$A$4:$M$13,7,FALSE)/100))*(VLOOKUP(17&amp;$B215,'comm trip limit - FL_Keys'!$A$5:$I$64,COLUMN(E213),FALSE))*$C216</f>
        <v>3882.6617927747966</v>
      </c>
      <c r="AJ216">
        <f>AJ215+(1-(HLOOKUP(daily!$B215,'commercial size limit'!$A$4:$M$13,7,FALSE)/100))*(VLOOKUP(17&amp;$B215,'comm trip limit - FL_Keys'!$A$5:$I$64,COLUMN(F213),FALSE))*$C216</f>
        <v>4790.7723339141112</v>
      </c>
      <c r="AK216">
        <f>AK215+(1-(HLOOKUP(daily!$B215,'commercial size limit'!$A$4:$M$13,7,FALSE)/100))*(VLOOKUP(17&amp;$B215,'comm trip limit - FL_Keys'!$A$5:$I$64,COLUMN(G213),FALSE))*$C216</f>
        <v>5310.4352185416747</v>
      </c>
      <c r="AL216">
        <f>AL215+(1-(HLOOKUP(daily!$B215,'commercial size limit'!$A$4:$M$13,7,FALSE)/100))*(VLOOKUP(17&amp;$B215,'comm trip limit - FL_Keys'!$A$5:$I$64,COLUMN(H213),FALSE))*$C216</f>
        <v>5407.5357245378309</v>
      </c>
      <c r="AM216">
        <f>AM215+(1-(HLOOKUP(daily!$B215,'commercial size limit'!$A$4:$M$13,7,FALSE)/100))*(VLOOKUP(17&amp;$B215,'comm trip limit - FL_Keys'!$A$5:$I$64,COLUMN(I213),FALSE))*$C216</f>
        <v>5411.8939160098353</v>
      </c>
    </row>
    <row r="217" spans="1:39" x14ac:dyDescent="0.25">
      <c r="A217" s="7">
        <v>42584</v>
      </c>
      <c r="B217" s="22">
        <f t="shared" si="10"/>
        <v>8</v>
      </c>
      <c r="C217" s="21">
        <f t="shared" si="9"/>
        <v>87.007999999999996</v>
      </c>
      <c r="D217">
        <f t="shared" si="11"/>
        <v>10291.646999999995</v>
      </c>
      <c r="E217">
        <v>215</v>
      </c>
      <c r="J217">
        <f>J216+(1-(HLOOKUP(daily!$B216,'commercial size limit'!$A$4:$M$13,2,FALSE)/100))*(VLOOKUP(12&amp;$B216,'comm trip limit - FL_Keys'!$A$5:$I$64,COLUMN(D214),FALSE))*$C217</f>
        <v>10291.646999999995</v>
      </c>
      <c r="K217">
        <f>K216+(1-(HLOOKUP(daily!$B216,'commercial size limit'!$A$4:$M$13,2,FALSE)/100))*(VLOOKUP(12&amp;$B216,'comm trip limit - FL_Keys'!$A$5:$I$64,COLUMN(E214),FALSE))*$C217</f>
        <v>6029.5282389699905</v>
      </c>
      <c r="L217">
        <f>L216+(1-(HLOOKUP(daily!$B216,'commercial size limit'!$A$4:$M$13,2,FALSE)/100))*(VLOOKUP(12&amp;$B216,'comm trip limit - FL_Keys'!$A$5:$I$64,COLUMN(F214),FALSE))*$C217</f>
        <v>8200.7386069999975</v>
      </c>
      <c r="M217">
        <f>M216+(1-(HLOOKUP(daily!$B216,'commercial size limit'!$A$4:$M$13,2,FALSE)/100))*(VLOOKUP(12&amp;$B216,'comm trip limit - FL_Keys'!$A$5:$I$64,COLUMN(G214),FALSE))*$C217</f>
        <v>9748.1728667000043</v>
      </c>
      <c r="N217">
        <f>N216+(1-(HLOOKUP(daily!$B216,'commercial size limit'!$A$4:$M$13,2,FALSE)/100))*(VLOOKUP(12&amp;$B216,'comm trip limit - FL_Keys'!$A$5:$I$64,COLUMN(H214),FALSE))*$C217</f>
        <v>10204.484142310002</v>
      </c>
      <c r="O217">
        <f>O216+(1-(HLOOKUP(daily!$B216,'commercial size limit'!$A$4:$M$13,2,FALSE)/100))*(VLOOKUP(12&amp;$B216,'comm trip limit - FL_Keys'!$A$5:$I$64,COLUMN(I214),FALSE))*$C217</f>
        <v>10267.065970819995</v>
      </c>
      <c r="P217">
        <f>P216+(1-(HLOOKUP(daily!$B216,'commercial size limit'!$A$4:$M$13,4,FALSE)/100))*(VLOOKUP(14&amp;$B216,'comm trip limit - FL_Keys'!$A$5:$I$64,COLUMN(D214),FALSE))*$C217</f>
        <v>7855.1752180064732</v>
      </c>
      <c r="Q217">
        <f>Q216+(1-(HLOOKUP(daily!$B216,'commercial size limit'!$A$4:$M$13,4,FALSE)/100))*(VLOOKUP(14&amp;$B216,'comm trip limit - FL_Keys'!$A$5:$I$64,COLUMN(E214),FALSE))*$C217</f>
        <v>5064.4705363293724</v>
      </c>
      <c r="R217">
        <f>R216+(1-(HLOOKUP(daily!$B216,'commercial size limit'!$A$4:$M$13,4,FALSE)/100))*(VLOOKUP(14&amp;$B216,'comm trip limit - FL_Keys'!$A$5:$I$64,COLUMN(F214),FALSE))*$C217</f>
        <v>6589.6925434788091</v>
      </c>
      <c r="S217">
        <f>S216+(1-(HLOOKUP(daily!$B216,'commercial size limit'!$A$4:$M$13,4,FALSE)/100))*(VLOOKUP(14&amp;$B216,'comm trip limit - FL_Keys'!$A$5:$I$64,COLUMN(G214),FALSE))*$C217</f>
        <v>7608.6548433828621</v>
      </c>
      <c r="T217">
        <f>T216+(1-(HLOOKUP(daily!$B216,'commercial size limit'!$A$4:$M$13,4,FALSE)/100))*(VLOOKUP(14&amp;$B216,'comm trip limit - FL_Keys'!$A$5:$I$64,COLUMN(H214),FALSE))*$C217</f>
        <v>7830.9626650394139</v>
      </c>
      <c r="U217">
        <f>U216+(1-(HLOOKUP(daily!$B216,'commercial size limit'!$A$4:$M$13,4,FALSE)/100))*(VLOOKUP(14&amp;$B216,'comm trip limit - FL_Keys'!$A$5:$I$64,COLUMN(I214),FALSE))*$C217</f>
        <v>7853.3934426601263</v>
      </c>
      <c r="V217">
        <f>V216+(1-(HLOOKUP(daily!$B216,'commercial size limit'!$A$4:$M$13,5,FALSE)/100))*(VLOOKUP(15&amp;$B216,'comm trip limit - FL_Keys'!$A$5:$I$64,COLUMN(D214),FALSE))*$C217</f>
        <v>7159.2253198167255</v>
      </c>
      <c r="W217">
        <f>W216+(1-(HLOOKUP(daily!$B216,'commercial size limit'!$A$4:$M$13,5,FALSE)/100))*(VLOOKUP(15&amp;$B216,'comm trip limit - FL_Keys'!$A$5:$I$64,COLUMN(E214),FALSE))*$C217</f>
        <v>4743.9811979135075</v>
      </c>
      <c r="X217">
        <f>X216+(1-(HLOOKUP(daily!$B216,'commercial size limit'!$A$4:$M$13,5,FALSE)/100))*(VLOOKUP(15&amp;$B216,'comm trip limit - FL_Keys'!$A$5:$I$64,COLUMN(F214),FALSE))*$C217</f>
        <v>6102.6874042225127</v>
      </c>
      <c r="Y217">
        <f>Y216+(1-(HLOOKUP(daily!$B216,'commercial size limit'!$A$4:$M$13,5,FALSE)/100))*(VLOOKUP(15&amp;$B216,'comm trip limit - FL_Keys'!$A$5:$I$64,COLUMN(G214),FALSE))*$C217</f>
        <v>6987.7977889709709</v>
      </c>
      <c r="Z217">
        <f>Z216+(1-(HLOOKUP(daily!$B216,'commercial size limit'!$A$4:$M$13,5,FALSE)/100))*(VLOOKUP(15&amp;$B216,'comm trip limit - FL_Keys'!$A$5:$I$64,COLUMN(H214),FALSE))*$C217</f>
        <v>7147.9987179054388</v>
      </c>
      <c r="AA217">
        <f>AA216+(1-(HLOOKUP(daily!$B216,'commercial size limit'!$A$4:$M$13,5,FALSE)/100))*(VLOOKUP(15&amp;$B216,'comm trip limit - FL_Keys'!$A$5:$I$64,COLUMN(I214),FALSE))*$C217</f>
        <v>7159.2253198167255</v>
      </c>
      <c r="AB217">
        <f>AB216+(1-(HLOOKUP(daily!$B216,'commercial size limit'!$A$4:$M$13,6,FALSE)/100))*(VLOOKUP(16&amp;$B216,'comm trip limit - FL_Keys'!$A$5:$I$64,COLUMN(D214),FALSE))*$C217</f>
        <v>5972.2441918888362</v>
      </c>
      <c r="AC217">
        <f>AC216+(1-(HLOOKUP(daily!$B216,'commercial size limit'!$A$4:$M$13,6,FALSE)/100))*(VLOOKUP(16&amp;$B216,'comm trip limit - FL_Keys'!$A$5:$I$64,COLUMN(E214),FALSE))*$C217</f>
        <v>4143.8733582649156</v>
      </c>
      <c r="AD217">
        <f>AD216+(1-(HLOOKUP(daily!$B216,'commercial size limit'!$A$4:$M$13,6,FALSE)/100))*(VLOOKUP(16&amp;$B216,'comm trip limit - FL_Keys'!$A$5:$I$64,COLUMN(F214),FALSE))*$C217</f>
        <v>5185.2748213684563</v>
      </c>
      <c r="AE217">
        <f>AE216+(1-(HLOOKUP(daily!$B216,'commercial size limit'!$A$4:$M$13,6,FALSE)/100))*(VLOOKUP(16&amp;$B216,'comm trip limit - FL_Keys'!$A$5:$I$64,COLUMN(G214),FALSE))*$C217</f>
        <v>5832.816531034091</v>
      </c>
      <c r="AF217">
        <f>AF216+(1-(HLOOKUP(daily!$B216,'commercial size limit'!$A$4:$M$13,6,FALSE)/100))*(VLOOKUP(16&amp;$B216,'comm trip limit - FL_Keys'!$A$5:$I$64,COLUMN(H214),FALSE))*$C217</f>
        <v>5961.1156001391491</v>
      </c>
      <c r="AG217">
        <f>AG216+(1-(HLOOKUP(daily!$B216,'commercial size limit'!$A$4:$M$13,6,FALSE)/100))*(VLOOKUP(16&amp;$B216,'comm trip limit - FL_Keys'!$A$5:$I$64,COLUMN(I214),FALSE))*$C217</f>
        <v>5972.2441918888362</v>
      </c>
      <c r="AH217">
        <f>AH216+(1-(HLOOKUP(daily!$B216,'commercial size limit'!$A$4:$M$13,7,FALSE)/100))*(VLOOKUP(17&amp;$B216,'comm trip limit - FL_Keys'!$A$5:$I$64,COLUMN(D214),FALSE))*$C217</f>
        <v>5444.6089240098354</v>
      </c>
      <c r="AI217">
        <f>AI216+(1-(HLOOKUP(daily!$B216,'commercial size limit'!$A$4:$M$13,7,FALSE)/100))*(VLOOKUP(17&amp;$B216,'comm trip limit - FL_Keys'!$A$5:$I$64,COLUMN(E214),FALSE))*$C217</f>
        <v>3909.6768649309565</v>
      </c>
      <c r="AJ217">
        <f>AJ216+(1-(HLOOKUP(daily!$B216,'commercial size limit'!$A$4:$M$13,7,FALSE)/100))*(VLOOKUP(17&amp;$B216,'comm trip limit - FL_Keys'!$A$5:$I$64,COLUMN(F214),FALSE))*$C217</f>
        <v>4820.8717770245112</v>
      </c>
      <c r="AK217">
        <f>AK216+(1-(HLOOKUP(daily!$B216,'commercial size limit'!$A$4:$M$13,7,FALSE)/100))*(VLOOKUP(17&amp;$B216,'comm trip limit - FL_Keys'!$A$5:$I$64,COLUMN(G214),FALSE))*$C217</f>
        <v>5342.2767358280744</v>
      </c>
      <c r="AL217">
        <f>AL216+(1-(HLOOKUP(daily!$B216,'commercial size limit'!$A$4:$M$13,7,FALSE)/100))*(VLOOKUP(17&amp;$B216,'comm trip limit - FL_Keys'!$A$5:$I$64,COLUMN(H214),FALSE))*$C217</f>
        <v>5440.169926468071</v>
      </c>
      <c r="AM217">
        <f>AM216+(1-(HLOOKUP(daily!$B216,'commercial size limit'!$A$4:$M$13,7,FALSE)/100))*(VLOOKUP(17&amp;$B216,'comm trip limit - FL_Keys'!$A$5:$I$64,COLUMN(I214),FALSE))*$C217</f>
        <v>5444.6089240098354</v>
      </c>
    </row>
    <row r="218" spans="1:39" x14ac:dyDescent="0.25">
      <c r="A218" s="7">
        <v>42585</v>
      </c>
      <c r="B218" s="22">
        <f t="shared" si="10"/>
        <v>8</v>
      </c>
      <c r="C218" s="21">
        <f t="shared" si="9"/>
        <v>87.007999999999996</v>
      </c>
      <c r="D218">
        <f t="shared" si="11"/>
        <v>10378.654999999995</v>
      </c>
      <c r="E218">
        <v>216</v>
      </c>
      <c r="J218">
        <f>J217+(1-(HLOOKUP(daily!$B217,'commercial size limit'!$A$4:$M$13,2,FALSE)/100))*(VLOOKUP(12&amp;$B217,'comm trip limit - FL_Keys'!$A$5:$I$64,COLUMN(D215),FALSE))*$C218</f>
        <v>10378.654999999995</v>
      </c>
      <c r="K218">
        <f>K217+(1-(HLOOKUP(daily!$B217,'commercial size limit'!$A$4:$M$13,2,FALSE)/100))*(VLOOKUP(12&amp;$B217,'comm trip limit - FL_Keys'!$A$5:$I$64,COLUMN(E215),FALSE))*$C218</f>
        <v>6080.3783244099905</v>
      </c>
      <c r="L218">
        <f>L217+(1-(HLOOKUP(daily!$B217,'commercial size limit'!$A$4:$M$13,2,FALSE)/100))*(VLOOKUP(12&amp;$B217,'comm trip limit - FL_Keys'!$A$5:$I$64,COLUMN(F215),FALSE))*$C218</f>
        <v>8267.297986839998</v>
      </c>
      <c r="M218">
        <f>M217+(1-(HLOOKUP(daily!$B217,'commercial size limit'!$A$4:$M$13,2,FALSE)/100))*(VLOOKUP(12&amp;$B217,'comm trip limit - FL_Keys'!$A$5:$I$64,COLUMN(G215),FALSE))*$C218</f>
        <v>9825.0148519800041</v>
      </c>
      <c r="N218">
        <f>N217+(1-(HLOOKUP(daily!$B217,'commercial size limit'!$A$4:$M$13,2,FALSE)/100))*(VLOOKUP(12&amp;$B217,'comm trip limit - FL_Keys'!$A$5:$I$64,COLUMN(H215),FALSE))*$C218</f>
        <v>10285.382440550002</v>
      </c>
      <c r="O218">
        <f>O217+(1-(HLOOKUP(daily!$B217,'commercial size limit'!$A$4:$M$13,2,FALSE)/100))*(VLOOKUP(12&amp;$B217,'comm trip limit - FL_Keys'!$A$5:$I$64,COLUMN(I215),FALSE))*$C218</f>
        <v>10349.882795459995</v>
      </c>
      <c r="P218">
        <f>P217+(1-(HLOOKUP(daily!$B217,'commercial size limit'!$A$4:$M$13,4,FALSE)/100))*(VLOOKUP(14&amp;$B217,'comm trip limit - FL_Keys'!$A$5:$I$64,COLUMN(D215),FALSE))*$C218</f>
        <v>7921.0692766731399</v>
      </c>
      <c r="Q218">
        <f>Q217+(1-(HLOOKUP(daily!$B217,'commercial size limit'!$A$4:$M$13,4,FALSE)/100))*(VLOOKUP(14&amp;$B217,'comm trip limit - FL_Keys'!$A$5:$I$64,COLUMN(E215),FALSE))*$C218</f>
        <v>5107.9171249706524</v>
      </c>
      <c r="R218">
        <f>R217+(1-(HLOOKUP(daily!$B217,'commercial size limit'!$A$4:$M$13,4,FALSE)/100))*(VLOOKUP(14&amp;$B217,'comm trip limit - FL_Keys'!$A$5:$I$64,COLUMN(F215),FALSE))*$C218</f>
        <v>6644.0360326017953</v>
      </c>
      <c r="S218">
        <f>S217+(1-(HLOOKUP(daily!$B217,'commercial size limit'!$A$4:$M$13,4,FALSE)/100))*(VLOOKUP(14&amp;$B217,'comm trip limit - FL_Keys'!$A$5:$I$64,COLUMN(G215),FALSE))*$C218</f>
        <v>7669.2424535051023</v>
      </c>
      <c r="T218">
        <f>T217+(1-(HLOOKUP(daily!$B217,'commercial size limit'!$A$4:$M$13,4,FALSE)/100))*(VLOOKUP(14&amp;$B217,'comm trip limit - FL_Keys'!$A$5:$I$64,COLUMN(H215),FALSE))*$C218</f>
        <v>7893.6265969502401</v>
      </c>
      <c r="U218">
        <f>U217+(1-(HLOOKUP(daily!$B217,'commercial size limit'!$A$4:$M$13,4,FALSE)/100))*(VLOOKUP(14&amp;$B217,'comm trip limit - FL_Keys'!$A$5:$I$64,COLUMN(I215),FALSE))*$C218</f>
        <v>7917.5057259804462</v>
      </c>
      <c r="V218">
        <f>V217+(1-(HLOOKUP(daily!$B217,'commercial size limit'!$A$4:$M$13,5,FALSE)/100))*(VLOOKUP(15&amp;$B217,'comm trip limit - FL_Keys'!$A$5:$I$64,COLUMN(D215),FALSE))*$C218</f>
        <v>7194.7535864833917</v>
      </c>
      <c r="W218">
        <f>W217+(1-(HLOOKUP(daily!$B217,'commercial size limit'!$A$4:$M$13,5,FALSE)/100))*(VLOOKUP(15&amp;$B217,'comm trip limit - FL_Keys'!$A$5:$I$64,COLUMN(E215),FALSE))*$C218</f>
        <v>4772.7526988255077</v>
      </c>
      <c r="X218">
        <f>X217+(1-(HLOOKUP(daily!$B217,'commercial size limit'!$A$4:$M$13,5,FALSE)/100))*(VLOOKUP(15&amp;$B217,'comm trip limit - FL_Keys'!$A$5:$I$64,COLUMN(F215),FALSE))*$C218</f>
        <v>6135.0874070091795</v>
      </c>
      <c r="Y218">
        <f>Y217+(1-(HLOOKUP(daily!$B217,'commercial size limit'!$A$4:$M$13,5,FALSE)/100))*(VLOOKUP(15&amp;$B217,'comm trip limit - FL_Keys'!$A$5:$I$64,COLUMN(G215),FALSE))*$C218</f>
        <v>7022.2410223736379</v>
      </c>
      <c r="Z218">
        <f>Z217+(1-(HLOOKUP(daily!$B217,'commercial size limit'!$A$4:$M$13,5,FALSE)/100))*(VLOOKUP(15&amp;$B217,'comm trip limit - FL_Keys'!$A$5:$I$64,COLUMN(H215),FALSE))*$C218</f>
        <v>7183.2345869374385</v>
      </c>
      <c r="AA218">
        <f>AA217+(1-(HLOOKUP(daily!$B217,'commercial size limit'!$A$4:$M$13,5,FALSE)/100))*(VLOOKUP(15&amp;$B217,'comm trip limit - FL_Keys'!$A$5:$I$64,COLUMN(I215),FALSE))*$C218</f>
        <v>7194.7535864833917</v>
      </c>
      <c r="AB218">
        <f>AB217+(1-(HLOOKUP(daily!$B217,'commercial size limit'!$A$4:$M$13,6,FALSE)/100))*(VLOOKUP(16&amp;$B217,'comm trip limit - FL_Keys'!$A$5:$I$64,COLUMN(D215),FALSE))*$C218</f>
        <v>6006.4673385555025</v>
      </c>
      <c r="AC218">
        <f>AC217+(1-(HLOOKUP(daily!$B217,'commercial size limit'!$A$4:$M$13,6,FALSE)/100))*(VLOOKUP(16&amp;$B217,'comm trip limit - FL_Keys'!$A$5:$I$64,COLUMN(E215),FALSE))*$C218</f>
        <v>4171.8459894243824</v>
      </c>
      <c r="AD218">
        <f>AD217+(1-(HLOOKUP(daily!$B217,'commercial size limit'!$A$4:$M$13,6,FALSE)/100))*(VLOOKUP(16&amp;$B217,'comm trip limit - FL_Keys'!$A$5:$I$64,COLUMN(F215),FALSE))*$C218</f>
        <v>5216.6132990025899</v>
      </c>
      <c r="AE218">
        <f>AE217+(1-(HLOOKUP(daily!$B217,'commercial size limit'!$A$4:$M$13,6,FALSE)/100))*(VLOOKUP(16&amp;$B217,'comm trip limit - FL_Keys'!$A$5:$I$64,COLUMN(G215),FALSE))*$C218</f>
        <v>5866.0526821508911</v>
      </c>
      <c r="AF218">
        <f>AF217+(1-(HLOOKUP(daily!$B217,'commercial size limit'!$A$4:$M$13,6,FALSE)/100))*(VLOOKUP(16&amp;$B217,'comm trip limit - FL_Keys'!$A$5:$I$64,COLUMN(H215),FALSE))*$C218</f>
        <v>5995.1443593327494</v>
      </c>
      <c r="AG218">
        <f>AG217+(1-(HLOOKUP(daily!$B217,'commercial size limit'!$A$4:$M$13,6,FALSE)/100))*(VLOOKUP(16&amp;$B217,'comm trip limit - FL_Keys'!$A$5:$I$64,COLUMN(I215),FALSE))*$C218</f>
        <v>6006.4673385555025</v>
      </c>
      <c r="AH218">
        <f>AH217+(1-(HLOOKUP(daily!$B217,'commercial size limit'!$A$4:$M$13,7,FALSE)/100))*(VLOOKUP(17&amp;$B217,'comm trip limit - FL_Keys'!$A$5:$I$64,COLUMN(D215),FALSE))*$C218</f>
        <v>5477.3239320098355</v>
      </c>
      <c r="AI218">
        <f>AI217+(1-(HLOOKUP(daily!$B217,'commercial size limit'!$A$4:$M$13,7,FALSE)/100))*(VLOOKUP(17&amp;$B217,'comm trip limit - FL_Keys'!$A$5:$I$64,COLUMN(E215),FALSE))*$C218</f>
        <v>3936.6919370871165</v>
      </c>
      <c r="AJ218">
        <f>AJ217+(1-(HLOOKUP(daily!$B217,'commercial size limit'!$A$4:$M$13,7,FALSE)/100))*(VLOOKUP(17&amp;$B217,'comm trip limit - FL_Keys'!$A$5:$I$64,COLUMN(F215),FALSE))*$C218</f>
        <v>4850.9712201349112</v>
      </c>
      <c r="AK218">
        <f>AK217+(1-(HLOOKUP(daily!$B217,'commercial size limit'!$A$4:$M$13,7,FALSE)/100))*(VLOOKUP(17&amp;$B217,'comm trip limit - FL_Keys'!$A$5:$I$64,COLUMN(G215),FALSE))*$C218</f>
        <v>5374.1182531144741</v>
      </c>
      <c r="AL218">
        <f>AL217+(1-(HLOOKUP(daily!$B217,'commercial size limit'!$A$4:$M$13,7,FALSE)/100))*(VLOOKUP(17&amp;$B217,'comm trip limit - FL_Keys'!$A$5:$I$64,COLUMN(H215),FALSE))*$C218</f>
        <v>5472.8041283983111</v>
      </c>
      <c r="AM218">
        <f>AM217+(1-(HLOOKUP(daily!$B217,'commercial size limit'!$A$4:$M$13,7,FALSE)/100))*(VLOOKUP(17&amp;$B217,'comm trip limit - FL_Keys'!$A$5:$I$64,COLUMN(I215),FALSE))*$C218</f>
        <v>5477.3239320098355</v>
      </c>
    </row>
    <row r="219" spans="1:39" x14ac:dyDescent="0.25">
      <c r="A219" s="7">
        <v>42586</v>
      </c>
      <c r="B219" s="22">
        <f t="shared" si="10"/>
        <v>8</v>
      </c>
      <c r="C219" s="21">
        <f t="shared" si="9"/>
        <v>87.007999999999996</v>
      </c>
      <c r="D219">
        <f t="shared" si="11"/>
        <v>10465.662999999995</v>
      </c>
      <c r="E219">
        <v>217</v>
      </c>
      <c r="J219">
        <f>J218+(1-(HLOOKUP(daily!$B218,'commercial size limit'!$A$4:$M$13,2,FALSE)/100))*(VLOOKUP(12&amp;$B218,'comm trip limit - FL_Keys'!$A$5:$I$64,COLUMN(D216),FALSE))*$C219</f>
        <v>10465.662999999995</v>
      </c>
      <c r="K219">
        <f>K218+(1-(HLOOKUP(daily!$B218,'commercial size limit'!$A$4:$M$13,2,FALSE)/100))*(VLOOKUP(12&amp;$B218,'comm trip limit - FL_Keys'!$A$5:$I$64,COLUMN(E216),FALSE))*$C219</f>
        <v>6131.2284098499904</v>
      </c>
      <c r="L219">
        <f>L218+(1-(HLOOKUP(daily!$B218,'commercial size limit'!$A$4:$M$13,2,FALSE)/100))*(VLOOKUP(12&amp;$B218,'comm trip limit - FL_Keys'!$A$5:$I$64,COLUMN(F216),FALSE))*$C219</f>
        <v>8333.8573666799984</v>
      </c>
      <c r="M219">
        <f>M218+(1-(HLOOKUP(daily!$B218,'commercial size limit'!$A$4:$M$13,2,FALSE)/100))*(VLOOKUP(12&amp;$B218,'comm trip limit - FL_Keys'!$A$5:$I$64,COLUMN(G216),FALSE))*$C219</f>
        <v>9901.8568372600039</v>
      </c>
      <c r="N219">
        <f>N218+(1-(HLOOKUP(daily!$B218,'commercial size limit'!$A$4:$M$13,2,FALSE)/100))*(VLOOKUP(12&amp;$B218,'comm trip limit - FL_Keys'!$A$5:$I$64,COLUMN(H216),FALSE))*$C219</f>
        <v>10366.280738790001</v>
      </c>
      <c r="O219">
        <f>O218+(1-(HLOOKUP(daily!$B218,'commercial size limit'!$A$4:$M$13,2,FALSE)/100))*(VLOOKUP(12&amp;$B218,'comm trip limit - FL_Keys'!$A$5:$I$64,COLUMN(I216),FALSE))*$C219</f>
        <v>10432.699620099995</v>
      </c>
      <c r="P219">
        <f>P218+(1-(HLOOKUP(daily!$B218,'commercial size limit'!$A$4:$M$13,4,FALSE)/100))*(VLOOKUP(14&amp;$B218,'comm trip limit - FL_Keys'!$A$5:$I$64,COLUMN(D216),FALSE))*$C219</f>
        <v>7986.9633353398067</v>
      </c>
      <c r="Q219">
        <f>Q218+(1-(HLOOKUP(daily!$B218,'commercial size limit'!$A$4:$M$13,4,FALSE)/100))*(VLOOKUP(14&amp;$B218,'comm trip limit - FL_Keys'!$A$5:$I$64,COLUMN(E216),FALSE))*$C219</f>
        <v>5151.3637136119323</v>
      </c>
      <c r="R219">
        <f>R218+(1-(HLOOKUP(daily!$B218,'commercial size limit'!$A$4:$M$13,4,FALSE)/100))*(VLOOKUP(14&amp;$B218,'comm trip limit - FL_Keys'!$A$5:$I$64,COLUMN(F216),FALSE))*$C219</f>
        <v>6698.3795217247816</v>
      </c>
      <c r="S219">
        <f>S218+(1-(HLOOKUP(daily!$B218,'commercial size limit'!$A$4:$M$13,4,FALSE)/100))*(VLOOKUP(14&amp;$B218,'comm trip limit - FL_Keys'!$A$5:$I$64,COLUMN(G216),FALSE))*$C219</f>
        <v>7729.8300636273425</v>
      </c>
      <c r="T219">
        <f>T218+(1-(HLOOKUP(daily!$B218,'commercial size limit'!$A$4:$M$13,4,FALSE)/100))*(VLOOKUP(14&amp;$B218,'comm trip limit - FL_Keys'!$A$5:$I$64,COLUMN(H216),FALSE))*$C219</f>
        <v>7956.2905288610664</v>
      </c>
      <c r="U219">
        <f>U218+(1-(HLOOKUP(daily!$B218,'commercial size limit'!$A$4:$M$13,4,FALSE)/100))*(VLOOKUP(14&amp;$B218,'comm trip limit - FL_Keys'!$A$5:$I$64,COLUMN(I216),FALSE))*$C219</f>
        <v>7981.6180093007661</v>
      </c>
      <c r="V219">
        <f>V218+(1-(HLOOKUP(daily!$B218,'commercial size limit'!$A$4:$M$13,5,FALSE)/100))*(VLOOKUP(15&amp;$B218,'comm trip limit - FL_Keys'!$A$5:$I$64,COLUMN(D216),FALSE))*$C219</f>
        <v>7230.2818531500579</v>
      </c>
      <c r="W219">
        <f>W218+(1-(HLOOKUP(daily!$B218,'commercial size limit'!$A$4:$M$13,5,FALSE)/100))*(VLOOKUP(15&amp;$B218,'comm trip limit - FL_Keys'!$A$5:$I$64,COLUMN(E216),FALSE))*$C219</f>
        <v>4801.5241997375078</v>
      </c>
      <c r="X219">
        <f>X218+(1-(HLOOKUP(daily!$B218,'commercial size limit'!$A$4:$M$13,5,FALSE)/100))*(VLOOKUP(15&amp;$B218,'comm trip limit - FL_Keys'!$A$5:$I$64,COLUMN(F216),FALSE))*$C219</f>
        <v>6167.4874097958464</v>
      </c>
      <c r="Y219">
        <f>Y218+(1-(HLOOKUP(daily!$B218,'commercial size limit'!$A$4:$M$13,5,FALSE)/100))*(VLOOKUP(15&amp;$B218,'comm trip limit - FL_Keys'!$A$5:$I$64,COLUMN(G216),FALSE))*$C219</f>
        <v>7056.6842557763048</v>
      </c>
      <c r="Z219">
        <f>Z218+(1-(HLOOKUP(daily!$B218,'commercial size limit'!$A$4:$M$13,5,FALSE)/100))*(VLOOKUP(15&amp;$B218,'comm trip limit - FL_Keys'!$A$5:$I$64,COLUMN(H216),FALSE))*$C219</f>
        <v>7218.4704559694383</v>
      </c>
      <c r="AA219">
        <f>AA218+(1-(HLOOKUP(daily!$B218,'commercial size limit'!$A$4:$M$13,5,FALSE)/100))*(VLOOKUP(15&amp;$B218,'comm trip limit - FL_Keys'!$A$5:$I$64,COLUMN(I216),FALSE))*$C219</f>
        <v>7230.2818531500579</v>
      </c>
      <c r="AB219">
        <f>AB218+(1-(HLOOKUP(daily!$B218,'commercial size limit'!$A$4:$M$13,6,FALSE)/100))*(VLOOKUP(16&amp;$B218,'comm trip limit - FL_Keys'!$A$5:$I$64,COLUMN(D216),FALSE))*$C219</f>
        <v>6040.6904852221687</v>
      </c>
      <c r="AC219">
        <f>AC218+(1-(HLOOKUP(daily!$B218,'commercial size limit'!$A$4:$M$13,6,FALSE)/100))*(VLOOKUP(16&amp;$B218,'comm trip limit - FL_Keys'!$A$5:$I$64,COLUMN(E216),FALSE))*$C219</f>
        <v>4199.8186205838492</v>
      </c>
      <c r="AD219">
        <f>AD218+(1-(HLOOKUP(daily!$B218,'commercial size limit'!$A$4:$M$13,6,FALSE)/100))*(VLOOKUP(16&amp;$B218,'comm trip limit - FL_Keys'!$A$5:$I$64,COLUMN(F216),FALSE))*$C219</f>
        <v>5247.9517766367235</v>
      </c>
      <c r="AE219">
        <f>AE218+(1-(HLOOKUP(daily!$B218,'commercial size limit'!$A$4:$M$13,6,FALSE)/100))*(VLOOKUP(16&amp;$B218,'comm trip limit - FL_Keys'!$A$5:$I$64,COLUMN(G216),FALSE))*$C219</f>
        <v>5899.2888332676912</v>
      </c>
      <c r="AF219">
        <f>AF218+(1-(HLOOKUP(daily!$B218,'commercial size limit'!$A$4:$M$13,6,FALSE)/100))*(VLOOKUP(16&amp;$B218,'comm trip limit - FL_Keys'!$A$5:$I$64,COLUMN(H216),FALSE))*$C219</f>
        <v>6029.1731185263498</v>
      </c>
      <c r="AG219">
        <f>AG218+(1-(HLOOKUP(daily!$B218,'commercial size limit'!$A$4:$M$13,6,FALSE)/100))*(VLOOKUP(16&amp;$B218,'comm trip limit - FL_Keys'!$A$5:$I$64,COLUMN(I216),FALSE))*$C219</f>
        <v>6040.6904852221687</v>
      </c>
      <c r="AH219">
        <f>AH218+(1-(HLOOKUP(daily!$B218,'commercial size limit'!$A$4:$M$13,7,FALSE)/100))*(VLOOKUP(17&amp;$B218,'comm trip limit - FL_Keys'!$A$5:$I$64,COLUMN(D216),FALSE))*$C219</f>
        <v>5510.0389400098356</v>
      </c>
      <c r="AI219">
        <f>AI218+(1-(HLOOKUP(daily!$B218,'commercial size limit'!$A$4:$M$13,7,FALSE)/100))*(VLOOKUP(17&amp;$B218,'comm trip limit - FL_Keys'!$A$5:$I$64,COLUMN(E216),FALSE))*$C219</f>
        <v>3963.7070092432764</v>
      </c>
      <c r="AJ219">
        <f>AJ218+(1-(HLOOKUP(daily!$B218,'commercial size limit'!$A$4:$M$13,7,FALSE)/100))*(VLOOKUP(17&amp;$B218,'comm trip limit - FL_Keys'!$A$5:$I$64,COLUMN(F216),FALSE))*$C219</f>
        <v>4881.0706632453112</v>
      </c>
      <c r="AK219">
        <f>AK218+(1-(HLOOKUP(daily!$B218,'commercial size limit'!$A$4:$M$13,7,FALSE)/100))*(VLOOKUP(17&amp;$B218,'comm trip limit - FL_Keys'!$A$5:$I$64,COLUMN(G216),FALSE))*$C219</f>
        <v>5405.9597704008738</v>
      </c>
      <c r="AL219">
        <f>AL218+(1-(HLOOKUP(daily!$B218,'commercial size limit'!$A$4:$M$13,7,FALSE)/100))*(VLOOKUP(17&amp;$B218,'comm trip limit - FL_Keys'!$A$5:$I$64,COLUMN(H216),FALSE))*$C219</f>
        <v>5505.4383303285513</v>
      </c>
      <c r="AM219">
        <f>AM218+(1-(HLOOKUP(daily!$B218,'commercial size limit'!$A$4:$M$13,7,FALSE)/100))*(VLOOKUP(17&amp;$B218,'comm trip limit - FL_Keys'!$A$5:$I$64,COLUMN(I216),FALSE))*$C219</f>
        <v>5510.0389400098356</v>
      </c>
    </row>
    <row r="220" spans="1:39" x14ac:dyDescent="0.25">
      <c r="A220" s="7">
        <v>42587</v>
      </c>
      <c r="B220" s="22">
        <f t="shared" si="10"/>
        <v>8</v>
      </c>
      <c r="C220" s="21">
        <f t="shared" si="9"/>
        <v>87.007999999999996</v>
      </c>
      <c r="D220">
        <f t="shared" si="11"/>
        <v>10552.670999999995</v>
      </c>
      <c r="E220">
        <v>218</v>
      </c>
      <c r="J220">
        <f>J219+(1-(HLOOKUP(daily!$B219,'commercial size limit'!$A$4:$M$13,2,FALSE)/100))*(VLOOKUP(12&amp;$B219,'comm trip limit - FL_Keys'!$A$5:$I$64,COLUMN(D217),FALSE))*$C220</f>
        <v>10552.670999999995</v>
      </c>
      <c r="K220">
        <f>K219+(1-(HLOOKUP(daily!$B219,'commercial size limit'!$A$4:$M$13,2,FALSE)/100))*(VLOOKUP(12&amp;$B219,'comm trip limit - FL_Keys'!$A$5:$I$64,COLUMN(E217),FALSE))*$C220</f>
        <v>6182.0784952899903</v>
      </c>
      <c r="L220">
        <f>L219+(1-(HLOOKUP(daily!$B219,'commercial size limit'!$A$4:$M$13,2,FALSE)/100))*(VLOOKUP(12&amp;$B219,'comm trip limit - FL_Keys'!$A$5:$I$64,COLUMN(F217),FALSE))*$C220</f>
        <v>8400.4167465199989</v>
      </c>
      <c r="M220">
        <f>M219+(1-(HLOOKUP(daily!$B219,'commercial size limit'!$A$4:$M$13,2,FALSE)/100))*(VLOOKUP(12&amp;$B219,'comm trip limit - FL_Keys'!$A$5:$I$64,COLUMN(G217),FALSE))*$C220</f>
        <v>9978.6988225400037</v>
      </c>
      <c r="N220">
        <f>N219+(1-(HLOOKUP(daily!$B219,'commercial size limit'!$A$4:$M$13,2,FALSE)/100))*(VLOOKUP(12&amp;$B219,'comm trip limit - FL_Keys'!$A$5:$I$64,COLUMN(H217),FALSE))*$C220</f>
        <v>10447.17903703</v>
      </c>
      <c r="O220">
        <f>O219+(1-(HLOOKUP(daily!$B219,'commercial size limit'!$A$4:$M$13,2,FALSE)/100))*(VLOOKUP(12&amp;$B219,'comm trip limit - FL_Keys'!$A$5:$I$64,COLUMN(I217),FALSE))*$C220</f>
        <v>10515.516444739995</v>
      </c>
      <c r="P220">
        <f>P219+(1-(HLOOKUP(daily!$B219,'commercial size limit'!$A$4:$M$13,4,FALSE)/100))*(VLOOKUP(14&amp;$B219,'comm trip limit - FL_Keys'!$A$5:$I$64,COLUMN(D217),FALSE))*$C220</f>
        <v>8052.8573940064734</v>
      </c>
      <c r="Q220">
        <f>Q219+(1-(HLOOKUP(daily!$B219,'commercial size limit'!$A$4:$M$13,4,FALSE)/100))*(VLOOKUP(14&amp;$B219,'comm trip limit - FL_Keys'!$A$5:$I$64,COLUMN(E217),FALSE))*$C220</f>
        <v>5194.8103022532123</v>
      </c>
      <c r="R220">
        <f>R219+(1-(HLOOKUP(daily!$B219,'commercial size limit'!$A$4:$M$13,4,FALSE)/100))*(VLOOKUP(14&amp;$B219,'comm trip limit - FL_Keys'!$A$5:$I$64,COLUMN(F217),FALSE))*$C220</f>
        <v>6752.7230108477679</v>
      </c>
      <c r="S220">
        <f>S219+(1-(HLOOKUP(daily!$B219,'commercial size limit'!$A$4:$M$13,4,FALSE)/100))*(VLOOKUP(14&amp;$B219,'comm trip limit - FL_Keys'!$A$5:$I$64,COLUMN(G217),FALSE))*$C220</f>
        <v>7790.4176737495827</v>
      </c>
      <c r="T220">
        <f>T219+(1-(HLOOKUP(daily!$B219,'commercial size limit'!$A$4:$M$13,4,FALSE)/100))*(VLOOKUP(14&amp;$B219,'comm trip limit - FL_Keys'!$A$5:$I$64,COLUMN(H217),FALSE))*$C220</f>
        <v>8018.9544607718926</v>
      </c>
      <c r="U220">
        <f>U219+(1-(HLOOKUP(daily!$B219,'commercial size limit'!$A$4:$M$13,4,FALSE)/100))*(VLOOKUP(14&amp;$B219,'comm trip limit - FL_Keys'!$A$5:$I$64,COLUMN(I217),FALSE))*$C220</f>
        <v>8045.7302926210859</v>
      </c>
      <c r="V220">
        <f>V219+(1-(HLOOKUP(daily!$B219,'commercial size limit'!$A$4:$M$13,5,FALSE)/100))*(VLOOKUP(15&amp;$B219,'comm trip limit - FL_Keys'!$A$5:$I$64,COLUMN(D217),FALSE))*$C220</f>
        <v>7265.8101198167242</v>
      </c>
      <c r="W220">
        <f>W219+(1-(HLOOKUP(daily!$B219,'commercial size limit'!$A$4:$M$13,5,FALSE)/100))*(VLOOKUP(15&amp;$B219,'comm trip limit - FL_Keys'!$A$5:$I$64,COLUMN(E217),FALSE))*$C220</f>
        <v>4830.295700649508</v>
      </c>
      <c r="X220">
        <f>X219+(1-(HLOOKUP(daily!$B219,'commercial size limit'!$A$4:$M$13,5,FALSE)/100))*(VLOOKUP(15&amp;$B219,'comm trip limit - FL_Keys'!$A$5:$I$64,COLUMN(F217),FALSE))*$C220</f>
        <v>6199.8874125825132</v>
      </c>
      <c r="Y220">
        <f>Y219+(1-(HLOOKUP(daily!$B219,'commercial size limit'!$A$4:$M$13,5,FALSE)/100))*(VLOOKUP(15&amp;$B219,'comm trip limit - FL_Keys'!$A$5:$I$64,COLUMN(G217),FALSE))*$C220</f>
        <v>7091.1274891789717</v>
      </c>
      <c r="Z220">
        <f>Z219+(1-(HLOOKUP(daily!$B219,'commercial size limit'!$A$4:$M$13,5,FALSE)/100))*(VLOOKUP(15&amp;$B219,'comm trip limit - FL_Keys'!$A$5:$I$64,COLUMN(H217),FALSE))*$C220</f>
        <v>7253.706325001438</v>
      </c>
      <c r="AA220">
        <f>AA219+(1-(HLOOKUP(daily!$B219,'commercial size limit'!$A$4:$M$13,5,FALSE)/100))*(VLOOKUP(15&amp;$B219,'comm trip limit - FL_Keys'!$A$5:$I$64,COLUMN(I217),FALSE))*$C220</f>
        <v>7265.8101198167242</v>
      </c>
      <c r="AB220">
        <f>AB219+(1-(HLOOKUP(daily!$B219,'commercial size limit'!$A$4:$M$13,6,FALSE)/100))*(VLOOKUP(16&amp;$B219,'comm trip limit - FL_Keys'!$A$5:$I$64,COLUMN(D217),FALSE))*$C220</f>
        <v>6074.913631888835</v>
      </c>
      <c r="AC220">
        <f>AC219+(1-(HLOOKUP(daily!$B219,'commercial size limit'!$A$4:$M$13,6,FALSE)/100))*(VLOOKUP(16&amp;$B219,'comm trip limit - FL_Keys'!$A$5:$I$64,COLUMN(E217),FALSE))*$C220</f>
        <v>4227.791251743316</v>
      </c>
      <c r="AD220">
        <f>AD219+(1-(HLOOKUP(daily!$B219,'commercial size limit'!$A$4:$M$13,6,FALSE)/100))*(VLOOKUP(16&amp;$B219,'comm trip limit - FL_Keys'!$A$5:$I$64,COLUMN(F217),FALSE))*$C220</f>
        <v>5279.2902542708571</v>
      </c>
      <c r="AE220">
        <f>AE219+(1-(HLOOKUP(daily!$B219,'commercial size limit'!$A$4:$M$13,6,FALSE)/100))*(VLOOKUP(16&amp;$B219,'comm trip limit - FL_Keys'!$A$5:$I$64,COLUMN(G217),FALSE))*$C220</f>
        <v>5932.5249843844913</v>
      </c>
      <c r="AF220">
        <f>AF219+(1-(HLOOKUP(daily!$B219,'commercial size limit'!$A$4:$M$13,6,FALSE)/100))*(VLOOKUP(16&amp;$B219,'comm trip limit - FL_Keys'!$A$5:$I$64,COLUMN(H217),FALSE))*$C220</f>
        <v>6063.2018777199501</v>
      </c>
      <c r="AG220">
        <f>AG219+(1-(HLOOKUP(daily!$B219,'commercial size limit'!$A$4:$M$13,6,FALSE)/100))*(VLOOKUP(16&amp;$B219,'comm trip limit - FL_Keys'!$A$5:$I$64,COLUMN(I217),FALSE))*$C220</f>
        <v>6074.913631888835</v>
      </c>
      <c r="AH220">
        <f>AH219+(1-(HLOOKUP(daily!$B219,'commercial size limit'!$A$4:$M$13,7,FALSE)/100))*(VLOOKUP(17&amp;$B219,'comm trip limit - FL_Keys'!$A$5:$I$64,COLUMN(D217),FALSE))*$C220</f>
        <v>5542.7539480098358</v>
      </c>
      <c r="AI220">
        <f>AI219+(1-(HLOOKUP(daily!$B219,'commercial size limit'!$A$4:$M$13,7,FALSE)/100))*(VLOOKUP(17&amp;$B219,'comm trip limit - FL_Keys'!$A$5:$I$64,COLUMN(E217),FALSE))*$C220</f>
        <v>3990.7220813994363</v>
      </c>
      <c r="AJ220">
        <f>AJ219+(1-(HLOOKUP(daily!$B219,'commercial size limit'!$A$4:$M$13,7,FALSE)/100))*(VLOOKUP(17&amp;$B219,'comm trip limit - FL_Keys'!$A$5:$I$64,COLUMN(F217),FALSE))*$C220</f>
        <v>4911.1701063557111</v>
      </c>
      <c r="AK220">
        <f>AK219+(1-(HLOOKUP(daily!$B219,'commercial size limit'!$A$4:$M$13,7,FALSE)/100))*(VLOOKUP(17&amp;$B219,'comm trip limit - FL_Keys'!$A$5:$I$64,COLUMN(G217),FALSE))*$C220</f>
        <v>5437.8012876872735</v>
      </c>
      <c r="AL220">
        <f>AL219+(1-(HLOOKUP(daily!$B219,'commercial size limit'!$A$4:$M$13,7,FALSE)/100))*(VLOOKUP(17&amp;$B219,'comm trip limit - FL_Keys'!$A$5:$I$64,COLUMN(H217),FALSE))*$C220</f>
        <v>5538.0725322587914</v>
      </c>
      <c r="AM220">
        <f>AM219+(1-(HLOOKUP(daily!$B219,'commercial size limit'!$A$4:$M$13,7,FALSE)/100))*(VLOOKUP(17&amp;$B219,'comm trip limit - FL_Keys'!$A$5:$I$64,COLUMN(I217),FALSE))*$C220</f>
        <v>5542.7539480098358</v>
      </c>
    </row>
    <row r="221" spans="1:39" x14ac:dyDescent="0.25">
      <c r="A221" s="7">
        <v>42588</v>
      </c>
      <c r="B221" s="22">
        <f t="shared" si="10"/>
        <v>8</v>
      </c>
      <c r="C221" s="21">
        <f t="shared" si="9"/>
        <v>87.007999999999996</v>
      </c>
      <c r="D221">
        <f t="shared" si="11"/>
        <v>10639.678999999995</v>
      </c>
      <c r="E221">
        <v>219</v>
      </c>
      <c r="J221">
        <f>J220+(1-(HLOOKUP(daily!$B220,'commercial size limit'!$A$4:$M$13,2,FALSE)/100))*(VLOOKUP(12&amp;$B220,'comm trip limit - FL_Keys'!$A$5:$I$64,COLUMN(D218),FALSE))*$C221</f>
        <v>10639.678999999995</v>
      </c>
      <c r="K221">
        <f>K220+(1-(HLOOKUP(daily!$B220,'commercial size limit'!$A$4:$M$13,2,FALSE)/100))*(VLOOKUP(12&amp;$B220,'comm trip limit - FL_Keys'!$A$5:$I$64,COLUMN(E218),FALSE))*$C221</f>
        <v>6232.9285807299902</v>
      </c>
      <c r="L221">
        <f>L220+(1-(HLOOKUP(daily!$B220,'commercial size limit'!$A$4:$M$13,2,FALSE)/100))*(VLOOKUP(12&amp;$B220,'comm trip limit - FL_Keys'!$A$5:$I$64,COLUMN(F218),FALSE))*$C221</f>
        <v>8466.9761263599994</v>
      </c>
      <c r="M221">
        <f>M220+(1-(HLOOKUP(daily!$B220,'commercial size limit'!$A$4:$M$13,2,FALSE)/100))*(VLOOKUP(12&amp;$B220,'comm trip limit - FL_Keys'!$A$5:$I$64,COLUMN(G218),FALSE))*$C221</f>
        <v>10055.540807820003</v>
      </c>
      <c r="N221">
        <f>N220+(1-(HLOOKUP(daily!$B220,'commercial size limit'!$A$4:$M$13,2,FALSE)/100))*(VLOOKUP(12&amp;$B220,'comm trip limit - FL_Keys'!$A$5:$I$64,COLUMN(H218),FALSE))*$C221</f>
        <v>10528.07733527</v>
      </c>
      <c r="O221">
        <f>O220+(1-(HLOOKUP(daily!$B220,'commercial size limit'!$A$4:$M$13,2,FALSE)/100))*(VLOOKUP(12&amp;$B220,'comm trip limit - FL_Keys'!$A$5:$I$64,COLUMN(I218),FALSE))*$C221</f>
        <v>10598.333269379995</v>
      </c>
      <c r="P221">
        <f>P220+(1-(HLOOKUP(daily!$B220,'commercial size limit'!$A$4:$M$13,4,FALSE)/100))*(VLOOKUP(14&amp;$B220,'comm trip limit - FL_Keys'!$A$5:$I$64,COLUMN(D218),FALSE))*$C221</f>
        <v>8118.7514526731402</v>
      </c>
      <c r="Q221">
        <f>Q220+(1-(HLOOKUP(daily!$B220,'commercial size limit'!$A$4:$M$13,4,FALSE)/100))*(VLOOKUP(14&amp;$B220,'comm trip limit - FL_Keys'!$A$5:$I$64,COLUMN(E218),FALSE))*$C221</f>
        <v>5238.2568908944922</v>
      </c>
      <c r="R221">
        <f>R220+(1-(HLOOKUP(daily!$B220,'commercial size limit'!$A$4:$M$13,4,FALSE)/100))*(VLOOKUP(14&amp;$B220,'comm trip limit - FL_Keys'!$A$5:$I$64,COLUMN(F218),FALSE))*$C221</f>
        <v>6807.0664999707542</v>
      </c>
      <c r="S221">
        <f>S220+(1-(HLOOKUP(daily!$B220,'commercial size limit'!$A$4:$M$13,4,FALSE)/100))*(VLOOKUP(14&amp;$B220,'comm trip limit - FL_Keys'!$A$5:$I$64,COLUMN(G218),FALSE))*$C221</f>
        <v>7851.0052838718229</v>
      </c>
      <c r="T221">
        <f>T220+(1-(HLOOKUP(daily!$B220,'commercial size limit'!$A$4:$M$13,4,FALSE)/100))*(VLOOKUP(14&amp;$B220,'comm trip limit - FL_Keys'!$A$5:$I$64,COLUMN(H218),FALSE))*$C221</f>
        <v>8081.6183926827189</v>
      </c>
      <c r="U221">
        <f>U220+(1-(HLOOKUP(daily!$B220,'commercial size limit'!$A$4:$M$13,4,FALSE)/100))*(VLOOKUP(14&amp;$B220,'comm trip limit - FL_Keys'!$A$5:$I$64,COLUMN(I218),FALSE))*$C221</f>
        <v>8109.8425759414058</v>
      </c>
      <c r="V221">
        <f>V220+(1-(HLOOKUP(daily!$B220,'commercial size limit'!$A$4:$M$13,5,FALSE)/100))*(VLOOKUP(15&amp;$B220,'comm trip limit - FL_Keys'!$A$5:$I$64,COLUMN(D218),FALSE))*$C221</f>
        <v>7301.3383864833904</v>
      </c>
      <c r="W221">
        <f>W220+(1-(HLOOKUP(daily!$B220,'commercial size limit'!$A$4:$M$13,5,FALSE)/100))*(VLOOKUP(15&amp;$B220,'comm trip limit - FL_Keys'!$A$5:$I$64,COLUMN(E218),FALSE))*$C221</f>
        <v>4859.0672015615082</v>
      </c>
      <c r="X221">
        <f>X220+(1-(HLOOKUP(daily!$B220,'commercial size limit'!$A$4:$M$13,5,FALSE)/100))*(VLOOKUP(15&amp;$B220,'comm trip limit - FL_Keys'!$A$5:$I$64,COLUMN(F218),FALSE))*$C221</f>
        <v>6232.2874153691801</v>
      </c>
      <c r="Y221">
        <f>Y220+(1-(HLOOKUP(daily!$B220,'commercial size limit'!$A$4:$M$13,5,FALSE)/100))*(VLOOKUP(15&amp;$B220,'comm trip limit - FL_Keys'!$A$5:$I$64,COLUMN(G218),FALSE))*$C221</f>
        <v>7125.5707225816386</v>
      </c>
      <c r="Z221">
        <f>Z220+(1-(HLOOKUP(daily!$B220,'commercial size limit'!$A$4:$M$13,5,FALSE)/100))*(VLOOKUP(15&amp;$B220,'comm trip limit - FL_Keys'!$A$5:$I$64,COLUMN(H218),FALSE))*$C221</f>
        <v>7288.9421940334378</v>
      </c>
      <c r="AA221">
        <f>AA220+(1-(HLOOKUP(daily!$B220,'commercial size limit'!$A$4:$M$13,5,FALSE)/100))*(VLOOKUP(15&amp;$B220,'comm trip limit - FL_Keys'!$A$5:$I$64,COLUMN(I218),FALSE))*$C221</f>
        <v>7301.3383864833904</v>
      </c>
      <c r="AB221">
        <f>AB220+(1-(HLOOKUP(daily!$B220,'commercial size limit'!$A$4:$M$13,6,FALSE)/100))*(VLOOKUP(16&amp;$B220,'comm trip limit - FL_Keys'!$A$5:$I$64,COLUMN(D218),FALSE))*$C221</f>
        <v>6109.1367785555012</v>
      </c>
      <c r="AC221">
        <f>AC220+(1-(HLOOKUP(daily!$B220,'commercial size limit'!$A$4:$M$13,6,FALSE)/100))*(VLOOKUP(16&amp;$B220,'comm trip limit - FL_Keys'!$A$5:$I$64,COLUMN(E218),FALSE))*$C221</f>
        <v>4255.7638829027828</v>
      </c>
      <c r="AD221">
        <f>AD220+(1-(HLOOKUP(daily!$B220,'commercial size limit'!$A$4:$M$13,6,FALSE)/100))*(VLOOKUP(16&amp;$B220,'comm trip limit - FL_Keys'!$A$5:$I$64,COLUMN(F218),FALSE))*$C221</f>
        <v>5310.6287319049907</v>
      </c>
      <c r="AE221">
        <f>AE220+(1-(HLOOKUP(daily!$B220,'commercial size limit'!$A$4:$M$13,6,FALSE)/100))*(VLOOKUP(16&amp;$B220,'comm trip limit - FL_Keys'!$A$5:$I$64,COLUMN(G218),FALSE))*$C221</f>
        <v>5965.7611355012914</v>
      </c>
      <c r="AF221">
        <f>AF220+(1-(HLOOKUP(daily!$B220,'commercial size limit'!$A$4:$M$13,6,FALSE)/100))*(VLOOKUP(16&amp;$B220,'comm trip limit - FL_Keys'!$A$5:$I$64,COLUMN(H218),FALSE))*$C221</f>
        <v>6097.2306369135504</v>
      </c>
      <c r="AG221">
        <f>AG220+(1-(HLOOKUP(daily!$B220,'commercial size limit'!$A$4:$M$13,6,FALSE)/100))*(VLOOKUP(16&amp;$B220,'comm trip limit - FL_Keys'!$A$5:$I$64,COLUMN(I218),FALSE))*$C221</f>
        <v>6109.1367785555012</v>
      </c>
      <c r="AH221">
        <f>AH220+(1-(HLOOKUP(daily!$B220,'commercial size limit'!$A$4:$M$13,7,FALSE)/100))*(VLOOKUP(17&amp;$B220,'comm trip limit - FL_Keys'!$A$5:$I$64,COLUMN(D218),FALSE))*$C221</f>
        <v>5575.4689560098359</v>
      </c>
      <c r="AI221">
        <f>AI220+(1-(HLOOKUP(daily!$B220,'commercial size limit'!$A$4:$M$13,7,FALSE)/100))*(VLOOKUP(17&amp;$B220,'comm trip limit - FL_Keys'!$A$5:$I$64,COLUMN(E218),FALSE))*$C221</f>
        <v>4017.7371535555963</v>
      </c>
      <c r="AJ221">
        <f>AJ220+(1-(HLOOKUP(daily!$B220,'commercial size limit'!$A$4:$M$13,7,FALSE)/100))*(VLOOKUP(17&amp;$B220,'comm trip limit - FL_Keys'!$A$5:$I$64,COLUMN(F218),FALSE))*$C221</f>
        <v>4941.2695494661111</v>
      </c>
      <c r="AK221">
        <f>AK220+(1-(HLOOKUP(daily!$B220,'commercial size limit'!$A$4:$M$13,7,FALSE)/100))*(VLOOKUP(17&amp;$B220,'comm trip limit - FL_Keys'!$A$5:$I$64,COLUMN(G218),FALSE))*$C221</f>
        <v>5469.6428049736733</v>
      </c>
      <c r="AL221">
        <f>AL220+(1-(HLOOKUP(daily!$B220,'commercial size limit'!$A$4:$M$13,7,FALSE)/100))*(VLOOKUP(17&amp;$B220,'comm trip limit - FL_Keys'!$A$5:$I$64,COLUMN(H218),FALSE))*$C221</f>
        <v>5570.7067341890315</v>
      </c>
      <c r="AM221">
        <f>AM220+(1-(HLOOKUP(daily!$B220,'commercial size limit'!$A$4:$M$13,7,FALSE)/100))*(VLOOKUP(17&amp;$B220,'comm trip limit - FL_Keys'!$A$5:$I$64,COLUMN(I218),FALSE))*$C221</f>
        <v>5575.4689560098359</v>
      </c>
    </row>
    <row r="222" spans="1:39" x14ac:dyDescent="0.25">
      <c r="A222" s="7">
        <v>42589</v>
      </c>
      <c r="B222" s="22">
        <f t="shared" si="10"/>
        <v>8</v>
      </c>
      <c r="C222" s="21">
        <f t="shared" si="9"/>
        <v>87.007999999999996</v>
      </c>
      <c r="D222">
        <f t="shared" si="11"/>
        <v>10726.686999999994</v>
      </c>
      <c r="E222">
        <v>220</v>
      </c>
      <c r="J222">
        <f>J221+(1-(HLOOKUP(daily!$B221,'commercial size limit'!$A$4:$M$13,2,FALSE)/100))*(VLOOKUP(12&amp;$B221,'comm trip limit - FL_Keys'!$A$5:$I$64,COLUMN(D219),FALSE))*$C222</f>
        <v>10726.686999999994</v>
      </c>
      <c r="K222">
        <f>K221+(1-(HLOOKUP(daily!$B221,'commercial size limit'!$A$4:$M$13,2,FALSE)/100))*(VLOOKUP(12&amp;$B221,'comm trip limit - FL_Keys'!$A$5:$I$64,COLUMN(E219),FALSE))*$C222</f>
        <v>6283.7786661699902</v>
      </c>
      <c r="L222">
        <f>L221+(1-(HLOOKUP(daily!$B221,'commercial size limit'!$A$4:$M$13,2,FALSE)/100))*(VLOOKUP(12&amp;$B221,'comm trip limit - FL_Keys'!$A$5:$I$64,COLUMN(F219),FALSE))*$C222</f>
        <v>8533.5355061999999</v>
      </c>
      <c r="M222">
        <f>M221+(1-(HLOOKUP(daily!$B221,'commercial size limit'!$A$4:$M$13,2,FALSE)/100))*(VLOOKUP(12&amp;$B221,'comm trip limit - FL_Keys'!$A$5:$I$64,COLUMN(G219),FALSE))*$C222</f>
        <v>10132.382793100003</v>
      </c>
      <c r="N222">
        <f>N221+(1-(HLOOKUP(daily!$B221,'commercial size limit'!$A$4:$M$13,2,FALSE)/100))*(VLOOKUP(12&amp;$B221,'comm trip limit - FL_Keys'!$A$5:$I$64,COLUMN(H219),FALSE))*$C222</f>
        <v>10608.975633509999</v>
      </c>
      <c r="O222">
        <f>O221+(1-(HLOOKUP(daily!$B221,'commercial size limit'!$A$4:$M$13,2,FALSE)/100))*(VLOOKUP(12&amp;$B221,'comm trip limit - FL_Keys'!$A$5:$I$64,COLUMN(I219),FALSE))*$C222</f>
        <v>10681.150094019995</v>
      </c>
      <c r="P222">
        <f>P221+(1-(HLOOKUP(daily!$B221,'commercial size limit'!$A$4:$M$13,4,FALSE)/100))*(VLOOKUP(14&amp;$B221,'comm trip limit - FL_Keys'!$A$5:$I$64,COLUMN(D219),FALSE))*$C222</f>
        <v>8184.6455113398069</v>
      </c>
      <c r="Q222">
        <f>Q221+(1-(HLOOKUP(daily!$B221,'commercial size limit'!$A$4:$M$13,4,FALSE)/100))*(VLOOKUP(14&amp;$B221,'comm trip limit - FL_Keys'!$A$5:$I$64,COLUMN(E219),FALSE))*$C222</f>
        <v>5281.7034795357722</v>
      </c>
      <c r="R222">
        <f>R221+(1-(HLOOKUP(daily!$B221,'commercial size limit'!$A$4:$M$13,4,FALSE)/100))*(VLOOKUP(14&amp;$B221,'comm trip limit - FL_Keys'!$A$5:$I$64,COLUMN(F219),FALSE))*$C222</f>
        <v>6861.4099890937405</v>
      </c>
      <c r="S222">
        <f>S221+(1-(HLOOKUP(daily!$B221,'commercial size limit'!$A$4:$M$13,4,FALSE)/100))*(VLOOKUP(14&amp;$B221,'comm trip limit - FL_Keys'!$A$5:$I$64,COLUMN(G219),FALSE))*$C222</f>
        <v>7911.5928939940632</v>
      </c>
      <c r="T222">
        <f>T221+(1-(HLOOKUP(daily!$B221,'commercial size limit'!$A$4:$M$13,4,FALSE)/100))*(VLOOKUP(14&amp;$B221,'comm trip limit - FL_Keys'!$A$5:$I$64,COLUMN(H219),FALSE))*$C222</f>
        <v>8144.2823245935451</v>
      </c>
      <c r="U222">
        <f>U221+(1-(HLOOKUP(daily!$B221,'commercial size limit'!$A$4:$M$13,4,FALSE)/100))*(VLOOKUP(14&amp;$B221,'comm trip limit - FL_Keys'!$A$5:$I$64,COLUMN(I219),FALSE))*$C222</f>
        <v>8173.9548592617257</v>
      </c>
      <c r="V222">
        <f>V221+(1-(HLOOKUP(daily!$B221,'commercial size limit'!$A$4:$M$13,5,FALSE)/100))*(VLOOKUP(15&amp;$B221,'comm trip limit - FL_Keys'!$A$5:$I$64,COLUMN(D219),FALSE))*$C222</f>
        <v>7336.8666531500567</v>
      </c>
      <c r="W222">
        <f>W221+(1-(HLOOKUP(daily!$B221,'commercial size limit'!$A$4:$M$13,5,FALSE)/100))*(VLOOKUP(15&amp;$B221,'comm trip limit - FL_Keys'!$A$5:$I$64,COLUMN(E219),FALSE))*$C222</f>
        <v>4887.8387024735084</v>
      </c>
      <c r="X222">
        <f>X221+(1-(HLOOKUP(daily!$B221,'commercial size limit'!$A$4:$M$13,5,FALSE)/100))*(VLOOKUP(15&amp;$B221,'comm trip limit - FL_Keys'!$A$5:$I$64,COLUMN(F219),FALSE))*$C222</f>
        <v>6264.6874181558469</v>
      </c>
      <c r="Y222">
        <f>Y221+(1-(HLOOKUP(daily!$B221,'commercial size limit'!$A$4:$M$13,5,FALSE)/100))*(VLOOKUP(15&amp;$B221,'comm trip limit - FL_Keys'!$A$5:$I$64,COLUMN(G219),FALSE))*$C222</f>
        <v>7160.0139559843055</v>
      </c>
      <c r="Z222">
        <f>Z221+(1-(HLOOKUP(daily!$B221,'commercial size limit'!$A$4:$M$13,5,FALSE)/100))*(VLOOKUP(15&amp;$B221,'comm trip limit - FL_Keys'!$A$5:$I$64,COLUMN(H219),FALSE))*$C222</f>
        <v>7324.1780630654375</v>
      </c>
      <c r="AA222">
        <f>AA221+(1-(HLOOKUP(daily!$B221,'commercial size limit'!$A$4:$M$13,5,FALSE)/100))*(VLOOKUP(15&amp;$B221,'comm trip limit - FL_Keys'!$A$5:$I$64,COLUMN(I219),FALSE))*$C222</f>
        <v>7336.8666531500567</v>
      </c>
      <c r="AB222">
        <f>AB221+(1-(HLOOKUP(daily!$B221,'commercial size limit'!$A$4:$M$13,6,FALSE)/100))*(VLOOKUP(16&amp;$B221,'comm trip limit - FL_Keys'!$A$5:$I$64,COLUMN(D219),FALSE))*$C222</f>
        <v>6143.3599252221675</v>
      </c>
      <c r="AC222">
        <f>AC221+(1-(HLOOKUP(daily!$B221,'commercial size limit'!$A$4:$M$13,6,FALSE)/100))*(VLOOKUP(16&amp;$B221,'comm trip limit - FL_Keys'!$A$5:$I$64,COLUMN(E219),FALSE))*$C222</f>
        <v>4283.7365140622496</v>
      </c>
      <c r="AD222">
        <f>AD221+(1-(HLOOKUP(daily!$B221,'commercial size limit'!$A$4:$M$13,6,FALSE)/100))*(VLOOKUP(16&amp;$B221,'comm trip limit - FL_Keys'!$A$5:$I$64,COLUMN(F219),FALSE))*$C222</f>
        <v>5341.9672095391243</v>
      </c>
      <c r="AE222">
        <f>AE221+(1-(HLOOKUP(daily!$B221,'commercial size limit'!$A$4:$M$13,6,FALSE)/100))*(VLOOKUP(16&amp;$B221,'comm trip limit - FL_Keys'!$A$5:$I$64,COLUMN(G219),FALSE))*$C222</f>
        <v>5998.9972866180915</v>
      </c>
      <c r="AF222">
        <f>AF221+(1-(HLOOKUP(daily!$B221,'commercial size limit'!$A$4:$M$13,6,FALSE)/100))*(VLOOKUP(16&amp;$B221,'comm trip limit - FL_Keys'!$A$5:$I$64,COLUMN(H219),FALSE))*$C222</f>
        <v>6131.2593961071507</v>
      </c>
      <c r="AG222">
        <f>AG221+(1-(HLOOKUP(daily!$B221,'commercial size limit'!$A$4:$M$13,6,FALSE)/100))*(VLOOKUP(16&amp;$B221,'comm trip limit - FL_Keys'!$A$5:$I$64,COLUMN(I219),FALSE))*$C222</f>
        <v>6143.3599252221675</v>
      </c>
      <c r="AH222">
        <f>AH221+(1-(HLOOKUP(daily!$B221,'commercial size limit'!$A$4:$M$13,7,FALSE)/100))*(VLOOKUP(17&amp;$B221,'comm trip limit - FL_Keys'!$A$5:$I$64,COLUMN(D219),FALSE))*$C222</f>
        <v>5608.183964009836</v>
      </c>
      <c r="AI222">
        <f>AI221+(1-(HLOOKUP(daily!$B221,'commercial size limit'!$A$4:$M$13,7,FALSE)/100))*(VLOOKUP(17&amp;$B221,'comm trip limit - FL_Keys'!$A$5:$I$64,COLUMN(E219),FALSE))*$C222</f>
        <v>4044.7522257117562</v>
      </c>
      <c r="AJ222">
        <f>AJ221+(1-(HLOOKUP(daily!$B221,'commercial size limit'!$A$4:$M$13,7,FALSE)/100))*(VLOOKUP(17&amp;$B221,'comm trip limit - FL_Keys'!$A$5:$I$64,COLUMN(F219),FALSE))*$C222</f>
        <v>4971.3689925765111</v>
      </c>
      <c r="AK222">
        <f>AK221+(1-(HLOOKUP(daily!$B221,'commercial size limit'!$A$4:$M$13,7,FALSE)/100))*(VLOOKUP(17&amp;$B221,'comm trip limit - FL_Keys'!$A$5:$I$64,COLUMN(G219),FALSE))*$C222</f>
        <v>5501.484322260073</v>
      </c>
      <c r="AL222">
        <f>AL221+(1-(HLOOKUP(daily!$B221,'commercial size limit'!$A$4:$M$13,7,FALSE)/100))*(VLOOKUP(17&amp;$B221,'comm trip limit - FL_Keys'!$A$5:$I$64,COLUMN(H219),FALSE))*$C222</f>
        <v>5603.3409361192716</v>
      </c>
      <c r="AM222">
        <f>AM221+(1-(HLOOKUP(daily!$B221,'commercial size limit'!$A$4:$M$13,7,FALSE)/100))*(VLOOKUP(17&amp;$B221,'comm trip limit - FL_Keys'!$A$5:$I$64,COLUMN(I219),FALSE))*$C222</f>
        <v>5608.183964009836</v>
      </c>
    </row>
    <row r="223" spans="1:39" x14ac:dyDescent="0.25">
      <c r="A223" s="7">
        <v>42590</v>
      </c>
      <c r="B223" s="22">
        <f t="shared" si="10"/>
        <v>8</v>
      </c>
      <c r="C223" s="21">
        <f t="shared" si="9"/>
        <v>87.007999999999996</v>
      </c>
      <c r="D223">
        <f t="shared" si="11"/>
        <v>10813.694999999994</v>
      </c>
      <c r="E223">
        <v>221</v>
      </c>
      <c r="J223">
        <f>J222+(1-(HLOOKUP(daily!$B222,'commercial size limit'!$A$4:$M$13,2,FALSE)/100))*(VLOOKUP(12&amp;$B222,'comm trip limit - FL_Keys'!$A$5:$I$64,COLUMN(D220),FALSE))*$C223</f>
        <v>10813.694999999994</v>
      </c>
      <c r="K223">
        <f>K222+(1-(HLOOKUP(daily!$B222,'commercial size limit'!$A$4:$M$13,2,FALSE)/100))*(VLOOKUP(12&amp;$B222,'comm trip limit - FL_Keys'!$A$5:$I$64,COLUMN(E220),FALSE))*$C223</f>
        <v>6334.6287516099901</v>
      </c>
      <c r="L223">
        <f>L222+(1-(HLOOKUP(daily!$B222,'commercial size limit'!$A$4:$M$13,2,FALSE)/100))*(VLOOKUP(12&amp;$B222,'comm trip limit - FL_Keys'!$A$5:$I$64,COLUMN(F220),FALSE))*$C223</f>
        <v>8600.0948860400003</v>
      </c>
      <c r="M223">
        <f>M222+(1-(HLOOKUP(daily!$B222,'commercial size limit'!$A$4:$M$13,2,FALSE)/100))*(VLOOKUP(12&amp;$B222,'comm trip limit - FL_Keys'!$A$5:$I$64,COLUMN(G220),FALSE))*$C223</f>
        <v>10209.224778380003</v>
      </c>
      <c r="N223">
        <f>N222+(1-(HLOOKUP(daily!$B222,'commercial size limit'!$A$4:$M$13,2,FALSE)/100))*(VLOOKUP(12&amp;$B222,'comm trip limit - FL_Keys'!$A$5:$I$64,COLUMN(H220),FALSE))*$C223</f>
        <v>10689.873931749999</v>
      </c>
      <c r="O223">
        <f>O222+(1-(HLOOKUP(daily!$B222,'commercial size limit'!$A$4:$M$13,2,FALSE)/100))*(VLOOKUP(12&amp;$B222,'comm trip limit - FL_Keys'!$A$5:$I$64,COLUMN(I220),FALSE))*$C223</f>
        <v>10763.966918659995</v>
      </c>
      <c r="P223">
        <f>P222+(1-(HLOOKUP(daily!$B222,'commercial size limit'!$A$4:$M$13,4,FALSE)/100))*(VLOOKUP(14&amp;$B222,'comm trip limit - FL_Keys'!$A$5:$I$64,COLUMN(D220),FALSE))*$C223</f>
        <v>8250.5395700064728</v>
      </c>
      <c r="Q223">
        <f>Q222+(1-(HLOOKUP(daily!$B222,'commercial size limit'!$A$4:$M$13,4,FALSE)/100))*(VLOOKUP(14&amp;$B222,'comm trip limit - FL_Keys'!$A$5:$I$64,COLUMN(E220),FALSE))*$C223</f>
        <v>5325.1500681770522</v>
      </c>
      <c r="R223">
        <f>R222+(1-(HLOOKUP(daily!$B222,'commercial size limit'!$A$4:$M$13,4,FALSE)/100))*(VLOOKUP(14&amp;$B222,'comm trip limit - FL_Keys'!$A$5:$I$64,COLUMN(F220),FALSE))*$C223</f>
        <v>6915.7534782167268</v>
      </c>
      <c r="S223">
        <f>S222+(1-(HLOOKUP(daily!$B222,'commercial size limit'!$A$4:$M$13,4,FALSE)/100))*(VLOOKUP(14&amp;$B222,'comm trip limit - FL_Keys'!$A$5:$I$64,COLUMN(G220),FALSE))*$C223</f>
        <v>7972.1805041163034</v>
      </c>
      <c r="T223">
        <f>T222+(1-(HLOOKUP(daily!$B222,'commercial size limit'!$A$4:$M$13,4,FALSE)/100))*(VLOOKUP(14&amp;$B222,'comm trip limit - FL_Keys'!$A$5:$I$64,COLUMN(H220),FALSE))*$C223</f>
        <v>8206.9462565043723</v>
      </c>
      <c r="U223">
        <f>U222+(1-(HLOOKUP(daily!$B222,'commercial size limit'!$A$4:$M$13,4,FALSE)/100))*(VLOOKUP(14&amp;$B222,'comm trip limit - FL_Keys'!$A$5:$I$64,COLUMN(I220),FALSE))*$C223</f>
        <v>8238.0671425820456</v>
      </c>
      <c r="V223">
        <f>V222+(1-(HLOOKUP(daily!$B222,'commercial size limit'!$A$4:$M$13,5,FALSE)/100))*(VLOOKUP(15&amp;$B222,'comm trip limit - FL_Keys'!$A$5:$I$64,COLUMN(D220),FALSE))*$C223</f>
        <v>7372.3949198167229</v>
      </c>
      <c r="W223">
        <f>W222+(1-(HLOOKUP(daily!$B222,'commercial size limit'!$A$4:$M$13,5,FALSE)/100))*(VLOOKUP(15&amp;$B222,'comm trip limit - FL_Keys'!$A$5:$I$64,COLUMN(E220),FALSE))*$C223</f>
        <v>4916.6102033855086</v>
      </c>
      <c r="X223">
        <f>X222+(1-(HLOOKUP(daily!$B222,'commercial size limit'!$A$4:$M$13,5,FALSE)/100))*(VLOOKUP(15&amp;$B222,'comm trip limit - FL_Keys'!$A$5:$I$64,COLUMN(F220),FALSE))*$C223</f>
        <v>6297.0874209425137</v>
      </c>
      <c r="Y223">
        <f>Y222+(1-(HLOOKUP(daily!$B222,'commercial size limit'!$A$4:$M$13,5,FALSE)/100))*(VLOOKUP(15&amp;$B222,'comm trip limit - FL_Keys'!$A$5:$I$64,COLUMN(G220),FALSE))*$C223</f>
        <v>7194.4571893869725</v>
      </c>
      <c r="Z223">
        <f>Z222+(1-(HLOOKUP(daily!$B222,'commercial size limit'!$A$4:$M$13,5,FALSE)/100))*(VLOOKUP(15&amp;$B222,'comm trip limit - FL_Keys'!$A$5:$I$64,COLUMN(H220),FALSE))*$C223</f>
        <v>7359.4139320974373</v>
      </c>
      <c r="AA223">
        <f>AA222+(1-(HLOOKUP(daily!$B222,'commercial size limit'!$A$4:$M$13,5,FALSE)/100))*(VLOOKUP(15&amp;$B222,'comm trip limit - FL_Keys'!$A$5:$I$64,COLUMN(I220),FALSE))*$C223</f>
        <v>7372.3949198167229</v>
      </c>
      <c r="AB223">
        <f>AB222+(1-(HLOOKUP(daily!$B222,'commercial size limit'!$A$4:$M$13,6,FALSE)/100))*(VLOOKUP(16&amp;$B222,'comm trip limit - FL_Keys'!$A$5:$I$64,COLUMN(D220),FALSE))*$C223</f>
        <v>6177.5830718888337</v>
      </c>
      <c r="AC223">
        <f>AC222+(1-(HLOOKUP(daily!$B222,'commercial size limit'!$A$4:$M$13,6,FALSE)/100))*(VLOOKUP(16&amp;$B222,'comm trip limit - FL_Keys'!$A$5:$I$64,COLUMN(E220),FALSE))*$C223</f>
        <v>4311.7091452217164</v>
      </c>
      <c r="AD223">
        <f>AD222+(1-(HLOOKUP(daily!$B222,'commercial size limit'!$A$4:$M$13,6,FALSE)/100))*(VLOOKUP(16&amp;$B222,'comm trip limit - FL_Keys'!$A$5:$I$64,COLUMN(F220),FALSE))*$C223</f>
        <v>5373.3056871732579</v>
      </c>
      <c r="AE223">
        <f>AE222+(1-(HLOOKUP(daily!$B222,'commercial size limit'!$A$4:$M$13,6,FALSE)/100))*(VLOOKUP(16&amp;$B222,'comm trip limit - FL_Keys'!$A$5:$I$64,COLUMN(G220),FALSE))*$C223</f>
        <v>6032.2334377348916</v>
      </c>
      <c r="AF223">
        <f>AF222+(1-(HLOOKUP(daily!$B222,'commercial size limit'!$A$4:$M$13,6,FALSE)/100))*(VLOOKUP(16&amp;$B222,'comm trip limit - FL_Keys'!$A$5:$I$64,COLUMN(H220),FALSE))*$C223</f>
        <v>6165.288155300751</v>
      </c>
      <c r="AG223">
        <f>AG222+(1-(HLOOKUP(daily!$B222,'commercial size limit'!$A$4:$M$13,6,FALSE)/100))*(VLOOKUP(16&amp;$B222,'comm trip limit - FL_Keys'!$A$5:$I$64,COLUMN(I220),FALSE))*$C223</f>
        <v>6177.5830718888337</v>
      </c>
      <c r="AH223">
        <f>AH222+(1-(HLOOKUP(daily!$B222,'commercial size limit'!$A$4:$M$13,7,FALSE)/100))*(VLOOKUP(17&amp;$B222,'comm trip limit - FL_Keys'!$A$5:$I$64,COLUMN(D220),FALSE))*$C223</f>
        <v>5640.8989720098361</v>
      </c>
      <c r="AI223">
        <f>AI222+(1-(HLOOKUP(daily!$B222,'commercial size limit'!$A$4:$M$13,7,FALSE)/100))*(VLOOKUP(17&amp;$B222,'comm trip limit - FL_Keys'!$A$5:$I$64,COLUMN(E220),FALSE))*$C223</f>
        <v>4071.7672978679161</v>
      </c>
      <c r="AJ223">
        <f>AJ222+(1-(HLOOKUP(daily!$B222,'commercial size limit'!$A$4:$M$13,7,FALSE)/100))*(VLOOKUP(17&amp;$B222,'comm trip limit - FL_Keys'!$A$5:$I$64,COLUMN(F220),FALSE))*$C223</f>
        <v>5001.4684356869111</v>
      </c>
      <c r="AK223">
        <f>AK222+(1-(HLOOKUP(daily!$B222,'commercial size limit'!$A$4:$M$13,7,FALSE)/100))*(VLOOKUP(17&amp;$B222,'comm trip limit - FL_Keys'!$A$5:$I$64,COLUMN(G220),FALSE))*$C223</f>
        <v>5533.3258395464727</v>
      </c>
      <c r="AL223">
        <f>AL222+(1-(HLOOKUP(daily!$B222,'commercial size limit'!$A$4:$M$13,7,FALSE)/100))*(VLOOKUP(17&amp;$B222,'comm trip limit - FL_Keys'!$A$5:$I$64,COLUMN(H220),FALSE))*$C223</f>
        <v>5635.9751380495118</v>
      </c>
      <c r="AM223">
        <f>AM222+(1-(HLOOKUP(daily!$B222,'commercial size limit'!$A$4:$M$13,7,FALSE)/100))*(VLOOKUP(17&amp;$B222,'comm trip limit - FL_Keys'!$A$5:$I$64,COLUMN(I220),FALSE))*$C223</f>
        <v>5640.8989720098361</v>
      </c>
    </row>
    <row r="224" spans="1:39" x14ac:dyDescent="0.25">
      <c r="A224" s="7">
        <v>42591</v>
      </c>
      <c r="B224" s="22">
        <f t="shared" si="10"/>
        <v>8</v>
      </c>
      <c r="C224" s="21">
        <f t="shared" si="9"/>
        <v>87.007999999999996</v>
      </c>
      <c r="D224">
        <f t="shared" si="11"/>
        <v>10900.702999999994</v>
      </c>
      <c r="E224">
        <v>222</v>
      </c>
      <c r="J224">
        <f>J223+(1-(HLOOKUP(daily!$B223,'commercial size limit'!$A$4:$M$13,2,FALSE)/100))*(VLOOKUP(12&amp;$B223,'comm trip limit - FL_Keys'!$A$5:$I$64,COLUMN(D221),FALSE))*$C224</f>
        <v>10900.702999999994</v>
      </c>
      <c r="K224">
        <f>K223+(1-(HLOOKUP(daily!$B223,'commercial size limit'!$A$4:$M$13,2,FALSE)/100))*(VLOOKUP(12&amp;$B223,'comm trip limit - FL_Keys'!$A$5:$I$64,COLUMN(E221),FALSE))*$C224</f>
        <v>6385.47883704999</v>
      </c>
      <c r="L224">
        <f>L223+(1-(HLOOKUP(daily!$B223,'commercial size limit'!$A$4:$M$13,2,FALSE)/100))*(VLOOKUP(12&amp;$B223,'comm trip limit - FL_Keys'!$A$5:$I$64,COLUMN(F221),FALSE))*$C224</f>
        <v>8666.6542658800008</v>
      </c>
      <c r="M224">
        <f>M223+(1-(HLOOKUP(daily!$B223,'commercial size limit'!$A$4:$M$13,2,FALSE)/100))*(VLOOKUP(12&amp;$B223,'comm trip limit - FL_Keys'!$A$5:$I$64,COLUMN(G221),FALSE))*$C224</f>
        <v>10286.066763660003</v>
      </c>
      <c r="N224">
        <f>N223+(1-(HLOOKUP(daily!$B223,'commercial size limit'!$A$4:$M$13,2,FALSE)/100))*(VLOOKUP(12&amp;$B223,'comm trip limit - FL_Keys'!$A$5:$I$64,COLUMN(H221),FALSE))*$C224</f>
        <v>10770.772229989998</v>
      </c>
      <c r="O224">
        <f>O223+(1-(HLOOKUP(daily!$B223,'commercial size limit'!$A$4:$M$13,2,FALSE)/100))*(VLOOKUP(12&amp;$B223,'comm trip limit - FL_Keys'!$A$5:$I$64,COLUMN(I221),FALSE))*$C224</f>
        <v>10846.783743299995</v>
      </c>
      <c r="P224">
        <f>P223+(1-(HLOOKUP(daily!$B223,'commercial size limit'!$A$4:$M$13,4,FALSE)/100))*(VLOOKUP(14&amp;$B223,'comm trip limit - FL_Keys'!$A$5:$I$64,COLUMN(D221),FALSE))*$C224</f>
        <v>8316.4336286731395</v>
      </c>
      <c r="Q224">
        <f>Q223+(1-(HLOOKUP(daily!$B223,'commercial size limit'!$A$4:$M$13,4,FALSE)/100))*(VLOOKUP(14&amp;$B223,'comm trip limit - FL_Keys'!$A$5:$I$64,COLUMN(E221),FALSE))*$C224</f>
        <v>5368.5966568183321</v>
      </c>
      <c r="R224">
        <f>R223+(1-(HLOOKUP(daily!$B223,'commercial size limit'!$A$4:$M$13,4,FALSE)/100))*(VLOOKUP(14&amp;$B223,'comm trip limit - FL_Keys'!$A$5:$I$64,COLUMN(F221),FALSE))*$C224</f>
        <v>6970.096967339713</v>
      </c>
      <c r="S224">
        <f>S223+(1-(HLOOKUP(daily!$B223,'commercial size limit'!$A$4:$M$13,4,FALSE)/100))*(VLOOKUP(14&amp;$B223,'comm trip limit - FL_Keys'!$A$5:$I$64,COLUMN(G221),FALSE))*$C224</f>
        <v>8032.7681142385436</v>
      </c>
      <c r="T224">
        <f>T223+(1-(HLOOKUP(daily!$B223,'commercial size limit'!$A$4:$M$13,4,FALSE)/100))*(VLOOKUP(14&amp;$B223,'comm trip limit - FL_Keys'!$A$5:$I$64,COLUMN(H221),FALSE))*$C224</f>
        <v>8269.6101884151994</v>
      </c>
      <c r="U224">
        <f>U223+(1-(HLOOKUP(daily!$B223,'commercial size limit'!$A$4:$M$13,4,FALSE)/100))*(VLOOKUP(14&amp;$B223,'comm trip limit - FL_Keys'!$A$5:$I$64,COLUMN(I221),FALSE))*$C224</f>
        <v>8302.1794259023663</v>
      </c>
      <c r="V224">
        <f>V223+(1-(HLOOKUP(daily!$B223,'commercial size limit'!$A$4:$M$13,5,FALSE)/100))*(VLOOKUP(15&amp;$B223,'comm trip limit - FL_Keys'!$A$5:$I$64,COLUMN(D221),FALSE))*$C224</f>
        <v>7407.9231864833891</v>
      </c>
      <c r="W224">
        <f>W223+(1-(HLOOKUP(daily!$B223,'commercial size limit'!$A$4:$M$13,5,FALSE)/100))*(VLOOKUP(15&amp;$B223,'comm trip limit - FL_Keys'!$A$5:$I$64,COLUMN(E221),FALSE))*$C224</f>
        <v>4945.3817042975088</v>
      </c>
      <c r="X224">
        <f>X223+(1-(HLOOKUP(daily!$B223,'commercial size limit'!$A$4:$M$13,5,FALSE)/100))*(VLOOKUP(15&amp;$B223,'comm trip limit - FL_Keys'!$A$5:$I$64,COLUMN(F221),FALSE))*$C224</f>
        <v>6329.4874237291806</v>
      </c>
      <c r="Y224">
        <f>Y223+(1-(HLOOKUP(daily!$B223,'commercial size limit'!$A$4:$M$13,5,FALSE)/100))*(VLOOKUP(15&amp;$B223,'comm trip limit - FL_Keys'!$A$5:$I$64,COLUMN(G221),FALSE))*$C224</f>
        <v>7228.9004227896394</v>
      </c>
      <c r="Z224">
        <f>Z223+(1-(HLOOKUP(daily!$B223,'commercial size limit'!$A$4:$M$13,5,FALSE)/100))*(VLOOKUP(15&amp;$B223,'comm trip limit - FL_Keys'!$A$5:$I$64,COLUMN(H221),FALSE))*$C224</f>
        <v>7394.649801129437</v>
      </c>
      <c r="AA224">
        <f>AA223+(1-(HLOOKUP(daily!$B223,'commercial size limit'!$A$4:$M$13,5,FALSE)/100))*(VLOOKUP(15&amp;$B223,'comm trip limit - FL_Keys'!$A$5:$I$64,COLUMN(I221),FALSE))*$C224</f>
        <v>7407.9231864833891</v>
      </c>
      <c r="AB224">
        <f>AB223+(1-(HLOOKUP(daily!$B223,'commercial size limit'!$A$4:$M$13,6,FALSE)/100))*(VLOOKUP(16&amp;$B223,'comm trip limit - FL_Keys'!$A$5:$I$64,COLUMN(D221),FALSE))*$C224</f>
        <v>6211.8062185555</v>
      </c>
      <c r="AC224">
        <f>AC223+(1-(HLOOKUP(daily!$B223,'commercial size limit'!$A$4:$M$13,6,FALSE)/100))*(VLOOKUP(16&amp;$B223,'comm trip limit - FL_Keys'!$A$5:$I$64,COLUMN(E221),FALSE))*$C224</f>
        <v>4339.6817763811832</v>
      </c>
      <c r="AD224">
        <f>AD223+(1-(HLOOKUP(daily!$B223,'commercial size limit'!$A$4:$M$13,6,FALSE)/100))*(VLOOKUP(16&amp;$B223,'comm trip limit - FL_Keys'!$A$5:$I$64,COLUMN(F221),FALSE))*$C224</f>
        <v>5404.6441648073915</v>
      </c>
      <c r="AE224">
        <f>AE223+(1-(HLOOKUP(daily!$B223,'commercial size limit'!$A$4:$M$13,6,FALSE)/100))*(VLOOKUP(16&amp;$B223,'comm trip limit - FL_Keys'!$A$5:$I$64,COLUMN(G221),FALSE))*$C224</f>
        <v>6065.4695888516917</v>
      </c>
      <c r="AF224">
        <f>AF223+(1-(HLOOKUP(daily!$B223,'commercial size limit'!$A$4:$M$13,6,FALSE)/100))*(VLOOKUP(16&amp;$B223,'comm trip limit - FL_Keys'!$A$5:$I$64,COLUMN(H221),FALSE))*$C224</f>
        <v>6199.3169144943513</v>
      </c>
      <c r="AG224">
        <f>AG223+(1-(HLOOKUP(daily!$B223,'commercial size limit'!$A$4:$M$13,6,FALSE)/100))*(VLOOKUP(16&amp;$B223,'comm trip limit - FL_Keys'!$A$5:$I$64,COLUMN(I221),FALSE))*$C224</f>
        <v>6211.8062185555</v>
      </c>
      <c r="AH224">
        <f>AH223+(1-(HLOOKUP(daily!$B223,'commercial size limit'!$A$4:$M$13,7,FALSE)/100))*(VLOOKUP(17&amp;$B223,'comm trip limit - FL_Keys'!$A$5:$I$64,COLUMN(D221),FALSE))*$C224</f>
        <v>5673.6139800098363</v>
      </c>
      <c r="AI224">
        <f>AI223+(1-(HLOOKUP(daily!$B223,'commercial size limit'!$A$4:$M$13,7,FALSE)/100))*(VLOOKUP(17&amp;$B223,'comm trip limit - FL_Keys'!$A$5:$I$64,COLUMN(E221),FALSE))*$C224</f>
        <v>4098.782370024076</v>
      </c>
      <c r="AJ224">
        <f>AJ223+(1-(HLOOKUP(daily!$B223,'commercial size limit'!$A$4:$M$13,7,FALSE)/100))*(VLOOKUP(17&amp;$B223,'comm trip limit - FL_Keys'!$A$5:$I$64,COLUMN(F221),FALSE))*$C224</f>
        <v>5031.5678787973111</v>
      </c>
      <c r="AK224">
        <f>AK223+(1-(HLOOKUP(daily!$B223,'commercial size limit'!$A$4:$M$13,7,FALSE)/100))*(VLOOKUP(17&amp;$B223,'comm trip limit - FL_Keys'!$A$5:$I$64,COLUMN(G221),FALSE))*$C224</f>
        <v>5565.1673568328724</v>
      </c>
      <c r="AL224">
        <f>AL223+(1-(HLOOKUP(daily!$B223,'commercial size limit'!$A$4:$M$13,7,FALSE)/100))*(VLOOKUP(17&amp;$B223,'comm trip limit - FL_Keys'!$A$5:$I$64,COLUMN(H221),FALSE))*$C224</f>
        <v>5668.6093399797519</v>
      </c>
      <c r="AM224">
        <f>AM223+(1-(HLOOKUP(daily!$B223,'commercial size limit'!$A$4:$M$13,7,FALSE)/100))*(VLOOKUP(17&amp;$B223,'comm trip limit - FL_Keys'!$A$5:$I$64,COLUMN(I221),FALSE))*$C224</f>
        <v>5673.6139800098363</v>
      </c>
    </row>
    <row r="225" spans="1:39" x14ac:dyDescent="0.25">
      <c r="A225" s="7">
        <v>42592</v>
      </c>
      <c r="B225" s="22">
        <f t="shared" si="10"/>
        <v>8</v>
      </c>
      <c r="C225" s="21">
        <f t="shared" si="9"/>
        <v>87.007999999999996</v>
      </c>
      <c r="D225">
        <f t="shared" si="11"/>
        <v>10987.710999999994</v>
      </c>
      <c r="E225">
        <v>223</v>
      </c>
      <c r="J225">
        <f>J224+(1-(HLOOKUP(daily!$B224,'commercial size limit'!$A$4:$M$13,2,FALSE)/100))*(VLOOKUP(12&amp;$B224,'comm trip limit - FL_Keys'!$A$5:$I$64,COLUMN(D222),FALSE))*$C225</f>
        <v>10987.710999999994</v>
      </c>
      <c r="K225">
        <f>K224+(1-(HLOOKUP(daily!$B224,'commercial size limit'!$A$4:$M$13,2,FALSE)/100))*(VLOOKUP(12&amp;$B224,'comm trip limit - FL_Keys'!$A$5:$I$64,COLUMN(E222),FALSE))*$C225</f>
        <v>6436.32892248999</v>
      </c>
      <c r="L225">
        <f>L224+(1-(HLOOKUP(daily!$B224,'commercial size limit'!$A$4:$M$13,2,FALSE)/100))*(VLOOKUP(12&amp;$B224,'comm trip limit - FL_Keys'!$A$5:$I$64,COLUMN(F222),FALSE))*$C225</f>
        <v>8733.2136457200013</v>
      </c>
      <c r="M225">
        <f>M224+(1-(HLOOKUP(daily!$B224,'commercial size limit'!$A$4:$M$13,2,FALSE)/100))*(VLOOKUP(12&amp;$B224,'comm trip limit - FL_Keys'!$A$5:$I$64,COLUMN(G222),FALSE))*$C225</f>
        <v>10362.908748940003</v>
      </c>
      <c r="N225">
        <f>N224+(1-(HLOOKUP(daily!$B224,'commercial size limit'!$A$4:$M$13,2,FALSE)/100))*(VLOOKUP(12&amp;$B224,'comm trip limit - FL_Keys'!$A$5:$I$64,COLUMN(H222),FALSE))*$C225</f>
        <v>10851.670528229997</v>
      </c>
      <c r="O225">
        <f>O224+(1-(HLOOKUP(daily!$B224,'commercial size limit'!$A$4:$M$13,2,FALSE)/100))*(VLOOKUP(12&amp;$B224,'comm trip limit - FL_Keys'!$A$5:$I$64,COLUMN(I222),FALSE))*$C225</f>
        <v>10929.600567939995</v>
      </c>
      <c r="P225">
        <f>P224+(1-(HLOOKUP(daily!$B224,'commercial size limit'!$A$4:$M$13,4,FALSE)/100))*(VLOOKUP(14&amp;$B224,'comm trip limit - FL_Keys'!$A$5:$I$64,COLUMN(D222),FALSE))*$C225</f>
        <v>8382.3276873398063</v>
      </c>
      <c r="Q225">
        <f>Q224+(1-(HLOOKUP(daily!$B224,'commercial size limit'!$A$4:$M$13,4,FALSE)/100))*(VLOOKUP(14&amp;$B224,'comm trip limit - FL_Keys'!$A$5:$I$64,COLUMN(E222),FALSE))*$C225</f>
        <v>5412.0432454596121</v>
      </c>
      <c r="R225">
        <f>R224+(1-(HLOOKUP(daily!$B224,'commercial size limit'!$A$4:$M$13,4,FALSE)/100))*(VLOOKUP(14&amp;$B224,'comm trip limit - FL_Keys'!$A$5:$I$64,COLUMN(F222),FALSE))*$C225</f>
        <v>7024.4404564626993</v>
      </c>
      <c r="S225">
        <f>S224+(1-(HLOOKUP(daily!$B224,'commercial size limit'!$A$4:$M$13,4,FALSE)/100))*(VLOOKUP(14&amp;$B224,'comm trip limit - FL_Keys'!$A$5:$I$64,COLUMN(G222),FALSE))*$C225</f>
        <v>8093.3557243607838</v>
      </c>
      <c r="T225">
        <f>T224+(1-(HLOOKUP(daily!$B224,'commercial size limit'!$A$4:$M$13,4,FALSE)/100))*(VLOOKUP(14&amp;$B224,'comm trip limit - FL_Keys'!$A$5:$I$64,COLUMN(H222),FALSE))*$C225</f>
        <v>8332.2741203260266</v>
      </c>
      <c r="U225">
        <f>U224+(1-(HLOOKUP(daily!$B224,'commercial size limit'!$A$4:$M$13,4,FALSE)/100))*(VLOOKUP(14&amp;$B224,'comm trip limit - FL_Keys'!$A$5:$I$64,COLUMN(I222),FALSE))*$C225</f>
        <v>8366.2917092226871</v>
      </c>
      <c r="V225">
        <f>V224+(1-(HLOOKUP(daily!$B224,'commercial size limit'!$A$4:$M$13,5,FALSE)/100))*(VLOOKUP(15&amp;$B224,'comm trip limit - FL_Keys'!$A$5:$I$64,COLUMN(D222),FALSE))*$C225</f>
        <v>7443.4514531500554</v>
      </c>
      <c r="W225">
        <f>W224+(1-(HLOOKUP(daily!$B224,'commercial size limit'!$A$4:$M$13,5,FALSE)/100))*(VLOOKUP(15&amp;$B224,'comm trip limit - FL_Keys'!$A$5:$I$64,COLUMN(E222),FALSE))*$C225</f>
        <v>4974.153205209509</v>
      </c>
      <c r="X225">
        <f>X224+(1-(HLOOKUP(daily!$B224,'commercial size limit'!$A$4:$M$13,5,FALSE)/100))*(VLOOKUP(15&amp;$B224,'comm trip limit - FL_Keys'!$A$5:$I$64,COLUMN(F222),FALSE))*$C225</f>
        <v>6361.8874265158474</v>
      </c>
      <c r="Y225">
        <f>Y224+(1-(HLOOKUP(daily!$B224,'commercial size limit'!$A$4:$M$13,5,FALSE)/100))*(VLOOKUP(15&amp;$B224,'comm trip limit - FL_Keys'!$A$5:$I$64,COLUMN(G222),FALSE))*$C225</f>
        <v>7263.3436561923063</v>
      </c>
      <c r="Z225">
        <f>Z224+(1-(HLOOKUP(daily!$B224,'commercial size limit'!$A$4:$M$13,5,FALSE)/100))*(VLOOKUP(15&amp;$B224,'comm trip limit - FL_Keys'!$A$5:$I$64,COLUMN(H222),FALSE))*$C225</f>
        <v>7429.8856701614368</v>
      </c>
      <c r="AA225">
        <f>AA224+(1-(HLOOKUP(daily!$B224,'commercial size limit'!$A$4:$M$13,5,FALSE)/100))*(VLOOKUP(15&amp;$B224,'comm trip limit - FL_Keys'!$A$5:$I$64,COLUMN(I222),FALSE))*$C225</f>
        <v>7443.4514531500554</v>
      </c>
      <c r="AB225">
        <f>AB224+(1-(HLOOKUP(daily!$B224,'commercial size limit'!$A$4:$M$13,6,FALSE)/100))*(VLOOKUP(16&amp;$B224,'comm trip limit - FL_Keys'!$A$5:$I$64,COLUMN(D222),FALSE))*$C225</f>
        <v>6246.0293652221662</v>
      </c>
      <c r="AC225">
        <f>AC224+(1-(HLOOKUP(daily!$B224,'commercial size limit'!$A$4:$M$13,6,FALSE)/100))*(VLOOKUP(16&amp;$B224,'comm trip limit - FL_Keys'!$A$5:$I$64,COLUMN(E222),FALSE))*$C225</f>
        <v>4367.65440754065</v>
      </c>
      <c r="AD225">
        <f>AD224+(1-(HLOOKUP(daily!$B224,'commercial size limit'!$A$4:$M$13,6,FALSE)/100))*(VLOOKUP(16&amp;$B224,'comm trip limit - FL_Keys'!$A$5:$I$64,COLUMN(F222),FALSE))*$C225</f>
        <v>5435.9826424415251</v>
      </c>
      <c r="AE225">
        <f>AE224+(1-(HLOOKUP(daily!$B224,'commercial size limit'!$A$4:$M$13,6,FALSE)/100))*(VLOOKUP(16&amp;$B224,'comm trip limit - FL_Keys'!$A$5:$I$64,COLUMN(G222),FALSE))*$C225</f>
        <v>6098.7057399684918</v>
      </c>
      <c r="AF225">
        <f>AF224+(1-(HLOOKUP(daily!$B224,'commercial size limit'!$A$4:$M$13,6,FALSE)/100))*(VLOOKUP(16&amp;$B224,'comm trip limit - FL_Keys'!$A$5:$I$64,COLUMN(H222),FALSE))*$C225</f>
        <v>6233.3456736879516</v>
      </c>
      <c r="AG225">
        <f>AG224+(1-(HLOOKUP(daily!$B224,'commercial size limit'!$A$4:$M$13,6,FALSE)/100))*(VLOOKUP(16&amp;$B224,'comm trip limit - FL_Keys'!$A$5:$I$64,COLUMN(I222),FALSE))*$C225</f>
        <v>6246.0293652221662</v>
      </c>
      <c r="AH225">
        <f>AH224+(1-(HLOOKUP(daily!$B224,'commercial size limit'!$A$4:$M$13,7,FALSE)/100))*(VLOOKUP(17&amp;$B224,'comm trip limit - FL_Keys'!$A$5:$I$64,COLUMN(D222),FALSE))*$C225</f>
        <v>5706.3289880098364</v>
      </c>
      <c r="AI225">
        <f>AI224+(1-(HLOOKUP(daily!$B224,'commercial size limit'!$A$4:$M$13,7,FALSE)/100))*(VLOOKUP(17&amp;$B224,'comm trip limit - FL_Keys'!$A$5:$I$64,COLUMN(E222),FALSE))*$C225</f>
        <v>4125.7974421802364</v>
      </c>
      <c r="AJ225">
        <f>AJ224+(1-(HLOOKUP(daily!$B224,'commercial size limit'!$A$4:$M$13,7,FALSE)/100))*(VLOOKUP(17&amp;$B224,'comm trip limit - FL_Keys'!$A$5:$I$64,COLUMN(F222),FALSE))*$C225</f>
        <v>5061.6673219077111</v>
      </c>
      <c r="AK225">
        <f>AK224+(1-(HLOOKUP(daily!$B224,'commercial size limit'!$A$4:$M$13,7,FALSE)/100))*(VLOOKUP(17&amp;$B224,'comm trip limit - FL_Keys'!$A$5:$I$64,COLUMN(G222),FALSE))*$C225</f>
        <v>5597.0088741192721</v>
      </c>
      <c r="AL225">
        <f>AL224+(1-(HLOOKUP(daily!$B224,'commercial size limit'!$A$4:$M$13,7,FALSE)/100))*(VLOOKUP(17&amp;$B224,'comm trip limit - FL_Keys'!$A$5:$I$64,COLUMN(H222),FALSE))*$C225</f>
        <v>5701.243541909992</v>
      </c>
      <c r="AM225">
        <f>AM224+(1-(HLOOKUP(daily!$B224,'commercial size limit'!$A$4:$M$13,7,FALSE)/100))*(VLOOKUP(17&amp;$B224,'comm trip limit - FL_Keys'!$A$5:$I$64,COLUMN(I222),FALSE))*$C225</f>
        <v>5706.3289880098364</v>
      </c>
    </row>
    <row r="226" spans="1:39" x14ac:dyDescent="0.25">
      <c r="A226" s="7">
        <v>42593</v>
      </c>
      <c r="B226" s="22">
        <f t="shared" si="10"/>
        <v>8</v>
      </c>
      <c r="C226" s="21">
        <f t="shared" si="9"/>
        <v>87.007999999999996</v>
      </c>
      <c r="D226">
        <f t="shared" si="11"/>
        <v>11074.718999999994</v>
      </c>
      <c r="E226">
        <v>224</v>
      </c>
      <c r="J226">
        <f>J225+(1-(HLOOKUP(daily!$B225,'commercial size limit'!$A$4:$M$13,2,FALSE)/100))*(VLOOKUP(12&amp;$B225,'comm trip limit - FL_Keys'!$A$5:$I$64,COLUMN(D223),FALSE))*$C226</f>
        <v>11074.718999999994</v>
      </c>
      <c r="K226">
        <f>K225+(1-(HLOOKUP(daily!$B225,'commercial size limit'!$A$4:$M$13,2,FALSE)/100))*(VLOOKUP(12&amp;$B225,'comm trip limit - FL_Keys'!$A$5:$I$64,COLUMN(E223),FALSE))*$C226</f>
        <v>6487.1790079299899</v>
      </c>
      <c r="L226">
        <f>L225+(1-(HLOOKUP(daily!$B225,'commercial size limit'!$A$4:$M$13,2,FALSE)/100))*(VLOOKUP(12&amp;$B225,'comm trip limit - FL_Keys'!$A$5:$I$64,COLUMN(F223),FALSE))*$C226</f>
        <v>8799.7730255600018</v>
      </c>
      <c r="M226">
        <f>M225+(1-(HLOOKUP(daily!$B225,'commercial size limit'!$A$4:$M$13,2,FALSE)/100))*(VLOOKUP(12&amp;$B225,'comm trip limit - FL_Keys'!$A$5:$I$64,COLUMN(G223),FALSE))*$C226</f>
        <v>10439.750734220002</v>
      </c>
      <c r="N226">
        <f>N225+(1-(HLOOKUP(daily!$B225,'commercial size limit'!$A$4:$M$13,2,FALSE)/100))*(VLOOKUP(12&amp;$B225,'comm trip limit - FL_Keys'!$A$5:$I$64,COLUMN(H223),FALSE))*$C226</f>
        <v>10932.568826469997</v>
      </c>
      <c r="O226">
        <f>O225+(1-(HLOOKUP(daily!$B225,'commercial size limit'!$A$4:$M$13,2,FALSE)/100))*(VLOOKUP(12&amp;$B225,'comm trip limit - FL_Keys'!$A$5:$I$64,COLUMN(I223),FALSE))*$C226</f>
        <v>11012.417392579995</v>
      </c>
      <c r="P226">
        <f>P225+(1-(HLOOKUP(daily!$B225,'commercial size limit'!$A$4:$M$13,4,FALSE)/100))*(VLOOKUP(14&amp;$B225,'comm trip limit - FL_Keys'!$A$5:$I$64,COLUMN(D223),FALSE))*$C226</f>
        <v>8448.221746006473</v>
      </c>
      <c r="Q226">
        <f>Q225+(1-(HLOOKUP(daily!$B225,'commercial size limit'!$A$4:$M$13,4,FALSE)/100))*(VLOOKUP(14&amp;$B225,'comm trip limit - FL_Keys'!$A$5:$I$64,COLUMN(E223),FALSE))*$C226</f>
        <v>5455.489834100892</v>
      </c>
      <c r="R226">
        <f>R225+(1-(HLOOKUP(daily!$B225,'commercial size limit'!$A$4:$M$13,4,FALSE)/100))*(VLOOKUP(14&amp;$B225,'comm trip limit - FL_Keys'!$A$5:$I$64,COLUMN(F223),FALSE))*$C226</f>
        <v>7078.7839455856856</v>
      </c>
      <c r="S226">
        <f>S225+(1-(HLOOKUP(daily!$B225,'commercial size limit'!$A$4:$M$13,4,FALSE)/100))*(VLOOKUP(14&amp;$B225,'comm trip limit - FL_Keys'!$A$5:$I$64,COLUMN(G223),FALSE))*$C226</f>
        <v>8153.943334483024</v>
      </c>
      <c r="T226">
        <f>T225+(1-(HLOOKUP(daily!$B225,'commercial size limit'!$A$4:$M$13,4,FALSE)/100))*(VLOOKUP(14&amp;$B225,'comm trip limit - FL_Keys'!$A$5:$I$64,COLUMN(H223),FALSE))*$C226</f>
        <v>8394.9380522368538</v>
      </c>
      <c r="U226">
        <f>U225+(1-(HLOOKUP(daily!$B225,'commercial size limit'!$A$4:$M$13,4,FALSE)/100))*(VLOOKUP(14&amp;$B225,'comm trip limit - FL_Keys'!$A$5:$I$64,COLUMN(I223),FALSE))*$C226</f>
        <v>8430.4039925430079</v>
      </c>
      <c r="V226">
        <f>V225+(1-(HLOOKUP(daily!$B225,'commercial size limit'!$A$4:$M$13,5,FALSE)/100))*(VLOOKUP(15&amp;$B225,'comm trip limit - FL_Keys'!$A$5:$I$64,COLUMN(D223),FALSE))*$C226</f>
        <v>7478.9797198167216</v>
      </c>
      <c r="W226">
        <f>W225+(1-(HLOOKUP(daily!$B225,'commercial size limit'!$A$4:$M$13,5,FALSE)/100))*(VLOOKUP(15&amp;$B225,'comm trip limit - FL_Keys'!$A$5:$I$64,COLUMN(E223),FALSE))*$C226</f>
        <v>5002.9247061215092</v>
      </c>
      <c r="X226">
        <f>X225+(1-(HLOOKUP(daily!$B225,'commercial size limit'!$A$4:$M$13,5,FALSE)/100))*(VLOOKUP(15&amp;$B225,'comm trip limit - FL_Keys'!$A$5:$I$64,COLUMN(F223),FALSE))*$C226</f>
        <v>6394.2874293025143</v>
      </c>
      <c r="Y226">
        <f>Y225+(1-(HLOOKUP(daily!$B225,'commercial size limit'!$A$4:$M$13,5,FALSE)/100))*(VLOOKUP(15&amp;$B225,'comm trip limit - FL_Keys'!$A$5:$I$64,COLUMN(G223),FALSE))*$C226</f>
        <v>7297.7868895949732</v>
      </c>
      <c r="Z226">
        <f>Z225+(1-(HLOOKUP(daily!$B225,'commercial size limit'!$A$4:$M$13,5,FALSE)/100))*(VLOOKUP(15&amp;$B225,'comm trip limit - FL_Keys'!$A$5:$I$64,COLUMN(H223),FALSE))*$C226</f>
        <v>7465.1215391934365</v>
      </c>
      <c r="AA226">
        <f>AA225+(1-(HLOOKUP(daily!$B225,'commercial size limit'!$A$4:$M$13,5,FALSE)/100))*(VLOOKUP(15&amp;$B225,'comm trip limit - FL_Keys'!$A$5:$I$64,COLUMN(I223),FALSE))*$C226</f>
        <v>7478.9797198167216</v>
      </c>
      <c r="AB226">
        <f>AB225+(1-(HLOOKUP(daily!$B225,'commercial size limit'!$A$4:$M$13,6,FALSE)/100))*(VLOOKUP(16&amp;$B225,'comm trip limit - FL_Keys'!$A$5:$I$64,COLUMN(D223),FALSE))*$C226</f>
        <v>6280.2525118888325</v>
      </c>
      <c r="AC226">
        <f>AC225+(1-(HLOOKUP(daily!$B225,'commercial size limit'!$A$4:$M$13,6,FALSE)/100))*(VLOOKUP(16&amp;$B225,'comm trip limit - FL_Keys'!$A$5:$I$64,COLUMN(E223),FALSE))*$C226</f>
        <v>4395.6270387001168</v>
      </c>
      <c r="AD226">
        <f>AD225+(1-(HLOOKUP(daily!$B225,'commercial size limit'!$A$4:$M$13,6,FALSE)/100))*(VLOOKUP(16&amp;$B225,'comm trip limit - FL_Keys'!$A$5:$I$64,COLUMN(F223),FALSE))*$C226</f>
        <v>5467.3211200756587</v>
      </c>
      <c r="AE226">
        <f>AE225+(1-(HLOOKUP(daily!$B225,'commercial size limit'!$A$4:$M$13,6,FALSE)/100))*(VLOOKUP(16&amp;$B225,'comm trip limit - FL_Keys'!$A$5:$I$64,COLUMN(G223),FALSE))*$C226</f>
        <v>6131.9418910852919</v>
      </c>
      <c r="AF226">
        <f>AF225+(1-(HLOOKUP(daily!$B225,'commercial size limit'!$A$4:$M$13,6,FALSE)/100))*(VLOOKUP(16&amp;$B225,'comm trip limit - FL_Keys'!$A$5:$I$64,COLUMN(H223),FALSE))*$C226</f>
        <v>6267.3744328815519</v>
      </c>
      <c r="AG226">
        <f>AG225+(1-(HLOOKUP(daily!$B225,'commercial size limit'!$A$4:$M$13,6,FALSE)/100))*(VLOOKUP(16&amp;$B225,'comm trip limit - FL_Keys'!$A$5:$I$64,COLUMN(I223),FALSE))*$C226</f>
        <v>6280.2525118888325</v>
      </c>
      <c r="AH226">
        <f>AH225+(1-(HLOOKUP(daily!$B225,'commercial size limit'!$A$4:$M$13,7,FALSE)/100))*(VLOOKUP(17&amp;$B225,'comm trip limit - FL_Keys'!$A$5:$I$64,COLUMN(D223),FALSE))*$C226</f>
        <v>5739.0439960098365</v>
      </c>
      <c r="AI226">
        <f>AI225+(1-(HLOOKUP(daily!$B225,'commercial size limit'!$A$4:$M$13,7,FALSE)/100))*(VLOOKUP(17&amp;$B225,'comm trip limit - FL_Keys'!$A$5:$I$64,COLUMN(E223),FALSE))*$C226</f>
        <v>4152.8125143363968</v>
      </c>
      <c r="AJ226">
        <f>AJ225+(1-(HLOOKUP(daily!$B225,'commercial size limit'!$A$4:$M$13,7,FALSE)/100))*(VLOOKUP(17&amp;$B225,'comm trip limit - FL_Keys'!$A$5:$I$64,COLUMN(F223),FALSE))*$C226</f>
        <v>5091.7667650181111</v>
      </c>
      <c r="AK226">
        <f>AK225+(1-(HLOOKUP(daily!$B225,'commercial size limit'!$A$4:$M$13,7,FALSE)/100))*(VLOOKUP(17&amp;$B225,'comm trip limit - FL_Keys'!$A$5:$I$64,COLUMN(G223),FALSE))*$C226</f>
        <v>5628.8503914056719</v>
      </c>
      <c r="AL226">
        <f>AL225+(1-(HLOOKUP(daily!$B225,'commercial size limit'!$A$4:$M$13,7,FALSE)/100))*(VLOOKUP(17&amp;$B225,'comm trip limit - FL_Keys'!$A$5:$I$64,COLUMN(H223),FALSE))*$C226</f>
        <v>5733.8777438402321</v>
      </c>
      <c r="AM226">
        <f>AM225+(1-(HLOOKUP(daily!$B225,'commercial size limit'!$A$4:$M$13,7,FALSE)/100))*(VLOOKUP(17&amp;$B225,'comm trip limit - FL_Keys'!$A$5:$I$64,COLUMN(I223),FALSE))*$C226</f>
        <v>5739.0439960098365</v>
      </c>
    </row>
    <row r="227" spans="1:39" x14ac:dyDescent="0.25">
      <c r="A227" s="7">
        <v>42594</v>
      </c>
      <c r="B227" s="22">
        <f t="shared" si="10"/>
        <v>8</v>
      </c>
      <c r="C227" s="21">
        <f t="shared" si="9"/>
        <v>87.007999999999996</v>
      </c>
      <c r="D227">
        <f t="shared" si="11"/>
        <v>11161.726999999993</v>
      </c>
      <c r="E227">
        <v>225</v>
      </c>
      <c r="J227">
        <f>J226+(1-(HLOOKUP(daily!$B226,'commercial size limit'!$A$4:$M$13,2,FALSE)/100))*(VLOOKUP(12&amp;$B226,'comm trip limit - FL_Keys'!$A$5:$I$64,COLUMN(D224),FALSE))*$C227</f>
        <v>11161.726999999993</v>
      </c>
      <c r="K227">
        <f>K226+(1-(HLOOKUP(daily!$B226,'commercial size limit'!$A$4:$M$13,2,FALSE)/100))*(VLOOKUP(12&amp;$B226,'comm trip limit - FL_Keys'!$A$5:$I$64,COLUMN(E224),FALSE))*$C227</f>
        <v>6538.0290933699898</v>
      </c>
      <c r="L227">
        <f>L226+(1-(HLOOKUP(daily!$B226,'commercial size limit'!$A$4:$M$13,2,FALSE)/100))*(VLOOKUP(12&amp;$B226,'comm trip limit - FL_Keys'!$A$5:$I$64,COLUMN(F224),FALSE))*$C227</f>
        <v>8866.3324054000022</v>
      </c>
      <c r="M227">
        <f>M226+(1-(HLOOKUP(daily!$B226,'commercial size limit'!$A$4:$M$13,2,FALSE)/100))*(VLOOKUP(12&amp;$B226,'comm trip limit - FL_Keys'!$A$5:$I$64,COLUMN(G224),FALSE))*$C227</f>
        <v>10516.592719500002</v>
      </c>
      <c r="N227">
        <f>N226+(1-(HLOOKUP(daily!$B226,'commercial size limit'!$A$4:$M$13,2,FALSE)/100))*(VLOOKUP(12&amp;$B226,'comm trip limit - FL_Keys'!$A$5:$I$64,COLUMN(H224),FALSE))*$C227</f>
        <v>11013.467124709996</v>
      </c>
      <c r="O227">
        <f>O226+(1-(HLOOKUP(daily!$B226,'commercial size limit'!$A$4:$M$13,2,FALSE)/100))*(VLOOKUP(12&amp;$B226,'comm trip limit - FL_Keys'!$A$5:$I$64,COLUMN(I224),FALSE))*$C227</f>
        <v>11095.234217219995</v>
      </c>
      <c r="P227">
        <f>P226+(1-(HLOOKUP(daily!$B226,'commercial size limit'!$A$4:$M$13,4,FALSE)/100))*(VLOOKUP(14&amp;$B226,'comm trip limit - FL_Keys'!$A$5:$I$64,COLUMN(D224),FALSE))*$C227</f>
        <v>8514.1158046731398</v>
      </c>
      <c r="Q227">
        <f>Q226+(1-(HLOOKUP(daily!$B226,'commercial size limit'!$A$4:$M$13,4,FALSE)/100))*(VLOOKUP(14&amp;$B226,'comm trip limit - FL_Keys'!$A$5:$I$64,COLUMN(E224),FALSE))*$C227</f>
        <v>5498.936422742172</v>
      </c>
      <c r="R227">
        <f>R226+(1-(HLOOKUP(daily!$B226,'commercial size limit'!$A$4:$M$13,4,FALSE)/100))*(VLOOKUP(14&amp;$B226,'comm trip limit - FL_Keys'!$A$5:$I$64,COLUMN(F224),FALSE))*$C227</f>
        <v>7133.1274347086719</v>
      </c>
      <c r="S227">
        <f>S226+(1-(HLOOKUP(daily!$B226,'commercial size limit'!$A$4:$M$13,4,FALSE)/100))*(VLOOKUP(14&amp;$B226,'comm trip limit - FL_Keys'!$A$5:$I$64,COLUMN(G224),FALSE))*$C227</f>
        <v>8214.5309446052634</v>
      </c>
      <c r="T227">
        <f>T226+(1-(HLOOKUP(daily!$B226,'commercial size limit'!$A$4:$M$13,4,FALSE)/100))*(VLOOKUP(14&amp;$B226,'comm trip limit - FL_Keys'!$A$5:$I$64,COLUMN(H224),FALSE))*$C227</f>
        <v>8457.6019841476809</v>
      </c>
      <c r="U227">
        <f>U226+(1-(HLOOKUP(daily!$B226,'commercial size limit'!$A$4:$M$13,4,FALSE)/100))*(VLOOKUP(14&amp;$B226,'comm trip limit - FL_Keys'!$A$5:$I$64,COLUMN(I224),FALSE))*$C227</f>
        <v>8494.5162758633287</v>
      </c>
      <c r="V227">
        <f>V226+(1-(HLOOKUP(daily!$B226,'commercial size limit'!$A$4:$M$13,5,FALSE)/100))*(VLOOKUP(15&amp;$B226,'comm trip limit - FL_Keys'!$A$5:$I$64,COLUMN(D224),FALSE))*$C227</f>
        <v>7514.5079864833879</v>
      </c>
      <c r="W227">
        <f>W226+(1-(HLOOKUP(daily!$B226,'commercial size limit'!$A$4:$M$13,5,FALSE)/100))*(VLOOKUP(15&amp;$B226,'comm trip limit - FL_Keys'!$A$5:$I$64,COLUMN(E224),FALSE))*$C227</f>
        <v>5031.6962070335094</v>
      </c>
      <c r="X227">
        <f>X226+(1-(HLOOKUP(daily!$B226,'commercial size limit'!$A$4:$M$13,5,FALSE)/100))*(VLOOKUP(15&amp;$B226,'comm trip limit - FL_Keys'!$A$5:$I$64,COLUMN(F224),FALSE))*$C227</f>
        <v>6426.6874320891811</v>
      </c>
      <c r="Y227">
        <f>Y226+(1-(HLOOKUP(daily!$B226,'commercial size limit'!$A$4:$M$13,5,FALSE)/100))*(VLOOKUP(15&amp;$B226,'comm trip limit - FL_Keys'!$A$5:$I$64,COLUMN(G224),FALSE))*$C227</f>
        <v>7332.2301229976401</v>
      </c>
      <c r="Z227">
        <f>Z226+(1-(HLOOKUP(daily!$B226,'commercial size limit'!$A$4:$M$13,5,FALSE)/100))*(VLOOKUP(15&amp;$B226,'comm trip limit - FL_Keys'!$A$5:$I$64,COLUMN(H224),FALSE))*$C227</f>
        <v>7500.3574082254363</v>
      </c>
      <c r="AA227">
        <f>AA226+(1-(HLOOKUP(daily!$B226,'commercial size limit'!$A$4:$M$13,5,FALSE)/100))*(VLOOKUP(15&amp;$B226,'comm trip limit - FL_Keys'!$A$5:$I$64,COLUMN(I224),FALSE))*$C227</f>
        <v>7514.5079864833879</v>
      </c>
      <c r="AB227">
        <f>AB226+(1-(HLOOKUP(daily!$B226,'commercial size limit'!$A$4:$M$13,6,FALSE)/100))*(VLOOKUP(16&amp;$B226,'comm trip limit - FL_Keys'!$A$5:$I$64,COLUMN(D224),FALSE))*$C227</f>
        <v>6314.4756585554987</v>
      </c>
      <c r="AC227">
        <f>AC226+(1-(HLOOKUP(daily!$B226,'commercial size limit'!$A$4:$M$13,6,FALSE)/100))*(VLOOKUP(16&amp;$B226,'comm trip limit - FL_Keys'!$A$5:$I$64,COLUMN(E224),FALSE))*$C227</f>
        <v>4423.5996698595836</v>
      </c>
      <c r="AD227">
        <f>AD226+(1-(HLOOKUP(daily!$B226,'commercial size limit'!$A$4:$M$13,6,FALSE)/100))*(VLOOKUP(16&amp;$B226,'comm trip limit - FL_Keys'!$A$5:$I$64,COLUMN(F224),FALSE))*$C227</f>
        <v>5498.6595977097923</v>
      </c>
      <c r="AE227">
        <f>AE226+(1-(HLOOKUP(daily!$B226,'commercial size limit'!$A$4:$M$13,6,FALSE)/100))*(VLOOKUP(16&amp;$B226,'comm trip limit - FL_Keys'!$A$5:$I$64,COLUMN(G224),FALSE))*$C227</f>
        <v>6165.178042202092</v>
      </c>
      <c r="AF227">
        <f>AF226+(1-(HLOOKUP(daily!$B226,'commercial size limit'!$A$4:$M$13,6,FALSE)/100))*(VLOOKUP(16&amp;$B226,'comm trip limit - FL_Keys'!$A$5:$I$64,COLUMN(H224),FALSE))*$C227</f>
        <v>6301.4031920751522</v>
      </c>
      <c r="AG227">
        <f>AG226+(1-(HLOOKUP(daily!$B226,'commercial size limit'!$A$4:$M$13,6,FALSE)/100))*(VLOOKUP(16&amp;$B226,'comm trip limit - FL_Keys'!$A$5:$I$64,COLUMN(I224),FALSE))*$C227</f>
        <v>6314.4756585554987</v>
      </c>
      <c r="AH227">
        <f>AH226+(1-(HLOOKUP(daily!$B226,'commercial size limit'!$A$4:$M$13,7,FALSE)/100))*(VLOOKUP(17&amp;$B226,'comm trip limit - FL_Keys'!$A$5:$I$64,COLUMN(D224),FALSE))*$C227</f>
        <v>5771.7590040098366</v>
      </c>
      <c r="AI227">
        <f>AI226+(1-(HLOOKUP(daily!$B226,'commercial size limit'!$A$4:$M$13,7,FALSE)/100))*(VLOOKUP(17&amp;$B226,'comm trip limit - FL_Keys'!$A$5:$I$64,COLUMN(E224),FALSE))*$C227</f>
        <v>4179.8275864925572</v>
      </c>
      <c r="AJ227">
        <f>AJ226+(1-(HLOOKUP(daily!$B226,'commercial size limit'!$A$4:$M$13,7,FALSE)/100))*(VLOOKUP(17&amp;$B226,'comm trip limit - FL_Keys'!$A$5:$I$64,COLUMN(F224),FALSE))*$C227</f>
        <v>5121.8662081285111</v>
      </c>
      <c r="AK227">
        <f>AK226+(1-(HLOOKUP(daily!$B226,'commercial size limit'!$A$4:$M$13,7,FALSE)/100))*(VLOOKUP(17&amp;$B226,'comm trip limit - FL_Keys'!$A$5:$I$64,COLUMN(G224),FALSE))*$C227</f>
        <v>5660.6919086920716</v>
      </c>
      <c r="AL227">
        <f>AL226+(1-(HLOOKUP(daily!$B226,'commercial size limit'!$A$4:$M$13,7,FALSE)/100))*(VLOOKUP(17&amp;$B226,'comm trip limit - FL_Keys'!$A$5:$I$64,COLUMN(H224),FALSE))*$C227</f>
        <v>5766.5119457704723</v>
      </c>
      <c r="AM227">
        <f>AM226+(1-(HLOOKUP(daily!$B226,'commercial size limit'!$A$4:$M$13,7,FALSE)/100))*(VLOOKUP(17&amp;$B226,'comm trip limit - FL_Keys'!$A$5:$I$64,COLUMN(I224),FALSE))*$C227</f>
        <v>5771.7590040098366</v>
      </c>
    </row>
    <row r="228" spans="1:39" x14ac:dyDescent="0.25">
      <c r="A228" s="7">
        <v>42595</v>
      </c>
      <c r="B228" s="22">
        <f t="shared" si="10"/>
        <v>8</v>
      </c>
      <c r="C228" s="21">
        <f t="shared" si="9"/>
        <v>87.007999999999996</v>
      </c>
      <c r="D228">
        <f t="shared" si="11"/>
        <v>11248.734999999993</v>
      </c>
      <c r="E228">
        <v>226</v>
      </c>
      <c r="J228">
        <f>J227+(1-(HLOOKUP(daily!$B227,'commercial size limit'!$A$4:$M$13,2,FALSE)/100))*(VLOOKUP(12&amp;$B227,'comm trip limit - FL_Keys'!$A$5:$I$64,COLUMN(D225),FALSE))*$C228</f>
        <v>11248.734999999993</v>
      </c>
      <c r="K228">
        <f>K227+(1-(HLOOKUP(daily!$B227,'commercial size limit'!$A$4:$M$13,2,FALSE)/100))*(VLOOKUP(12&amp;$B227,'comm trip limit - FL_Keys'!$A$5:$I$64,COLUMN(E225),FALSE))*$C228</f>
        <v>6588.8791788099898</v>
      </c>
      <c r="L228">
        <f>L227+(1-(HLOOKUP(daily!$B227,'commercial size limit'!$A$4:$M$13,2,FALSE)/100))*(VLOOKUP(12&amp;$B227,'comm trip limit - FL_Keys'!$A$5:$I$64,COLUMN(F225),FALSE))*$C228</f>
        <v>8932.8917852400027</v>
      </c>
      <c r="M228">
        <f>M227+(1-(HLOOKUP(daily!$B227,'commercial size limit'!$A$4:$M$13,2,FALSE)/100))*(VLOOKUP(12&amp;$B227,'comm trip limit - FL_Keys'!$A$5:$I$64,COLUMN(G225),FALSE))*$C228</f>
        <v>10593.434704780002</v>
      </c>
      <c r="N228">
        <f>N227+(1-(HLOOKUP(daily!$B227,'commercial size limit'!$A$4:$M$13,2,FALSE)/100))*(VLOOKUP(12&amp;$B227,'comm trip limit - FL_Keys'!$A$5:$I$64,COLUMN(H225),FALSE))*$C228</f>
        <v>11094.365422949995</v>
      </c>
      <c r="O228">
        <f>O227+(1-(HLOOKUP(daily!$B227,'commercial size limit'!$A$4:$M$13,2,FALSE)/100))*(VLOOKUP(12&amp;$B227,'comm trip limit - FL_Keys'!$A$5:$I$64,COLUMN(I225),FALSE))*$C228</f>
        <v>11178.051041859995</v>
      </c>
      <c r="P228">
        <f>P227+(1-(HLOOKUP(daily!$B227,'commercial size limit'!$A$4:$M$13,4,FALSE)/100))*(VLOOKUP(14&amp;$B227,'comm trip limit - FL_Keys'!$A$5:$I$64,COLUMN(D225),FALSE))*$C228</f>
        <v>8580.0098633398065</v>
      </c>
      <c r="Q228">
        <f>Q227+(1-(HLOOKUP(daily!$B227,'commercial size limit'!$A$4:$M$13,4,FALSE)/100))*(VLOOKUP(14&amp;$B227,'comm trip limit - FL_Keys'!$A$5:$I$64,COLUMN(E225),FALSE))*$C228</f>
        <v>5542.383011383452</v>
      </c>
      <c r="R228">
        <f>R227+(1-(HLOOKUP(daily!$B227,'commercial size limit'!$A$4:$M$13,4,FALSE)/100))*(VLOOKUP(14&amp;$B227,'comm trip limit - FL_Keys'!$A$5:$I$64,COLUMN(F225),FALSE))*$C228</f>
        <v>7187.4709238316582</v>
      </c>
      <c r="S228">
        <f>S227+(1-(HLOOKUP(daily!$B227,'commercial size limit'!$A$4:$M$13,4,FALSE)/100))*(VLOOKUP(14&amp;$B227,'comm trip limit - FL_Keys'!$A$5:$I$64,COLUMN(G225),FALSE))*$C228</f>
        <v>8275.1185547275036</v>
      </c>
      <c r="T228">
        <f>T227+(1-(HLOOKUP(daily!$B227,'commercial size limit'!$A$4:$M$13,4,FALSE)/100))*(VLOOKUP(14&amp;$B227,'comm trip limit - FL_Keys'!$A$5:$I$64,COLUMN(H225),FALSE))*$C228</f>
        <v>8520.2659160585081</v>
      </c>
      <c r="U228">
        <f>U227+(1-(HLOOKUP(daily!$B227,'commercial size limit'!$A$4:$M$13,4,FALSE)/100))*(VLOOKUP(14&amp;$B227,'comm trip limit - FL_Keys'!$A$5:$I$64,COLUMN(I225),FALSE))*$C228</f>
        <v>8558.6285591836495</v>
      </c>
      <c r="V228">
        <f>V227+(1-(HLOOKUP(daily!$B227,'commercial size limit'!$A$4:$M$13,5,FALSE)/100))*(VLOOKUP(15&amp;$B227,'comm trip limit - FL_Keys'!$A$5:$I$64,COLUMN(D225),FALSE))*$C228</f>
        <v>7550.0362531500541</v>
      </c>
      <c r="W228">
        <f>W227+(1-(HLOOKUP(daily!$B227,'commercial size limit'!$A$4:$M$13,5,FALSE)/100))*(VLOOKUP(15&amp;$B227,'comm trip limit - FL_Keys'!$A$5:$I$64,COLUMN(E225),FALSE))*$C228</f>
        <v>5060.4677079455096</v>
      </c>
      <c r="X228">
        <f>X227+(1-(HLOOKUP(daily!$B227,'commercial size limit'!$A$4:$M$13,5,FALSE)/100))*(VLOOKUP(15&amp;$B227,'comm trip limit - FL_Keys'!$A$5:$I$64,COLUMN(F225),FALSE))*$C228</f>
        <v>6459.087434875848</v>
      </c>
      <c r="Y228">
        <f>Y227+(1-(HLOOKUP(daily!$B227,'commercial size limit'!$A$4:$M$13,5,FALSE)/100))*(VLOOKUP(15&amp;$B227,'comm trip limit - FL_Keys'!$A$5:$I$64,COLUMN(G225),FALSE))*$C228</f>
        <v>7366.6733564003071</v>
      </c>
      <c r="Z228">
        <f>Z227+(1-(HLOOKUP(daily!$B227,'commercial size limit'!$A$4:$M$13,5,FALSE)/100))*(VLOOKUP(15&amp;$B227,'comm trip limit - FL_Keys'!$A$5:$I$64,COLUMN(H225),FALSE))*$C228</f>
        <v>7535.5932772574361</v>
      </c>
      <c r="AA228">
        <f>AA227+(1-(HLOOKUP(daily!$B227,'commercial size limit'!$A$4:$M$13,5,FALSE)/100))*(VLOOKUP(15&amp;$B227,'comm trip limit - FL_Keys'!$A$5:$I$64,COLUMN(I225),FALSE))*$C228</f>
        <v>7550.0362531500541</v>
      </c>
      <c r="AB228">
        <f>AB227+(1-(HLOOKUP(daily!$B227,'commercial size limit'!$A$4:$M$13,6,FALSE)/100))*(VLOOKUP(16&amp;$B227,'comm trip limit - FL_Keys'!$A$5:$I$64,COLUMN(D225),FALSE))*$C228</f>
        <v>6348.698805222165</v>
      </c>
      <c r="AC228">
        <f>AC227+(1-(HLOOKUP(daily!$B227,'commercial size limit'!$A$4:$M$13,6,FALSE)/100))*(VLOOKUP(16&amp;$B227,'comm trip limit - FL_Keys'!$A$5:$I$64,COLUMN(E225),FALSE))*$C228</f>
        <v>4451.5723010190504</v>
      </c>
      <c r="AD228">
        <f>AD227+(1-(HLOOKUP(daily!$B227,'commercial size limit'!$A$4:$M$13,6,FALSE)/100))*(VLOOKUP(16&amp;$B227,'comm trip limit - FL_Keys'!$A$5:$I$64,COLUMN(F225),FALSE))*$C228</f>
        <v>5529.9980753439258</v>
      </c>
      <c r="AE228">
        <f>AE227+(1-(HLOOKUP(daily!$B227,'commercial size limit'!$A$4:$M$13,6,FALSE)/100))*(VLOOKUP(16&amp;$B227,'comm trip limit - FL_Keys'!$A$5:$I$64,COLUMN(G225),FALSE))*$C228</f>
        <v>6198.4141933188921</v>
      </c>
      <c r="AF228">
        <f>AF227+(1-(HLOOKUP(daily!$B227,'commercial size limit'!$A$4:$M$13,6,FALSE)/100))*(VLOOKUP(16&amp;$B227,'comm trip limit - FL_Keys'!$A$5:$I$64,COLUMN(H225),FALSE))*$C228</f>
        <v>6335.4319512687525</v>
      </c>
      <c r="AG228">
        <f>AG227+(1-(HLOOKUP(daily!$B227,'commercial size limit'!$A$4:$M$13,6,FALSE)/100))*(VLOOKUP(16&amp;$B227,'comm trip limit - FL_Keys'!$A$5:$I$64,COLUMN(I225),FALSE))*$C228</f>
        <v>6348.698805222165</v>
      </c>
      <c r="AH228">
        <f>AH227+(1-(HLOOKUP(daily!$B227,'commercial size limit'!$A$4:$M$13,7,FALSE)/100))*(VLOOKUP(17&amp;$B227,'comm trip limit - FL_Keys'!$A$5:$I$64,COLUMN(D225),FALSE))*$C228</f>
        <v>5804.4740120098368</v>
      </c>
      <c r="AI228">
        <f>AI227+(1-(HLOOKUP(daily!$B227,'commercial size limit'!$A$4:$M$13,7,FALSE)/100))*(VLOOKUP(17&amp;$B227,'comm trip limit - FL_Keys'!$A$5:$I$64,COLUMN(E225),FALSE))*$C228</f>
        <v>4206.8426586487176</v>
      </c>
      <c r="AJ228">
        <f>AJ227+(1-(HLOOKUP(daily!$B227,'commercial size limit'!$A$4:$M$13,7,FALSE)/100))*(VLOOKUP(17&amp;$B227,'comm trip limit - FL_Keys'!$A$5:$I$64,COLUMN(F225),FALSE))*$C228</f>
        <v>5151.9656512389111</v>
      </c>
      <c r="AK228">
        <f>AK227+(1-(HLOOKUP(daily!$B227,'commercial size limit'!$A$4:$M$13,7,FALSE)/100))*(VLOOKUP(17&amp;$B227,'comm trip limit - FL_Keys'!$A$5:$I$64,COLUMN(G225),FALSE))*$C228</f>
        <v>5692.5334259784713</v>
      </c>
      <c r="AL228">
        <f>AL227+(1-(HLOOKUP(daily!$B227,'commercial size limit'!$A$4:$M$13,7,FALSE)/100))*(VLOOKUP(17&amp;$B227,'comm trip limit - FL_Keys'!$A$5:$I$64,COLUMN(H225),FALSE))*$C228</f>
        <v>5799.1461477007124</v>
      </c>
      <c r="AM228">
        <f>AM227+(1-(HLOOKUP(daily!$B227,'commercial size limit'!$A$4:$M$13,7,FALSE)/100))*(VLOOKUP(17&amp;$B227,'comm trip limit - FL_Keys'!$A$5:$I$64,COLUMN(I225),FALSE))*$C228</f>
        <v>5804.4740120098368</v>
      </c>
    </row>
    <row r="229" spans="1:39" x14ac:dyDescent="0.25">
      <c r="A229" s="7">
        <v>42596</v>
      </c>
      <c r="B229" s="22">
        <f t="shared" si="10"/>
        <v>8</v>
      </c>
      <c r="C229" s="21">
        <f t="shared" si="9"/>
        <v>87.007999999999996</v>
      </c>
      <c r="D229">
        <f t="shared" si="11"/>
        <v>11335.742999999993</v>
      </c>
      <c r="E229">
        <v>227</v>
      </c>
      <c r="J229">
        <f>J228+(1-(HLOOKUP(daily!$B228,'commercial size limit'!$A$4:$M$13,2,FALSE)/100))*(VLOOKUP(12&amp;$B228,'comm trip limit - FL_Keys'!$A$5:$I$64,COLUMN(D226),FALSE))*$C229</f>
        <v>11335.742999999993</v>
      </c>
      <c r="K229">
        <f>K228+(1-(HLOOKUP(daily!$B228,'commercial size limit'!$A$4:$M$13,2,FALSE)/100))*(VLOOKUP(12&amp;$B228,'comm trip limit - FL_Keys'!$A$5:$I$64,COLUMN(E226),FALSE))*$C229</f>
        <v>6639.7292642499897</v>
      </c>
      <c r="L229">
        <f>L228+(1-(HLOOKUP(daily!$B228,'commercial size limit'!$A$4:$M$13,2,FALSE)/100))*(VLOOKUP(12&amp;$B228,'comm trip limit - FL_Keys'!$A$5:$I$64,COLUMN(F226),FALSE))*$C229</f>
        <v>8999.4511650800032</v>
      </c>
      <c r="M229">
        <f>M228+(1-(HLOOKUP(daily!$B228,'commercial size limit'!$A$4:$M$13,2,FALSE)/100))*(VLOOKUP(12&amp;$B228,'comm trip limit - FL_Keys'!$A$5:$I$64,COLUMN(G226),FALSE))*$C229</f>
        <v>10670.276690060002</v>
      </c>
      <c r="N229">
        <f>N228+(1-(HLOOKUP(daily!$B228,'commercial size limit'!$A$4:$M$13,2,FALSE)/100))*(VLOOKUP(12&amp;$B228,'comm trip limit - FL_Keys'!$A$5:$I$64,COLUMN(H226),FALSE))*$C229</f>
        <v>11175.263721189995</v>
      </c>
      <c r="O229">
        <f>O228+(1-(HLOOKUP(daily!$B228,'commercial size limit'!$A$4:$M$13,2,FALSE)/100))*(VLOOKUP(12&amp;$B228,'comm trip limit - FL_Keys'!$A$5:$I$64,COLUMN(I226),FALSE))*$C229</f>
        <v>11260.867866499995</v>
      </c>
      <c r="P229">
        <f>P228+(1-(HLOOKUP(daily!$B228,'commercial size limit'!$A$4:$M$13,4,FALSE)/100))*(VLOOKUP(14&amp;$B228,'comm trip limit - FL_Keys'!$A$5:$I$64,COLUMN(D226),FALSE))*$C229</f>
        <v>8645.9039220064733</v>
      </c>
      <c r="Q229">
        <f>Q228+(1-(HLOOKUP(daily!$B228,'commercial size limit'!$A$4:$M$13,4,FALSE)/100))*(VLOOKUP(14&amp;$B228,'comm trip limit - FL_Keys'!$A$5:$I$64,COLUMN(E226),FALSE))*$C229</f>
        <v>5585.8296000247319</v>
      </c>
      <c r="R229">
        <f>R228+(1-(HLOOKUP(daily!$B228,'commercial size limit'!$A$4:$M$13,4,FALSE)/100))*(VLOOKUP(14&amp;$B228,'comm trip limit - FL_Keys'!$A$5:$I$64,COLUMN(F226),FALSE))*$C229</f>
        <v>7241.8144129546445</v>
      </c>
      <c r="S229">
        <f>S228+(1-(HLOOKUP(daily!$B228,'commercial size limit'!$A$4:$M$13,4,FALSE)/100))*(VLOOKUP(14&amp;$B228,'comm trip limit - FL_Keys'!$A$5:$I$64,COLUMN(G226),FALSE))*$C229</f>
        <v>8335.7061648497438</v>
      </c>
      <c r="T229">
        <f>T228+(1-(HLOOKUP(daily!$B228,'commercial size limit'!$A$4:$M$13,4,FALSE)/100))*(VLOOKUP(14&amp;$B228,'comm trip limit - FL_Keys'!$A$5:$I$64,COLUMN(H226),FALSE))*$C229</f>
        <v>8582.9298479693352</v>
      </c>
      <c r="U229">
        <f>U228+(1-(HLOOKUP(daily!$B228,'commercial size limit'!$A$4:$M$13,4,FALSE)/100))*(VLOOKUP(14&amp;$B228,'comm trip limit - FL_Keys'!$A$5:$I$64,COLUMN(I226),FALSE))*$C229</f>
        <v>8622.7408425039703</v>
      </c>
      <c r="V229">
        <f>V228+(1-(HLOOKUP(daily!$B228,'commercial size limit'!$A$4:$M$13,5,FALSE)/100))*(VLOOKUP(15&amp;$B228,'comm trip limit - FL_Keys'!$A$5:$I$64,COLUMN(D226),FALSE))*$C229</f>
        <v>7585.5645198167203</v>
      </c>
      <c r="W229">
        <f>W228+(1-(HLOOKUP(daily!$B228,'commercial size limit'!$A$4:$M$13,5,FALSE)/100))*(VLOOKUP(15&amp;$B228,'comm trip limit - FL_Keys'!$A$5:$I$64,COLUMN(E226),FALSE))*$C229</f>
        <v>5089.2392088575098</v>
      </c>
      <c r="X229">
        <f>X228+(1-(HLOOKUP(daily!$B228,'commercial size limit'!$A$4:$M$13,5,FALSE)/100))*(VLOOKUP(15&amp;$B228,'comm trip limit - FL_Keys'!$A$5:$I$64,COLUMN(F226),FALSE))*$C229</f>
        <v>6491.4874376625148</v>
      </c>
      <c r="Y229">
        <f>Y228+(1-(HLOOKUP(daily!$B228,'commercial size limit'!$A$4:$M$13,5,FALSE)/100))*(VLOOKUP(15&amp;$B228,'comm trip limit - FL_Keys'!$A$5:$I$64,COLUMN(G226),FALSE))*$C229</f>
        <v>7401.116589802974</v>
      </c>
      <c r="Z229">
        <f>Z228+(1-(HLOOKUP(daily!$B228,'commercial size limit'!$A$4:$M$13,5,FALSE)/100))*(VLOOKUP(15&amp;$B228,'comm trip limit - FL_Keys'!$A$5:$I$64,COLUMN(H226),FALSE))*$C229</f>
        <v>7570.8291462894358</v>
      </c>
      <c r="AA229">
        <f>AA228+(1-(HLOOKUP(daily!$B228,'commercial size limit'!$A$4:$M$13,5,FALSE)/100))*(VLOOKUP(15&amp;$B228,'comm trip limit - FL_Keys'!$A$5:$I$64,COLUMN(I226),FALSE))*$C229</f>
        <v>7585.5645198167203</v>
      </c>
      <c r="AB229">
        <f>AB228+(1-(HLOOKUP(daily!$B228,'commercial size limit'!$A$4:$M$13,6,FALSE)/100))*(VLOOKUP(16&amp;$B228,'comm trip limit - FL_Keys'!$A$5:$I$64,COLUMN(D226),FALSE))*$C229</f>
        <v>6382.9219518888312</v>
      </c>
      <c r="AC229">
        <f>AC228+(1-(HLOOKUP(daily!$B228,'commercial size limit'!$A$4:$M$13,6,FALSE)/100))*(VLOOKUP(16&amp;$B228,'comm trip limit - FL_Keys'!$A$5:$I$64,COLUMN(E226),FALSE))*$C229</f>
        <v>4479.5449321785172</v>
      </c>
      <c r="AD229">
        <f>AD228+(1-(HLOOKUP(daily!$B228,'commercial size limit'!$A$4:$M$13,6,FALSE)/100))*(VLOOKUP(16&amp;$B228,'comm trip limit - FL_Keys'!$A$5:$I$64,COLUMN(F226),FALSE))*$C229</f>
        <v>5561.3365529780594</v>
      </c>
      <c r="AE229">
        <f>AE228+(1-(HLOOKUP(daily!$B228,'commercial size limit'!$A$4:$M$13,6,FALSE)/100))*(VLOOKUP(16&amp;$B228,'comm trip limit - FL_Keys'!$A$5:$I$64,COLUMN(G226),FALSE))*$C229</f>
        <v>6231.6503444356922</v>
      </c>
      <c r="AF229">
        <f>AF228+(1-(HLOOKUP(daily!$B228,'commercial size limit'!$A$4:$M$13,6,FALSE)/100))*(VLOOKUP(16&amp;$B228,'comm trip limit - FL_Keys'!$A$5:$I$64,COLUMN(H226),FALSE))*$C229</f>
        <v>6369.4607104623528</v>
      </c>
      <c r="AG229">
        <f>AG228+(1-(HLOOKUP(daily!$B228,'commercial size limit'!$A$4:$M$13,6,FALSE)/100))*(VLOOKUP(16&amp;$B228,'comm trip limit - FL_Keys'!$A$5:$I$64,COLUMN(I226),FALSE))*$C229</f>
        <v>6382.9219518888312</v>
      </c>
      <c r="AH229">
        <f>AH228+(1-(HLOOKUP(daily!$B228,'commercial size limit'!$A$4:$M$13,7,FALSE)/100))*(VLOOKUP(17&amp;$B228,'comm trip limit - FL_Keys'!$A$5:$I$64,COLUMN(D226),FALSE))*$C229</f>
        <v>5837.1890200098369</v>
      </c>
      <c r="AI229">
        <f>AI228+(1-(HLOOKUP(daily!$B228,'commercial size limit'!$A$4:$M$13,7,FALSE)/100))*(VLOOKUP(17&amp;$B228,'comm trip limit - FL_Keys'!$A$5:$I$64,COLUMN(E226),FALSE))*$C229</f>
        <v>4233.857730804878</v>
      </c>
      <c r="AJ229">
        <f>AJ228+(1-(HLOOKUP(daily!$B228,'commercial size limit'!$A$4:$M$13,7,FALSE)/100))*(VLOOKUP(17&amp;$B228,'comm trip limit - FL_Keys'!$A$5:$I$64,COLUMN(F226),FALSE))*$C229</f>
        <v>5182.065094349311</v>
      </c>
      <c r="AK229">
        <f>AK228+(1-(HLOOKUP(daily!$B228,'commercial size limit'!$A$4:$M$13,7,FALSE)/100))*(VLOOKUP(17&amp;$B228,'comm trip limit - FL_Keys'!$A$5:$I$64,COLUMN(G226),FALSE))*$C229</f>
        <v>5724.374943264871</v>
      </c>
      <c r="AL229">
        <f>AL228+(1-(HLOOKUP(daily!$B228,'commercial size limit'!$A$4:$M$13,7,FALSE)/100))*(VLOOKUP(17&amp;$B228,'comm trip limit - FL_Keys'!$A$5:$I$64,COLUMN(H226),FALSE))*$C229</f>
        <v>5831.7803496309525</v>
      </c>
      <c r="AM229">
        <f>AM228+(1-(HLOOKUP(daily!$B228,'commercial size limit'!$A$4:$M$13,7,FALSE)/100))*(VLOOKUP(17&amp;$B228,'comm trip limit - FL_Keys'!$A$5:$I$64,COLUMN(I226),FALSE))*$C229</f>
        <v>5837.1890200098369</v>
      </c>
    </row>
    <row r="230" spans="1:39" x14ac:dyDescent="0.25">
      <c r="A230" s="7">
        <v>42597</v>
      </c>
      <c r="B230" s="22">
        <f t="shared" si="10"/>
        <v>8</v>
      </c>
      <c r="C230" s="21">
        <f t="shared" si="9"/>
        <v>87.007999999999996</v>
      </c>
      <c r="D230">
        <f t="shared" si="11"/>
        <v>11422.750999999993</v>
      </c>
      <c r="E230">
        <v>228</v>
      </c>
      <c r="J230">
        <f>J229+(1-(HLOOKUP(daily!$B229,'commercial size limit'!$A$4:$M$13,2,FALSE)/100))*(VLOOKUP(12&amp;$B229,'comm trip limit - FL_Keys'!$A$5:$I$64,COLUMN(D227),FALSE))*$C230</f>
        <v>11422.750999999993</v>
      </c>
      <c r="K230">
        <f>K229+(1-(HLOOKUP(daily!$B229,'commercial size limit'!$A$4:$M$13,2,FALSE)/100))*(VLOOKUP(12&amp;$B229,'comm trip limit - FL_Keys'!$A$5:$I$64,COLUMN(E227),FALSE))*$C230</f>
        <v>6690.5793496899896</v>
      </c>
      <c r="L230">
        <f>L229+(1-(HLOOKUP(daily!$B229,'commercial size limit'!$A$4:$M$13,2,FALSE)/100))*(VLOOKUP(12&amp;$B229,'comm trip limit - FL_Keys'!$A$5:$I$64,COLUMN(F227),FALSE))*$C230</f>
        <v>9066.0105449200037</v>
      </c>
      <c r="M230">
        <f>M229+(1-(HLOOKUP(daily!$B229,'commercial size limit'!$A$4:$M$13,2,FALSE)/100))*(VLOOKUP(12&amp;$B229,'comm trip limit - FL_Keys'!$A$5:$I$64,COLUMN(G227),FALSE))*$C230</f>
        <v>10747.118675340002</v>
      </c>
      <c r="N230">
        <f>N229+(1-(HLOOKUP(daily!$B229,'commercial size limit'!$A$4:$M$13,2,FALSE)/100))*(VLOOKUP(12&amp;$B229,'comm trip limit - FL_Keys'!$A$5:$I$64,COLUMN(H227),FALSE))*$C230</f>
        <v>11256.162019429994</v>
      </c>
      <c r="O230">
        <f>O229+(1-(HLOOKUP(daily!$B229,'commercial size limit'!$A$4:$M$13,2,FALSE)/100))*(VLOOKUP(12&amp;$B229,'comm trip limit - FL_Keys'!$A$5:$I$64,COLUMN(I227),FALSE))*$C230</f>
        <v>11343.684691139995</v>
      </c>
      <c r="P230">
        <f>P229+(1-(HLOOKUP(daily!$B229,'commercial size limit'!$A$4:$M$13,4,FALSE)/100))*(VLOOKUP(14&amp;$B229,'comm trip limit - FL_Keys'!$A$5:$I$64,COLUMN(D227),FALSE))*$C230</f>
        <v>8711.79798067314</v>
      </c>
      <c r="Q230">
        <f>Q229+(1-(HLOOKUP(daily!$B229,'commercial size limit'!$A$4:$M$13,4,FALSE)/100))*(VLOOKUP(14&amp;$B229,'comm trip limit - FL_Keys'!$A$5:$I$64,COLUMN(E227),FALSE))*$C230</f>
        <v>5629.2761886660119</v>
      </c>
      <c r="R230">
        <f>R229+(1-(HLOOKUP(daily!$B229,'commercial size limit'!$A$4:$M$13,4,FALSE)/100))*(VLOOKUP(14&amp;$B229,'comm trip limit - FL_Keys'!$A$5:$I$64,COLUMN(F227),FALSE))*$C230</f>
        <v>7296.1579020776308</v>
      </c>
      <c r="S230">
        <f>S229+(1-(HLOOKUP(daily!$B229,'commercial size limit'!$A$4:$M$13,4,FALSE)/100))*(VLOOKUP(14&amp;$B229,'comm trip limit - FL_Keys'!$A$5:$I$64,COLUMN(G227),FALSE))*$C230</f>
        <v>8396.293774971984</v>
      </c>
      <c r="T230">
        <f>T229+(1-(HLOOKUP(daily!$B229,'commercial size limit'!$A$4:$M$13,4,FALSE)/100))*(VLOOKUP(14&amp;$B229,'comm trip limit - FL_Keys'!$A$5:$I$64,COLUMN(H227),FALSE))*$C230</f>
        <v>8645.5937798801624</v>
      </c>
      <c r="U230">
        <f>U229+(1-(HLOOKUP(daily!$B229,'commercial size limit'!$A$4:$M$13,4,FALSE)/100))*(VLOOKUP(14&amp;$B229,'comm trip limit - FL_Keys'!$A$5:$I$64,COLUMN(I227),FALSE))*$C230</f>
        <v>8686.8531258242911</v>
      </c>
      <c r="V230">
        <f>V229+(1-(HLOOKUP(daily!$B229,'commercial size limit'!$A$4:$M$13,5,FALSE)/100))*(VLOOKUP(15&amp;$B229,'comm trip limit - FL_Keys'!$A$5:$I$64,COLUMN(D227),FALSE))*$C230</f>
        <v>7621.0927864833866</v>
      </c>
      <c r="W230">
        <f>W229+(1-(HLOOKUP(daily!$B229,'commercial size limit'!$A$4:$M$13,5,FALSE)/100))*(VLOOKUP(15&amp;$B229,'comm trip limit - FL_Keys'!$A$5:$I$64,COLUMN(E227),FALSE))*$C230</f>
        <v>5118.01070976951</v>
      </c>
      <c r="X230">
        <f>X229+(1-(HLOOKUP(daily!$B229,'commercial size limit'!$A$4:$M$13,5,FALSE)/100))*(VLOOKUP(15&amp;$B229,'comm trip limit - FL_Keys'!$A$5:$I$64,COLUMN(F227),FALSE))*$C230</f>
        <v>6523.8874404491817</v>
      </c>
      <c r="Y230">
        <f>Y229+(1-(HLOOKUP(daily!$B229,'commercial size limit'!$A$4:$M$13,5,FALSE)/100))*(VLOOKUP(15&amp;$B229,'comm trip limit - FL_Keys'!$A$5:$I$64,COLUMN(G227),FALSE))*$C230</f>
        <v>7435.5598232056409</v>
      </c>
      <c r="Z230">
        <f>Z229+(1-(HLOOKUP(daily!$B229,'commercial size limit'!$A$4:$M$13,5,FALSE)/100))*(VLOOKUP(15&amp;$B229,'comm trip limit - FL_Keys'!$A$5:$I$64,COLUMN(H227),FALSE))*$C230</f>
        <v>7606.0650153214356</v>
      </c>
      <c r="AA230">
        <f>AA229+(1-(HLOOKUP(daily!$B229,'commercial size limit'!$A$4:$M$13,5,FALSE)/100))*(VLOOKUP(15&amp;$B229,'comm trip limit - FL_Keys'!$A$5:$I$64,COLUMN(I227),FALSE))*$C230</f>
        <v>7621.0927864833866</v>
      </c>
      <c r="AB230">
        <f>AB229+(1-(HLOOKUP(daily!$B229,'commercial size limit'!$A$4:$M$13,6,FALSE)/100))*(VLOOKUP(16&amp;$B229,'comm trip limit - FL_Keys'!$A$5:$I$64,COLUMN(D227),FALSE))*$C230</f>
        <v>6417.1450985554975</v>
      </c>
      <c r="AC230">
        <f>AC229+(1-(HLOOKUP(daily!$B229,'commercial size limit'!$A$4:$M$13,6,FALSE)/100))*(VLOOKUP(16&amp;$B229,'comm trip limit - FL_Keys'!$A$5:$I$64,COLUMN(E227),FALSE))*$C230</f>
        <v>4507.517563337984</v>
      </c>
      <c r="AD230">
        <f>AD229+(1-(HLOOKUP(daily!$B229,'commercial size limit'!$A$4:$M$13,6,FALSE)/100))*(VLOOKUP(16&amp;$B229,'comm trip limit - FL_Keys'!$A$5:$I$64,COLUMN(F227),FALSE))*$C230</f>
        <v>5592.675030612193</v>
      </c>
      <c r="AE230">
        <f>AE229+(1-(HLOOKUP(daily!$B229,'commercial size limit'!$A$4:$M$13,6,FALSE)/100))*(VLOOKUP(16&amp;$B229,'comm trip limit - FL_Keys'!$A$5:$I$64,COLUMN(G227),FALSE))*$C230</f>
        <v>6264.8864955524923</v>
      </c>
      <c r="AF230">
        <f>AF229+(1-(HLOOKUP(daily!$B229,'commercial size limit'!$A$4:$M$13,6,FALSE)/100))*(VLOOKUP(16&amp;$B229,'comm trip limit - FL_Keys'!$A$5:$I$64,COLUMN(H227),FALSE))*$C230</f>
        <v>6403.4894696559531</v>
      </c>
      <c r="AG230">
        <f>AG229+(1-(HLOOKUP(daily!$B229,'commercial size limit'!$A$4:$M$13,6,FALSE)/100))*(VLOOKUP(16&amp;$B229,'comm trip limit - FL_Keys'!$A$5:$I$64,COLUMN(I227),FALSE))*$C230</f>
        <v>6417.1450985554975</v>
      </c>
      <c r="AH230">
        <f>AH229+(1-(HLOOKUP(daily!$B229,'commercial size limit'!$A$4:$M$13,7,FALSE)/100))*(VLOOKUP(17&amp;$B229,'comm trip limit - FL_Keys'!$A$5:$I$64,COLUMN(D227),FALSE))*$C230</f>
        <v>5869.904028009837</v>
      </c>
      <c r="AI230">
        <f>AI229+(1-(HLOOKUP(daily!$B229,'commercial size limit'!$A$4:$M$13,7,FALSE)/100))*(VLOOKUP(17&amp;$B229,'comm trip limit - FL_Keys'!$A$5:$I$64,COLUMN(E227),FALSE))*$C230</f>
        <v>4260.8728029610384</v>
      </c>
      <c r="AJ230">
        <f>AJ229+(1-(HLOOKUP(daily!$B229,'commercial size limit'!$A$4:$M$13,7,FALSE)/100))*(VLOOKUP(17&amp;$B229,'comm trip limit - FL_Keys'!$A$5:$I$64,COLUMN(F227),FALSE))*$C230</f>
        <v>5212.164537459711</v>
      </c>
      <c r="AK230">
        <f>AK229+(1-(HLOOKUP(daily!$B229,'commercial size limit'!$A$4:$M$13,7,FALSE)/100))*(VLOOKUP(17&amp;$B229,'comm trip limit - FL_Keys'!$A$5:$I$64,COLUMN(G227),FALSE))*$C230</f>
        <v>5756.2164605512708</v>
      </c>
      <c r="AL230">
        <f>AL229+(1-(HLOOKUP(daily!$B229,'commercial size limit'!$A$4:$M$13,7,FALSE)/100))*(VLOOKUP(17&amp;$B229,'comm trip limit - FL_Keys'!$A$5:$I$64,COLUMN(H227),FALSE))*$C230</f>
        <v>5864.4145515611926</v>
      </c>
      <c r="AM230">
        <f>AM229+(1-(HLOOKUP(daily!$B229,'commercial size limit'!$A$4:$M$13,7,FALSE)/100))*(VLOOKUP(17&amp;$B229,'comm trip limit - FL_Keys'!$A$5:$I$64,COLUMN(I227),FALSE))*$C230</f>
        <v>5869.904028009837</v>
      </c>
    </row>
    <row r="231" spans="1:39" x14ac:dyDescent="0.25">
      <c r="A231" s="7">
        <v>42598</v>
      </c>
      <c r="B231" s="22">
        <f t="shared" si="10"/>
        <v>8</v>
      </c>
      <c r="C231" s="21">
        <f t="shared" si="9"/>
        <v>87.007999999999996</v>
      </c>
      <c r="D231">
        <f t="shared" si="11"/>
        <v>11509.758999999993</v>
      </c>
      <c r="E231">
        <v>229</v>
      </c>
      <c r="J231">
        <f>J230+(1-(HLOOKUP(daily!$B230,'commercial size limit'!$A$4:$M$13,2,FALSE)/100))*(VLOOKUP(12&amp;$B230,'comm trip limit - FL_Keys'!$A$5:$I$64,COLUMN(D228),FALSE))*$C231</f>
        <v>11509.758999999993</v>
      </c>
      <c r="K231">
        <f>K230+(1-(HLOOKUP(daily!$B230,'commercial size limit'!$A$4:$M$13,2,FALSE)/100))*(VLOOKUP(12&amp;$B230,'comm trip limit - FL_Keys'!$A$5:$I$64,COLUMN(E228),FALSE))*$C231</f>
        <v>6741.4294351299895</v>
      </c>
      <c r="L231">
        <f>L230+(1-(HLOOKUP(daily!$B230,'commercial size limit'!$A$4:$M$13,2,FALSE)/100))*(VLOOKUP(12&amp;$B230,'comm trip limit - FL_Keys'!$A$5:$I$64,COLUMN(F228),FALSE))*$C231</f>
        <v>9132.5699247600041</v>
      </c>
      <c r="M231">
        <f>M230+(1-(HLOOKUP(daily!$B230,'commercial size limit'!$A$4:$M$13,2,FALSE)/100))*(VLOOKUP(12&amp;$B230,'comm trip limit - FL_Keys'!$A$5:$I$64,COLUMN(G228),FALSE))*$C231</f>
        <v>10823.960660620001</v>
      </c>
      <c r="N231">
        <f>N230+(1-(HLOOKUP(daily!$B230,'commercial size limit'!$A$4:$M$13,2,FALSE)/100))*(VLOOKUP(12&amp;$B230,'comm trip limit - FL_Keys'!$A$5:$I$64,COLUMN(H228),FALSE))*$C231</f>
        <v>11337.060317669993</v>
      </c>
      <c r="O231">
        <f>O230+(1-(HLOOKUP(daily!$B230,'commercial size limit'!$A$4:$M$13,2,FALSE)/100))*(VLOOKUP(12&amp;$B230,'comm trip limit - FL_Keys'!$A$5:$I$64,COLUMN(I228),FALSE))*$C231</f>
        <v>11426.501515779995</v>
      </c>
      <c r="P231">
        <f>P230+(1-(HLOOKUP(daily!$B230,'commercial size limit'!$A$4:$M$13,4,FALSE)/100))*(VLOOKUP(14&amp;$B230,'comm trip limit - FL_Keys'!$A$5:$I$64,COLUMN(D228),FALSE))*$C231</f>
        <v>8777.6920393398068</v>
      </c>
      <c r="Q231">
        <f>Q230+(1-(HLOOKUP(daily!$B230,'commercial size limit'!$A$4:$M$13,4,FALSE)/100))*(VLOOKUP(14&amp;$B230,'comm trip limit - FL_Keys'!$A$5:$I$64,COLUMN(E228),FALSE))*$C231</f>
        <v>5672.7227773072918</v>
      </c>
      <c r="R231">
        <f>R230+(1-(HLOOKUP(daily!$B230,'commercial size limit'!$A$4:$M$13,4,FALSE)/100))*(VLOOKUP(14&amp;$B230,'comm trip limit - FL_Keys'!$A$5:$I$64,COLUMN(F228),FALSE))*$C231</f>
        <v>7350.501391200617</v>
      </c>
      <c r="S231">
        <f>S230+(1-(HLOOKUP(daily!$B230,'commercial size limit'!$A$4:$M$13,4,FALSE)/100))*(VLOOKUP(14&amp;$B230,'comm trip limit - FL_Keys'!$A$5:$I$64,COLUMN(G228),FALSE))*$C231</f>
        <v>8456.8813850942242</v>
      </c>
      <c r="T231">
        <f>T230+(1-(HLOOKUP(daily!$B230,'commercial size limit'!$A$4:$M$13,4,FALSE)/100))*(VLOOKUP(14&amp;$B230,'comm trip limit - FL_Keys'!$A$5:$I$64,COLUMN(H228),FALSE))*$C231</f>
        <v>8708.2577117909896</v>
      </c>
      <c r="U231">
        <f>U230+(1-(HLOOKUP(daily!$B230,'commercial size limit'!$A$4:$M$13,4,FALSE)/100))*(VLOOKUP(14&amp;$B230,'comm trip limit - FL_Keys'!$A$5:$I$64,COLUMN(I228),FALSE))*$C231</f>
        <v>8750.9654091446118</v>
      </c>
      <c r="V231">
        <f>V230+(1-(HLOOKUP(daily!$B230,'commercial size limit'!$A$4:$M$13,5,FALSE)/100))*(VLOOKUP(15&amp;$B230,'comm trip limit - FL_Keys'!$A$5:$I$64,COLUMN(D228),FALSE))*$C231</f>
        <v>7656.6210531500528</v>
      </c>
      <c r="W231">
        <f>W230+(1-(HLOOKUP(daily!$B230,'commercial size limit'!$A$4:$M$13,5,FALSE)/100))*(VLOOKUP(15&amp;$B230,'comm trip limit - FL_Keys'!$A$5:$I$64,COLUMN(E228),FALSE))*$C231</f>
        <v>5146.7822106815102</v>
      </c>
      <c r="X231">
        <f>X230+(1-(HLOOKUP(daily!$B230,'commercial size limit'!$A$4:$M$13,5,FALSE)/100))*(VLOOKUP(15&amp;$B230,'comm trip limit - FL_Keys'!$A$5:$I$64,COLUMN(F228),FALSE))*$C231</f>
        <v>6556.2874432358485</v>
      </c>
      <c r="Y231">
        <f>Y230+(1-(HLOOKUP(daily!$B230,'commercial size limit'!$A$4:$M$13,5,FALSE)/100))*(VLOOKUP(15&amp;$B230,'comm trip limit - FL_Keys'!$A$5:$I$64,COLUMN(G228),FALSE))*$C231</f>
        <v>7470.0030566083078</v>
      </c>
      <c r="Z231">
        <f>Z230+(1-(HLOOKUP(daily!$B230,'commercial size limit'!$A$4:$M$13,5,FALSE)/100))*(VLOOKUP(15&amp;$B230,'comm trip limit - FL_Keys'!$A$5:$I$64,COLUMN(H228),FALSE))*$C231</f>
        <v>7641.3008843534353</v>
      </c>
      <c r="AA231">
        <f>AA230+(1-(HLOOKUP(daily!$B230,'commercial size limit'!$A$4:$M$13,5,FALSE)/100))*(VLOOKUP(15&amp;$B230,'comm trip limit - FL_Keys'!$A$5:$I$64,COLUMN(I228),FALSE))*$C231</f>
        <v>7656.6210531500528</v>
      </c>
      <c r="AB231">
        <f>AB230+(1-(HLOOKUP(daily!$B230,'commercial size limit'!$A$4:$M$13,6,FALSE)/100))*(VLOOKUP(16&amp;$B230,'comm trip limit - FL_Keys'!$A$5:$I$64,COLUMN(D228),FALSE))*$C231</f>
        <v>6451.3682452221638</v>
      </c>
      <c r="AC231">
        <f>AC230+(1-(HLOOKUP(daily!$B230,'commercial size limit'!$A$4:$M$13,6,FALSE)/100))*(VLOOKUP(16&amp;$B230,'comm trip limit - FL_Keys'!$A$5:$I$64,COLUMN(E228),FALSE))*$C231</f>
        <v>4535.4901944974508</v>
      </c>
      <c r="AD231">
        <f>AD230+(1-(HLOOKUP(daily!$B230,'commercial size limit'!$A$4:$M$13,6,FALSE)/100))*(VLOOKUP(16&amp;$B230,'comm trip limit - FL_Keys'!$A$5:$I$64,COLUMN(F228),FALSE))*$C231</f>
        <v>5624.0135082463266</v>
      </c>
      <c r="AE231">
        <f>AE230+(1-(HLOOKUP(daily!$B230,'commercial size limit'!$A$4:$M$13,6,FALSE)/100))*(VLOOKUP(16&amp;$B230,'comm trip limit - FL_Keys'!$A$5:$I$64,COLUMN(G228),FALSE))*$C231</f>
        <v>6298.1226466692924</v>
      </c>
      <c r="AF231">
        <f>AF230+(1-(HLOOKUP(daily!$B230,'commercial size limit'!$A$4:$M$13,6,FALSE)/100))*(VLOOKUP(16&amp;$B230,'comm trip limit - FL_Keys'!$A$5:$I$64,COLUMN(H228),FALSE))*$C231</f>
        <v>6437.5182288495535</v>
      </c>
      <c r="AG231">
        <f>AG230+(1-(HLOOKUP(daily!$B230,'commercial size limit'!$A$4:$M$13,6,FALSE)/100))*(VLOOKUP(16&amp;$B230,'comm trip limit - FL_Keys'!$A$5:$I$64,COLUMN(I228),FALSE))*$C231</f>
        <v>6451.3682452221638</v>
      </c>
      <c r="AH231">
        <f>AH230+(1-(HLOOKUP(daily!$B230,'commercial size limit'!$A$4:$M$13,7,FALSE)/100))*(VLOOKUP(17&amp;$B230,'comm trip limit - FL_Keys'!$A$5:$I$64,COLUMN(D228),FALSE))*$C231</f>
        <v>5902.6190360098371</v>
      </c>
      <c r="AI231">
        <f>AI230+(1-(HLOOKUP(daily!$B230,'commercial size limit'!$A$4:$M$13,7,FALSE)/100))*(VLOOKUP(17&amp;$B230,'comm trip limit - FL_Keys'!$A$5:$I$64,COLUMN(E228),FALSE))*$C231</f>
        <v>4287.8878751171987</v>
      </c>
      <c r="AJ231">
        <f>AJ230+(1-(HLOOKUP(daily!$B230,'commercial size limit'!$A$4:$M$13,7,FALSE)/100))*(VLOOKUP(17&amp;$B230,'comm trip limit - FL_Keys'!$A$5:$I$64,COLUMN(F228),FALSE))*$C231</f>
        <v>5242.263980570111</v>
      </c>
      <c r="AK231">
        <f>AK230+(1-(HLOOKUP(daily!$B230,'commercial size limit'!$A$4:$M$13,7,FALSE)/100))*(VLOOKUP(17&amp;$B230,'comm trip limit - FL_Keys'!$A$5:$I$64,COLUMN(G228),FALSE))*$C231</f>
        <v>5788.0579778376705</v>
      </c>
      <c r="AL231">
        <f>AL230+(1-(HLOOKUP(daily!$B230,'commercial size limit'!$A$4:$M$13,7,FALSE)/100))*(VLOOKUP(17&amp;$B230,'comm trip limit - FL_Keys'!$A$5:$I$64,COLUMN(H228),FALSE))*$C231</f>
        <v>5897.0487534914328</v>
      </c>
      <c r="AM231">
        <f>AM230+(1-(HLOOKUP(daily!$B230,'commercial size limit'!$A$4:$M$13,7,FALSE)/100))*(VLOOKUP(17&amp;$B230,'comm trip limit - FL_Keys'!$A$5:$I$64,COLUMN(I228),FALSE))*$C231</f>
        <v>5902.6190360098371</v>
      </c>
    </row>
    <row r="232" spans="1:39" x14ac:dyDescent="0.25">
      <c r="A232" s="7">
        <v>42599</v>
      </c>
      <c r="B232" s="22">
        <f t="shared" si="10"/>
        <v>8</v>
      </c>
      <c r="C232" s="21">
        <f t="shared" si="9"/>
        <v>87.007999999999996</v>
      </c>
      <c r="D232">
        <f t="shared" si="11"/>
        <v>11596.766999999993</v>
      </c>
      <c r="E232">
        <v>230</v>
      </c>
      <c r="J232">
        <f>J231+(1-(HLOOKUP(daily!$B231,'commercial size limit'!$A$4:$M$13,2,FALSE)/100))*(VLOOKUP(12&amp;$B231,'comm trip limit - FL_Keys'!$A$5:$I$64,COLUMN(D229),FALSE))*$C232</f>
        <v>11596.766999999993</v>
      </c>
      <c r="K232">
        <f>K231+(1-(HLOOKUP(daily!$B231,'commercial size limit'!$A$4:$M$13,2,FALSE)/100))*(VLOOKUP(12&amp;$B231,'comm trip limit - FL_Keys'!$A$5:$I$64,COLUMN(E229),FALSE))*$C232</f>
        <v>6792.2795205699895</v>
      </c>
      <c r="L232">
        <f>L231+(1-(HLOOKUP(daily!$B231,'commercial size limit'!$A$4:$M$13,2,FALSE)/100))*(VLOOKUP(12&amp;$B231,'comm trip limit - FL_Keys'!$A$5:$I$64,COLUMN(F229),FALSE))*$C232</f>
        <v>9199.1293046000046</v>
      </c>
      <c r="M232">
        <f>M231+(1-(HLOOKUP(daily!$B231,'commercial size limit'!$A$4:$M$13,2,FALSE)/100))*(VLOOKUP(12&amp;$B231,'comm trip limit - FL_Keys'!$A$5:$I$64,COLUMN(G229),FALSE))*$C232</f>
        <v>10900.802645900001</v>
      </c>
      <c r="N232">
        <f>N231+(1-(HLOOKUP(daily!$B231,'commercial size limit'!$A$4:$M$13,2,FALSE)/100))*(VLOOKUP(12&amp;$B231,'comm trip limit - FL_Keys'!$A$5:$I$64,COLUMN(H229),FALSE))*$C232</f>
        <v>11417.958615909993</v>
      </c>
      <c r="O232">
        <f>O231+(1-(HLOOKUP(daily!$B231,'commercial size limit'!$A$4:$M$13,2,FALSE)/100))*(VLOOKUP(12&amp;$B231,'comm trip limit - FL_Keys'!$A$5:$I$64,COLUMN(I229),FALSE))*$C232</f>
        <v>11509.318340419995</v>
      </c>
      <c r="P232">
        <f>P231+(1-(HLOOKUP(daily!$B231,'commercial size limit'!$A$4:$M$13,4,FALSE)/100))*(VLOOKUP(14&amp;$B231,'comm trip limit - FL_Keys'!$A$5:$I$64,COLUMN(D229),FALSE))*$C232</f>
        <v>8843.5860980064735</v>
      </c>
      <c r="Q232">
        <f>Q231+(1-(HLOOKUP(daily!$B231,'commercial size limit'!$A$4:$M$13,4,FALSE)/100))*(VLOOKUP(14&amp;$B231,'comm trip limit - FL_Keys'!$A$5:$I$64,COLUMN(E229),FALSE))*$C232</f>
        <v>5716.1693659485718</v>
      </c>
      <c r="R232">
        <f>R231+(1-(HLOOKUP(daily!$B231,'commercial size limit'!$A$4:$M$13,4,FALSE)/100))*(VLOOKUP(14&amp;$B231,'comm trip limit - FL_Keys'!$A$5:$I$64,COLUMN(F229),FALSE))*$C232</f>
        <v>7404.8448803236033</v>
      </c>
      <c r="S232">
        <f>S231+(1-(HLOOKUP(daily!$B231,'commercial size limit'!$A$4:$M$13,4,FALSE)/100))*(VLOOKUP(14&amp;$B231,'comm trip limit - FL_Keys'!$A$5:$I$64,COLUMN(G229),FALSE))*$C232</f>
        <v>8517.4689952164645</v>
      </c>
      <c r="T232">
        <f>T231+(1-(HLOOKUP(daily!$B231,'commercial size limit'!$A$4:$M$13,4,FALSE)/100))*(VLOOKUP(14&amp;$B231,'comm trip limit - FL_Keys'!$A$5:$I$64,COLUMN(H229),FALSE))*$C232</f>
        <v>8770.9216437018167</v>
      </c>
      <c r="U232">
        <f>U231+(1-(HLOOKUP(daily!$B231,'commercial size limit'!$A$4:$M$13,4,FALSE)/100))*(VLOOKUP(14&amp;$B231,'comm trip limit - FL_Keys'!$A$5:$I$64,COLUMN(I229),FALSE))*$C232</f>
        <v>8815.0776924649326</v>
      </c>
      <c r="V232">
        <f>V231+(1-(HLOOKUP(daily!$B231,'commercial size limit'!$A$4:$M$13,5,FALSE)/100))*(VLOOKUP(15&amp;$B231,'comm trip limit - FL_Keys'!$A$5:$I$64,COLUMN(D229),FALSE))*$C232</f>
        <v>7692.1493198167191</v>
      </c>
      <c r="W232">
        <f>W231+(1-(HLOOKUP(daily!$B231,'commercial size limit'!$A$4:$M$13,5,FALSE)/100))*(VLOOKUP(15&amp;$B231,'comm trip limit - FL_Keys'!$A$5:$I$64,COLUMN(E229),FALSE))*$C232</f>
        <v>5175.5537115935103</v>
      </c>
      <c r="X232">
        <f>X231+(1-(HLOOKUP(daily!$B231,'commercial size limit'!$A$4:$M$13,5,FALSE)/100))*(VLOOKUP(15&amp;$B231,'comm trip limit - FL_Keys'!$A$5:$I$64,COLUMN(F229),FALSE))*$C232</f>
        <v>6588.6874460225154</v>
      </c>
      <c r="Y232">
        <f>Y231+(1-(HLOOKUP(daily!$B231,'commercial size limit'!$A$4:$M$13,5,FALSE)/100))*(VLOOKUP(15&amp;$B231,'comm trip limit - FL_Keys'!$A$5:$I$64,COLUMN(G229),FALSE))*$C232</f>
        <v>7504.4462900109747</v>
      </c>
      <c r="Z232">
        <f>Z231+(1-(HLOOKUP(daily!$B231,'commercial size limit'!$A$4:$M$13,5,FALSE)/100))*(VLOOKUP(15&amp;$B231,'comm trip limit - FL_Keys'!$A$5:$I$64,COLUMN(H229),FALSE))*$C232</f>
        <v>7676.5367533854351</v>
      </c>
      <c r="AA232">
        <f>AA231+(1-(HLOOKUP(daily!$B231,'commercial size limit'!$A$4:$M$13,5,FALSE)/100))*(VLOOKUP(15&amp;$B231,'comm trip limit - FL_Keys'!$A$5:$I$64,COLUMN(I229),FALSE))*$C232</f>
        <v>7692.1493198167191</v>
      </c>
      <c r="AB232">
        <f>AB231+(1-(HLOOKUP(daily!$B231,'commercial size limit'!$A$4:$M$13,6,FALSE)/100))*(VLOOKUP(16&amp;$B231,'comm trip limit - FL_Keys'!$A$5:$I$64,COLUMN(D229),FALSE))*$C232</f>
        <v>6485.59139188883</v>
      </c>
      <c r="AC232">
        <f>AC231+(1-(HLOOKUP(daily!$B231,'commercial size limit'!$A$4:$M$13,6,FALSE)/100))*(VLOOKUP(16&amp;$B231,'comm trip limit - FL_Keys'!$A$5:$I$64,COLUMN(E229),FALSE))*$C232</f>
        <v>4563.4628256569176</v>
      </c>
      <c r="AD232">
        <f>AD231+(1-(HLOOKUP(daily!$B231,'commercial size limit'!$A$4:$M$13,6,FALSE)/100))*(VLOOKUP(16&amp;$B231,'comm trip limit - FL_Keys'!$A$5:$I$64,COLUMN(F229),FALSE))*$C232</f>
        <v>5655.3519858804602</v>
      </c>
      <c r="AE232">
        <f>AE231+(1-(HLOOKUP(daily!$B231,'commercial size limit'!$A$4:$M$13,6,FALSE)/100))*(VLOOKUP(16&amp;$B231,'comm trip limit - FL_Keys'!$A$5:$I$64,COLUMN(G229),FALSE))*$C232</f>
        <v>6331.3587977860925</v>
      </c>
      <c r="AF232">
        <f>AF231+(1-(HLOOKUP(daily!$B231,'commercial size limit'!$A$4:$M$13,6,FALSE)/100))*(VLOOKUP(16&amp;$B231,'comm trip limit - FL_Keys'!$A$5:$I$64,COLUMN(H229),FALSE))*$C232</f>
        <v>6471.5469880431538</v>
      </c>
      <c r="AG232">
        <f>AG231+(1-(HLOOKUP(daily!$B231,'commercial size limit'!$A$4:$M$13,6,FALSE)/100))*(VLOOKUP(16&amp;$B231,'comm trip limit - FL_Keys'!$A$5:$I$64,COLUMN(I229),FALSE))*$C232</f>
        <v>6485.59139188883</v>
      </c>
      <c r="AH232">
        <f>AH231+(1-(HLOOKUP(daily!$B231,'commercial size limit'!$A$4:$M$13,7,FALSE)/100))*(VLOOKUP(17&amp;$B231,'comm trip limit - FL_Keys'!$A$5:$I$64,COLUMN(D229),FALSE))*$C232</f>
        <v>5935.3340440098373</v>
      </c>
      <c r="AI232">
        <f>AI231+(1-(HLOOKUP(daily!$B231,'commercial size limit'!$A$4:$M$13,7,FALSE)/100))*(VLOOKUP(17&amp;$B231,'comm trip limit - FL_Keys'!$A$5:$I$64,COLUMN(E229),FALSE))*$C232</f>
        <v>4314.9029472733591</v>
      </c>
      <c r="AJ232">
        <f>AJ231+(1-(HLOOKUP(daily!$B231,'commercial size limit'!$A$4:$M$13,7,FALSE)/100))*(VLOOKUP(17&amp;$B231,'comm trip limit - FL_Keys'!$A$5:$I$64,COLUMN(F229),FALSE))*$C232</f>
        <v>5272.363423680511</v>
      </c>
      <c r="AK232">
        <f>AK231+(1-(HLOOKUP(daily!$B231,'commercial size limit'!$A$4:$M$13,7,FALSE)/100))*(VLOOKUP(17&amp;$B231,'comm trip limit - FL_Keys'!$A$5:$I$64,COLUMN(G229),FALSE))*$C232</f>
        <v>5819.8994951240702</v>
      </c>
      <c r="AL232">
        <f>AL231+(1-(HLOOKUP(daily!$B231,'commercial size limit'!$A$4:$M$13,7,FALSE)/100))*(VLOOKUP(17&amp;$B231,'comm trip limit - FL_Keys'!$A$5:$I$64,COLUMN(H229),FALSE))*$C232</f>
        <v>5929.6829554216729</v>
      </c>
      <c r="AM232">
        <f>AM231+(1-(HLOOKUP(daily!$B231,'commercial size limit'!$A$4:$M$13,7,FALSE)/100))*(VLOOKUP(17&amp;$B231,'comm trip limit - FL_Keys'!$A$5:$I$64,COLUMN(I229),FALSE))*$C232</f>
        <v>5935.3340440098373</v>
      </c>
    </row>
    <row r="233" spans="1:39" x14ac:dyDescent="0.25">
      <c r="A233" s="7">
        <v>42600</v>
      </c>
      <c r="B233" s="22">
        <f t="shared" si="10"/>
        <v>8</v>
      </c>
      <c r="C233" s="21">
        <f t="shared" si="9"/>
        <v>87.007999999999996</v>
      </c>
      <c r="D233">
        <f t="shared" si="11"/>
        <v>11683.774999999992</v>
      </c>
      <c r="E233">
        <v>231</v>
      </c>
      <c r="J233">
        <f>J232+(1-(HLOOKUP(daily!$B232,'commercial size limit'!$A$4:$M$13,2,FALSE)/100))*(VLOOKUP(12&amp;$B232,'comm trip limit - FL_Keys'!$A$5:$I$64,COLUMN(D230),FALSE))*$C233</f>
        <v>11683.774999999992</v>
      </c>
      <c r="K233">
        <f>K232+(1-(HLOOKUP(daily!$B232,'commercial size limit'!$A$4:$M$13,2,FALSE)/100))*(VLOOKUP(12&amp;$B232,'comm trip limit - FL_Keys'!$A$5:$I$64,COLUMN(E230),FALSE))*$C233</f>
        <v>6843.1296060099894</v>
      </c>
      <c r="L233">
        <f>L232+(1-(HLOOKUP(daily!$B232,'commercial size limit'!$A$4:$M$13,2,FALSE)/100))*(VLOOKUP(12&amp;$B232,'comm trip limit - FL_Keys'!$A$5:$I$64,COLUMN(F230),FALSE))*$C233</f>
        <v>9265.6886844400051</v>
      </c>
      <c r="M233">
        <f>M232+(1-(HLOOKUP(daily!$B232,'commercial size limit'!$A$4:$M$13,2,FALSE)/100))*(VLOOKUP(12&amp;$B232,'comm trip limit - FL_Keys'!$A$5:$I$64,COLUMN(G230),FALSE))*$C233</f>
        <v>10977.644631180001</v>
      </c>
      <c r="N233">
        <f>N232+(1-(HLOOKUP(daily!$B232,'commercial size limit'!$A$4:$M$13,2,FALSE)/100))*(VLOOKUP(12&amp;$B232,'comm trip limit - FL_Keys'!$A$5:$I$64,COLUMN(H230),FALSE))*$C233</f>
        <v>11498.856914149992</v>
      </c>
      <c r="O233">
        <f>O232+(1-(HLOOKUP(daily!$B232,'commercial size limit'!$A$4:$M$13,2,FALSE)/100))*(VLOOKUP(12&amp;$B232,'comm trip limit - FL_Keys'!$A$5:$I$64,COLUMN(I230),FALSE))*$C233</f>
        <v>11592.135165059995</v>
      </c>
      <c r="P233">
        <f>P232+(1-(HLOOKUP(daily!$B232,'commercial size limit'!$A$4:$M$13,4,FALSE)/100))*(VLOOKUP(14&amp;$B232,'comm trip limit - FL_Keys'!$A$5:$I$64,COLUMN(D230),FALSE))*$C233</f>
        <v>8909.4801566731403</v>
      </c>
      <c r="Q233">
        <f>Q232+(1-(HLOOKUP(daily!$B232,'commercial size limit'!$A$4:$M$13,4,FALSE)/100))*(VLOOKUP(14&amp;$B232,'comm trip limit - FL_Keys'!$A$5:$I$64,COLUMN(E230),FALSE))*$C233</f>
        <v>5759.6159545898518</v>
      </c>
      <c r="R233">
        <f>R232+(1-(HLOOKUP(daily!$B232,'commercial size limit'!$A$4:$M$13,4,FALSE)/100))*(VLOOKUP(14&amp;$B232,'comm trip limit - FL_Keys'!$A$5:$I$64,COLUMN(F230),FALSE))*$C233</f>
        <v>7459.1883694465896</v>
      </c>
      <c r="S233">
        <f>S232+(1-(HLOOKUP(daily!$B232,'commercial size limit'!$A$4:$M$13,4,FALSE)/100))*(VLOOKUP(14&amp;$B232,'comm trip limit - FL_Keys'!$A$5:$I$64,COLUMN(G230),FALSE))*$C233</f>
        <v>8578.0566053387047</v>
      </c>
      <c r="T233">
        <f>T232+(1-(HLOOKUP(daily!$B232,'commercial size limit'!$A$4:$M$13,4,FALSE)/100))*(VLOOKUP(14&amp;$B232,'comm trip limit - FL_Keys'!$A$5:$I$64,COLUMN(H230),FALSE))*$C233</f>
        <v>8833.5855756126439</v>
      </c>
      <c r="U233">
        <f>U232+(1-(HLOOKUP(daily!$B232,'commercial size limit'!$A$4:$M$13,4,FALSE)/100))*(VLOOKUP(14&amp;$B232,'comm trip limit - FL_Keys'!$A$5:$I$64,COLUMN(I230),FALSE))*$C233</f>
        <v>8879.1899757852534</v>
      </c>
      <c r="V233">
        <f>V232+(1-(HLOOKUP(daily!$B232,'commercial size limit'!$A$4:$M$13,5,FALSE)/100))*(VLOOKUP(15&amp;$B232,'comm trip limit - FL_Keys'!$A$5:$I$64,COLUMN(D230),FALSE))*$C233</f>
        <v>7727.6775864833853</v>
      </c>
      <c r="W233">
        <f>W232+(1-(HLOOKUP(daily!$B232,'commercial size limit'!$A$4:$M$13,5,FALSE)/100))*(VLOOKUP(15&amp;$B232,'comm trip limit - FL_Keys'!$A$5:$I$64,COLUMN(E230),FALSE))*$C233</f>
        <v>5204.3252125055105</v>
      </c>
      <c r="X233">
        <f>X232+(1-(HLOOKUP(daily!$B232,'commercial size limit'!$A$4:$M$13,5,FALSE)/100))*(VLOOKUP(15&amp;$B232,'comm trip limit - FL_Keys'!$A$5:$I$64,COLUMN(F230),FALSE))*$C233</f>
        <v>6621.0874488091822</v>
      </c>
      <c r="Y233">
        <f>Y232+(1-(HLOOKUP(daily!$B232,'commercial size limit'!$A$4:$M$13,5,FALSE)/100))*(VLOOKUP(15&amp;$B232,'comm trip limit - FL_Keys'!$A$5:$I$64,COLUMN(G230),FALSE))*$C233</f>
        <v>7538.8895234136417</v>
      </c>
      <c r="Z233">
        <f>Z232+(1-(HLOOKUP(daily!$B232,'commercial size limit'!$A$4:$M$13,5,FALSE)/100))*(VLOOKUP(15&amp;$B232,'comm trip limit - FL_Keys'!$A$5:$I$64,COLUMN(H230),FALSE))*$C233</f>
        <v>7711.7726224174348</v>
      </c>
      <c r="AA233">
        <f>AA232+(1-(HLOOKUP(daily!$B232,'commercial size limit'!$A$4:$M$13,5,FALSE)/100))*(VLOOKUP(15&amp;$B232,'comm trip limit - FL_Keys'!$A$5:$I$64,COLUMN(I230),FALSE))*$C233</f>
        <v>7727.6775864833853</v>
      </c>
      <c r="AB233">
        <f>AB232+(1-(HLOOKUP(daily!$B232,'commercial size limit'!$A$4:$M$13,6,FALSE)/100))*(VLOOKUP(16&amp;$B232,'comm trip limit - FL_Keys'!$A$5:$I$64,COLUMN(D230),FALSE))*$C233</f>
        <v>6519.8145385554963</v>
      </c>
      <c r="AC233">
        <f>AC232+(1-(HLOOKUP(daily!$B232,'commercial size limit'!$A$4:$M$13,6,FALSE)/100))*(VLOOKUP(16&amp;$B232,'comm trip limit - FL_Keys'!$A$5:$I$64,COLUMN(E230),FALSE))*$C233</f>
        <v>4591.4354568163844</v>
      </c>
      <c r="AD233">
        <f>AD232+(1-(HLOOKUP(daily!$B232,'commercial size limit'!$A$4:$M$13,6,FALSE)/100))*(VLOOKUP(16&amp;$B232,'comm trip limit - FL_Keys'!$A$5:$I$64,COLUMN(F230),FALSE))*$C233</f>
        <v>5686.6904635145938</v>
      </c>
      <c r="AE233">
        <f>AE232+(1-(HLOOKUP(daily!$B232,'commercial size limit'!$A$4:$M$13,6,FALSE)/100))*(VLOOKUP(16&amp;$B232,'comm trip limit - FL_Keys'!$A$5:$I$64,COLUMN(G230),FALSE))*$C233</f>
        <v>6364.5949489028926</v>
      </c>
      <c r="AF233">
        <f>AF232+(1-(HLOOKUP(daily!$B232,'commercial size limit'!$A$4:$M$13,6,FALSE)/100))*(VLOOKUP(16&amp;$B232,'comm trip limit - FL_Keys'!$A$5:$I$64,COLUMN(H230),FALSE))*$C233</f>
        <v>6505.5757472367541</v>
      </c>
      <c r="AG233">
        <f>AG232+(1-(HLOOKUP(daily!$B232,'commercial size limit'!$A$4:$M$13,6,FALSE)/100))*(VLOOKUP(16&amp;$B232,'comm trip limit - FL_Keys'!$A$5:$I$64,COLUMN(I230),FALSE))*$C233</f>
        <v>6519.8145385554963</v>
      </c>
      <c r="AH233">
        <f>AH232+(1-(HLOOKUP(daily!$B232,'commercial size limit'!$A$4:$M$13,7,FALSE)/100))*(VLOOKUP(17&amp;$B232,'comm trip limit - FL_Keys'!$A$5:$I$64,COLUMN(D230),FALSE))*$C233</f>
        <v>5968.0490520098374</v>
      </c>
      <c r="AI233">
        <f>AI232+(1-(HLOOKUP(daily!$B232,'commercial size limit'!$A$4:$M$13,7,FALSE)/100))*(VLOOKUP(17&amp;$B232,'comm trip limit - FL_Keys'!$A$5:$I$64,COLUMN(E230),FALSE))*$C233</f>
        <v>4341.9180194295195</v>
      </c>
      <c r="AJ233">
        <f>AJ232+(1-(HLOOKUP(daily!$B232,'commercial size limit'!$A$4:$M$13,7,FALSE)/100))*(VLOOKUP(17&amp;$B232,'comm trip limit - FL_Keys'!$A$5:$I$64,COLUMN(F230),FALSE))*$C233</f>
        <v>5302.462866790911</v>
      </c>
      <c r="AK233">
        <f>AK232+(1-(HLOOKUP(daily!$B232,'commercial size limit'!$A$4:$M$13,7,FALSE)/100))*(VLOOKUP(17&amp;$B232,'comm trip limit - FL_Keys'!$A$5:$I$64,COLUMN(G230),FALSE))*$C233</f>
        <v>5851.7410124104699</v>
      </c>
      <c r="AL233">
        <f>AL232+(1-(HLOOKUP(daily!$B232,'commercial size limit'!$A$4:$M$13,7,FALSE)/100))*(VLOOKUP(17&amp;$B232,'comm trip limit - FL_Keys'!$A$5:$I$64,COLUMN(H230),FALSE))*$C233</f>
        <v>5962.317157351913</v>
      </c>
      <c r="AM233">
        <f>AM232+(1-(HLOOKUP(daily!$B232,'commercial size limit'!$A$4:$M$13,7,FALSE)/100))*(VLOOKUP(17&amp;$B232,'comm trip limit - FL_Keys'!$A$5:$I$64,COLUMN(I230),FALSE))*$C233</f>
        <v>5968.0490520098374</v>
      </c>
    </row>
    <row r="234" spans="1:39" x14ac:dyDescent="0.25">
      <c r="A234" s="7">
        <v>42601</v>
      </c>
      <c r="B234" s="22">
        <f t="shared" si="10"/>
        <v>8</v>
      </c>
      <c r="C234" s="21">
        <f t="shared" si="9"/>
        <v>87.007999999999996</v>
      </c>
      <c r="D234">
        <f t="shared" si="11"/>
        <v>11770.782999999992</v>
      </c>
      <c r="E234">
        <v>232</v>
      </c>
      <c r="J234">
        <f>J233+(1-(HLOOKUP(daily!$B233,'commercial size limit'!$A$4:$M$13,2,FALSE)/100))*(VLOOKUP(12&amp;$B233,'comm trip limit - FL_Keys'!$A$5:$I$64,COLUMN(D231),FALSE))*$C234</f>
        <v>11770.782999999992</v>
      </c>
      <c r="K234">
        <f>K233+(1-(HLOOKUP(daily!$B233,'commercial size limit'!$A$4:$M$13,2,FALSE)/100))*(VLOOKUP(12&amp;$B233,'comm trip limit - FL_Keys'!$A$5:$I$64,COLUMN(E231),FALSE))*$C234</f>
        <v>6893.9796914499893</v>
      </c>
      <c r="L234">
        <f>L233+(1-(HLOOKUP(daily!$B233,'commercial size limit'!$A$4:$M$13,2,FALSE)/100))*(VLOOKUP(12&amp;$B233,'comm trip limit - FL_Keys'!$A$5:$I$64,COLUMN(F231),FALSE))*$C234</f>
        <v>9332.2480642800056</v>
      </c>
      <c r="M234">
        <f>M233+(1-(HLOOKUP(daily!$B233,'commercial size limit'!$A$4:$M$13,2,FALSE)/100))*(VLOOKUP(12&amp;$B233,'comm trip limit - FL_Keys'!$A$5:$I$64,COLUMN(G231),FALSE))*$C234</f>
        <v>11054.486616460001</v>
      </c>
      <c r="N234">
        <f>N233+(1-(HLOOKUP(daily!$B233,'commercial size limit'!$A$4:$M$13,2,FALSE)/100))*(VLOOKUP(12&amp;$B233,'comm trip limit - FL_Keys'!$A$5:$I$64,COLUMN(H231),FALSE))*$C234</f>
        <v>11579.755212389991</v>
      </c>
      <c r="O234">
        <f>O233+(1-(HLOOKUP(daily!$B233,'commercial size limit'!$A$4:$M$13,2,FALSE)/100))*(VLOOKUP(12&amp;$B233,'comm trip limit - FL_Keys'!$A$5:$I$64,COLUMN(I231),FALSE))*$C234</f>
        <v>11674.951989699995</v>
      </c>
      <c r="P234">
        <f>P233+(1-(HLOOKUP(daily!$B233,'commercial size limit'!$A$4:$M$13,4,FALSE)/100))*(VLOOKUP(14&amp;$B233,'comm trip limit - FL_Keys'!$A$5:$I$64,COLUMN(D231),FALSE))*$C234</f>
        <v>8975.3742153398071</v>
      </c>
      <c r="Q234">
        <f>Q233+(1-(HLOOKUP(daily!$B233,'commercial size limit'!$A$4:$M$13,4,FALSE)/100))*(VLOOKUP(14&amp;$B233,'comm trip limit - FL_Keys'!$A$5:$I$64,COLUMN(E231),FALSE))*$C234</f>
        <v>5803.0625432311317</v>
      </c>
      <c r="R234">
        <f>R233+(1-(HLOOKUP(daily!$B233,'commercial size limit'!$A$4:$M$13,4,FALSE)/100))*(VLOOKUP(14&amp;$B233,'comm trip limit - FL_Keys'!$A$5:$I$64,COLUMN(F231),FALSE))*$C234</f>
        <v>7513.5318585695759</v>
      </c>
      <c r="S234">
        <f>S233+(1-(HLOOKUP(daily!$B233,'commercial size limit'!$A$4:$M$13,4,FALSE)/100))*(VLOOKUP(14&amp;$B233,'comm trip limit - FL_Keys'!$A$5:$I$64,COLUMN(G231),FALSE))*$C234</f>
        <v>8638.6442154609449</v>
      </c>
      <c r="T234">
        <f>T233+(1-(HLOOKUP(daily!$B233,'commercial size limit'!$A$4:$M$13,4,FALSE)/100))*(VLOOKUP(14&amp;$B233,'comm trip limit - FL_Keys'!$A$5:$I$64,COLUMN(H231),FALSE))*$C234</f>
        <v>8896.249507523471</v>
      </c>
      <c r="U234">
        <f>U233+(1-(HLOOKUP(daily!$B233,'commercial size limit'!$A$4:$M$13,4,FALSE)/100))*(VLOOKUP(14&amp;$B233,'comm trip limit - FL_Keys'!$A$5:$I$64,COLUMN(I231),FALSE))*$C234</f>
        <v>8943.3022591055742</v>
      </c>
      <c r="V234">
        <f>V233+(1-(HLOOKUP(daily!$B233,'commercial size limit'!$A$4:$M$13,5,FALSE)/100))*(VLOOKUP(15&amp;$B233,'comm trip limit - FL_Keys'!$A$5:$I$64,COLUMN(D231),FALSE))*$C234</f>
        <v>7763.2058531500516</v>
      </c>
      <c r="W234">
        <f>W233+(1-(HLOOKUP(daily!$B233,'commercial size limit'!$A$4:$M$13,5,FALSE)/100))*(VLOOKUP(15&amp;$B233,'comm trip limit - FL_Keys'!$A$5:$I$64,COLUMN(E231),FALSE))*$C234</f>
        <v>5233.0967134175107</v>
      </c>
      <c r="X234">
        <f>X233+(1-(HLOOKUP(daily!$B233,'commercial size limit'!$A$4:$M$13,5,FALSE)/100))*(VLOOKUP(15&amp;$B233,'comm trip limit - FL_Keys'!$A$5:$I$64,COLUMN(F231),FALSE))*$C234</f>
        <v>6653.4874515958491</v>
      </c>
      <c r="Y234">
        <f>Y233+(1-(HLOOKUP(daily!$B233,'commercial size limit'!$A$4:$M$13,5,FALSE)/100))*(VLOOKUP(15&amp;$B233,'comm trip limit - FL_Keys'!$A$5:$I$64,COLUMN(G231),FALSE))*$C234</f>
        <v>7573.3327568163086</v>
      </c>
      <c r="Z234">
        <f>Z233+(1-(HLOOKUP(daily!$B233,'commercial size limit'!$A$4:$M$13,5,FALSE)/100))*(VLOOKUP(15&amp;$B233,'comm trip limit - FL_Keys'!$A$5:$I$64,COLUMN(H231),FALSE))*$C234</f>
        <v>7747.0084914494346</v>
      </c>
      <c r="AA234">
        <f>AA233+(1-(HLOOKUP(daily!$B233,'commercial size limit'!$A$4:$M$13,5,FALSE)/100))*(VLOOKUP(15&amp;$B233,'comm trip limit - FL_Keys'!$A$5:$I$64,COLUMN(I231),FALSE))*$C234</f>
        <v>7763.2058531500516</v>
      </c>
      <c r="AB234">
        <f>AB233+(1-(HLOOKUP(daily!$B233,'commercial size limit'!$A$4:$M$13,6,FALSE)/100))*(VLOOKUP(16&amp;$B233,'comm trip limit - FL_Keys'!$A$5:$I$64,COLUMN(D231),FALSE))*$C234</f>
        <v>6554.0376852221625</v>
      </c>
      <c r="AC234">
        <f>AC233+(1-(HLOOKUP(daily!$B233,'commercial size limit'!$A$4:$M$13,6,FALSE)/100))*(VLOOKUP(16&amp;$B233,'comm trip limit - FL_Keys'!$A$5:$I$64,COLUMN(E231),FALSE))*$C234</f>
        <v>4619.4080879758512</v>
      </c>
      <c r="AD234">
        <f>AD233+(1-(HLOOKUP(daily!$B233,'commercial size limit'!$A$4:$M$13,6,FALSE)/100))*(VLOOKUP(16&amp;$B233,'comm trip limit - FL_Keys'!$A$5:$I$64,COLUMN(F231),FALSE))*$C234</f>
        <v>5718.0289411487274</v>
      </c>
      <c r="AE234">
        <f>AE233+(1-(HLOOKUP(daily!$B233,'commercial size limit'!$A$4:$M$13,6,FALSE)/100))*(VLOOKUP(16&amp;$B233,'comm trip limit - FL_Keys'!$A$5:$I$64,COLUMN(G231),FALSE))*$C234</f>
        <v>6397.8311000196927</v>
      </c>
      <c r="AF234">
        <f>AF233+(1-(HLOOKUP(daily!$B233,'commercial size limit'!$A$4:$M$13,6,FALSE)/100))*(VLOOKUP(16&amp;$B233,'comm trip limit - FL_Keys'!$A$5:$I$64,COLUMN(H231),FALSE))*$C234</f>
        <v>6539.6045064303544</v>
      </c>
      <c r="AG234">
        <f>AG233+(1-(HLOOKUP(daily!$B233,'commercial size limit'!$A$4:$M$13,6,FALSE)/100))*(VLOOKUP(16&amp;$B233,'comm trip limit - FL_Keys'!$A$5:$I$64,COLUMN(I231),FALSE))*$C234</f>
        <v>6554.0376852221625</v>
      </c>
      <c r="AH234">
        <f>AH233+(1-(HLOOKUP(daily!$B233,'commercial size limit'!$A$4:$M$13,7,FALSE)/100))*(VLOOKUP(17&amp;$B233,'comm trip limit - FL_Keys'!$A$5:$I$64,COLUMN(D231),FALSE))*$C234</f>
        <v>6000.7640600098375</v>
      </c>
      <c r="AI234">
        <f>AI233+(1-(HLOOKUP(daily!$B233,'commercial size limit'!$A$4:$M$13,7,FALSE)/100))*(VLOOKUP(17&amp;$B233,'comm trip limit - FL_Keys'!$A$5:$I$64,COLUMN(E231),FALSE))*$C234</f>
        <v>4368.9330915856799</v>
      </c>
      <c r="AJ234">
        <f>AJ233+(1-(HLOOKUP(daily!$B233,'commercial size limit'!$A$4:$M$13,7,FALSE)/100))*(VLOOKUP(17&amp;$B233,'comm trip limit - FL_Keys'!$A$5:$I$64,COLUMN(F231),FALSE))*$C234</f>
        <v>5332.562309901311</v>
      </c>
      <c r="AK234">
        <f>AK233+(1-(HLOOKUP(daily!$B233,'commercial size limit'!$A$4:$M$13,7,FALSE)/100))*(VLOOKUP(17&amp;$B233,'comm trip limit - FL_Keys'!$A$5:$I$64,COLUMN(G231),FALSE))*$C234</f>
        <v>5883.5825296968696</v>
      </c>
      <c r="AL234">
        <f>AL233+(1-(HLOOKUP(daily!$B233,'commercial size limit'!$A$4:$M$13,7,FALSE)/100))*(VLOOKUP(17&amp;$B233,'comm trip limit - FL_Keys'!$A$5:$I$64,COLUMN(H231),FALSE))*$C234</f>
        <v>5994.9513592821531</v>
      </c>
      <c r="AM234">
        <f>AM233+(1-(HLOOKUP(daily!$B233,'commercial size limit'!$A$4:$M$13,7,FALSE)/100))*(VLOOKUP(17&amp;$B233,'comm trip limit - FL_Keys'!$A$5:$I$64,COLUMN(I231),FALSE))*$C234</f>
        <v>6000.7640600098375</v>
      </c>
    </row>
    <row r="235" spans="1:39" x14ac:dyDescent="0.25">
      <c r="A235" s="7">
        <v>42602</v>
      </c>
      <c r="B235" s="22">
        <f t="shared" si="10"/>
        <v>8</v>
      </c>
      <c r="C235" s="21">
        <f t="shared" si="9"/>
        <v>87.007999999999996</v>
      </c>
      <c r="D235">
        <f t="shared" si="11"/>
        <v>11857.790999999992</v>
      </c>
      <c r="E235">
        <v>233</v>
      </c>
      <c r="J235">
        <f>J234+(1-(HLOOKUP(daily!$B234,'commercial size limit'!$A$4:$M$13,2,FALSE)/100))*(VLOOKUP(12&amp;$B234,'comm trip limit - FL_Keys'!$A$5:$I$64,COLUMN(D232),FALSE))*$C235</f>
        <v>11857.790999999992</v>
      </c>
      <c r="K235">
        <f>K234+(1-(HLOOKUP(daily!$B234,'commercial size limit'!$A$4:$M$13,2,FALSE)/100))*(VLOOKUP(12&amp;$B234,'comm trip limit - FL_Keys'!$A$5:$I$64,COLUMN(E232),FALSE))*$C235</f>
        <v>6944.8297768899893</v>
      </c>
      <c r="L235">
        <f>L234+(1-(HLOOKUP(daily!$B234,'commercial size limit'!$A$4:$M$13,2,FALSE)/100))*(VLOOKUP(12&amp;$B234,'comm trip limit - FL_Keys'!$A$5:$I$64,COLUMN(F232),FALSE))*$C235</f>
        <v>9398.807444120006</v>
      </c>
      <c r="M235">
        <f>M234+(1-(HLOOKUP(daily!$B234,'commercial size limit'!$A$4:$M$13,2,FALSE)/100))*(VLOOKUP(12&amp;$B234,'comm trip limit - FL_Keys'!$A$5:$I$64,COLUMN(G232),FALSE))*$C235</f>
        <v>11131.328601740001</v>
      </c>
      <c r="N235">
        <f>N234+(1-(HLOOKUP(daily!$B234,'commercial size limit'!$A$4:$M$13,2,FALSE)/100))*(VLOOKUP(12&amp;$B234,'comm trip limit - FL_Keys'!$A$5:$I$64,COLUMN(H232),FALSE))*$C235</f>
        <v>11660.653510629991</v>
      </c>
      <c r="O235">
        <f>O234+(1-(HLOOKUP(daily!$B234,'commercial size limit'!$A$4:$M$13,2,FALSE)/100))*(VLOOKUP(12&amp;$B234,'comm trip limit - FL_Keys'!$A$5:$I$64,COLUMN(I232),FALSE))*$C235</f>
        <v>11757.768814339996</v>
      </c>
      <c r="P235">
        <f>P234+(1-(HLOOKUP(daily!$B234,'commercial size limit'!$A$4:$M$13,4,FALSE)/100))*(VLOOKUP(14&amp;$B234,'comm trip limit - FL_Keys'!$A$5:$I$64,COLUMN(D232),FALSE))*$C235</f>
        <v>9041.2682740064738</v>
      </c>
      <c r="Q235">
        <f>Q234+(1-(HLOOKUP(daily!$B234,'commercial size limit'!$A$4:$M$13,4,FALSE)/100))*(VLOOKUP(14&amp;$B234,'comm trip limit - FL_Keys'!$A$5:$I$64,COLUMN(E232),FALSE))*$C235</f>
        <v>5846.5091318724117</v>
      </c>
      <c r="R235">
        <f>R234+(1-(HLOOKUP(daily!$B234,'commercial size limit'!$A$4:$M$13,4,FALSE)/100))*(VLOOKUP(14&amp;$B234,'comm trip limit - FL_Keys'!$A$5:$I$64,COLUMN(F232),FALSE))*$C235</f>
        <v>7567.8753476925622</v>
      </c>
      <c r="S235">
        <f>S234+(1-(HLOOKUP(daily!$B234,'commercial size limit'!$A$4:$M$13,4,FALSE)/100))*(VLOOKUP(14&amp;$B234,'comm trip limit - FL_Keys'!$A$5:$I$64,COLUMN(G232),FALSE))*$C235</f>
        <v>8699.2318255831851</v>
      </c>
      <c r="T235">
        <f>T234+(1-(HLOOKUP(daily!$B234,'commercial size limit'!$A$4:$M$13,4,FALSE)/100))*(VLOOKUP(14&amp;$B234,'comm trip limit - FL_Keys'!$A$5:$I$64,COLUMN(H232),FALSE))*$C235</f>
        <v>8958.9134394342982</v>
      </c>
      <c r="U235">
        <f>U234+(1-(HLOOKUP(daily!$B234,'commercial size limit'!$A$4:$M$13,4,FALSE)/100))*(VLOOKUP(14&amp;$B234,'comm trip limit - FL_Keys'!$A$5:$I$64,COLUMN(I232),FALSE))*$C235</f>
        <v>9007.414542425895</v>
      </c>
      <c r="V235">
        <f>V234+(1-(HLOOKUP(daily!$B234,'commercial size limit'!$A$4:$M$13,5,FALSE)/100))*(VLOOKUP(15&amp;$B234,'comm trip limit - FL_Keys'!$A$5:$I$64,COLUMN(D232),FALSE))*$C235</f>
        <v>7798.7341198167178</v>
      </c>
      <c r="W235">
        <f>W234+(1-(HLOOKUP(daily!$B234,'commercial size limit'!$A$4:$M$13,5,FALSE)/100))*(VLOOKUP(15&amp;$B234,'comm trip limit - FL_Keys'!$A$5:$I$64,COLUMN(E232),FALSE))*$C235</f>
        <v>5261.8682143295109</v>
      </c>
      <c r="X235">
        <f>X234+(1-(HLOOKUP(daily!$B234,'commercial size limit'!$A$4:$M$13,5,FALSE)/100))*(VLOOKUP(15&amp;$B234,'comm trip limit - FL_Keys'!$A$5:$I$64,COLUMN(F232),FALSE))*$C235</f>
        <v>6685.8874543825159</v>
      </c>
      <c r="Y235">
        <f>Y234+(1-(HLOOKUP(daily!$B234,'commercial size limit'!$A$4:$M$13,5,FALSE)/100))*(VLOOKUP(15&amp;$B234,'comm trip limit - FL_Keys'!$A$5:$I$64,COLUMN(G232),FALSE))*$C235</f>
        <v>7607.7759902189755</v>
      </c>
      <c r="Z235">
        <f>Z234+(1-(HLOOKUP(daily!$B234,'commercial size limit'!$A$4:$M$13,5,FALSE)/100))*(VLOOKUP(15&amp;$B234,'comm trip limit - FL_Keys'!$A$5:$I$64,COLUMN(H232),FALSE))*$C235</f>
        <v>7782.2443604814343</v>
      </c>
      <c r="AA235">
        <f>AA234+(1-(HLOOKUP(daily!$B234,'commercial size limit'!$A$4:$M$13,5,FALSE)/100))*(VLOOKUP(15&amp;$B234,'comm trip limit - FL_Keys'!$A$5:$I$64,COLUMN(I232),FALSE))*$C235</f>
        <v>7798.7341198167178</v>
      </c>
      <c r="AB235">
        <f>AB234+(1-(HLOOKUP(daily!$B234,'commercial size limit'!$A$4:$M$13,6,FALSE)/100))*(VLOOKUP(16&amp;$B234,'comm trip limit - FL_Keys'!$A$5:$I$64,COLUMN(D232),FALSE))*$C235</f>
        <v>6588.2608318888288</v>
      </c>
      <c r="AC235">
        <f>AC234+(1-(HLOOKUP(daily!$B234,'commercial size limit'!$A$4:$M$13,6,FALSE)/100))*(VLOOKUP(16&amp;$B234,'comm trip limit - FL_Keys'!$A$5:$I$64,COLUMN(E232),FALSE))*$C235</f>
        <v>4647.380719135318</v>
      </c>
      <c r="AD235">
        <f>AD234+(1-(HLOOKUP(daily!$B234,'commercial size limit'!$A$4:$M$13,6,FALSE)/100))*(VLOOKUP(16&amp;$B234,'comm trip limit - FL_Keys'!$A$5:$I$64,COLUMN(F232),FALSE))*$C235</f>
        <v>5749.367418782861</v>
      </c>
      <c r="AE235">
        <f>AE234+(1-(HLOOKUP(daily!$B234,'commercial size limit'!$A$4:$M$13,6,FALSE)/100))*(VLOOKUP(16&amp;$B234,'comm trip limit - FL_Keys'!$A$5:$I$64,COLUMN(G232),FALSE))*$C235</f>
        <v>6431.0672511364928</v>
      </c>
      <c r="AF235">
        <f>AF234+(1-(HLOOKUP(daily!$B234,'commercial size limit'!$A$4:$M$13,6,FALSE)/100))*(VLOOKUP(16&amp;$B234,'comm trip limit - FL_Keys'!$A$5:$I$64,COLUMN(H232),FALSE))*$C235</f>
        <v>6573.6332656239547</v>
      </c>
      <c r="AG235">
        <f>AG234+(1-(HLOOKUP(daily!$B234,'commercial size limit'!$A$4:$M$13,6,FALSE)/100))*(VLOOKUP(16&amp;$B234,'comm trip limit - FL_Keys'!$A$5:$I$64,COLUMN(I232),FALSE))*$C235</f>
        <v>6588.2608318888288</v>
      </c>
      <c r="AH235">
        <f>AH234+(1-(HLOOKUP(daily!$B234,'commercial size limit'!$A$4:$M$13,7,FALSE)/100))*(VLOOKUP(17&amp;$B234,'comm trip limit - FL_Keys'!$A$5:$I$64,COLUMN(D232),FALSE))*$C235</f>
        <v>6033.4790680098376</v>
      </c>
      <c r="AI235">
        <f>AI234+(1-(HLOOKUP(daily!$B234,'commercial size limit'!$A$4:$M$13,7,FALSE)/100))*(VLOOKUP(17&amp;$B234,'comm trip limit - FL_Keys'!$A$5:$I$64,COLUMN(E232),FALSE))*$C235</f>
        <v>4395.9481637418403</v>
      </c>
      <c r="AJ235">
        <f>AJ234+(1-(HLOOKUP(daily!$B234,'commercial size limit'!$A$4:$M$13,7,FALSE)/100))*(VLOOKUP(17&amp;$B234,'comm trip limit - FL_Keys'!$A$5:$I$64,COLUMN(F232),FALSE))*$C235</f>
        <v>5362.661753011711</v>
      </c>
      <c r="AK235">
        <f>AK234+(1-(HLOOKUP(daily!$B234,'commercial size limit'!$A$4:$M$13,7,FALSE)/100))*(VLOOKUP(17&amp;$B234,'comm trip limit - FL_Keys'!$A$5:$I$64,COLUMN(G232),FALSE))*$C235</f>
        <v>5915.4240469832694</v>
      </c>
      <c r="AL235">
        <f>AL234+(1-(HLOOKUP(daily!$B234,'commercial size limit'!$A$4:$M$13,7,FALSE)/100))*(VLOOKUP(17&amp;$B234,'comm trip limit - FL_Keys'!$A$5:$I$64,COLUMN(H232),FALSE))*$C235</f>
        <v>6027.5855612123933</v>
      </c>
      <c r="AM235">
        <f>AM234+(1-(HLOOKUP(daily!$B234,'commercial size limit'!$A$4:$M$13,7,FALSE)/100))*(VLOOKUP(17&amp;$B234,'comm trip limit - FL_Keys'!$A$5:$I$64,COLUMN(I232),FALSE))*$C235</f>
        <v>6033.4790680098376</v>
      </c>
    </row>
    <row r="236" spans="1:39" x14ac:dyDescent="0.25">
      <c r="A236" s="7">
        <v>42603</v>
      </c>
      <c r="B236" s="22">
        <f t="shared" si="10"/>
        <v>8</v>
      </c>
      <c r="C236" s="21">
        <f t="shared" si="9"/>
        <v>87.007999999999996</v>
      </c>
      <c r="D236">
        <f t="shared" si="11"/>
        <v>11944.798999999992</v>
      </c>
      <c r="E236">
        <v>234</v>
      </c>
      <c r="J236">
        <f>J235+(1-(HLOOKUP(daily!$B235,'commercial size limit'!$A$4:$M$13,2,FALSE)/100))*(VLOOKUP(12&amp;$B235,'comm trip limit - FL_Keys'!$A$5:$I$64,COLUMN(D233),FALSE))*$C236</f>
        <v>11944.798999999992</v>
      </c>
      <c r="K236">
        <f>K235+(1-(HLOOKUP(daily!$B235,'commercial size limit'!$A$4:$M$13,2,FALSE)/100))*(VLOOKUP(12&amp;$B235,'comm trip limit - FL_Keys'!$A$5:$I$64,COLUMN(E233),FALSE))*$C236</f>
        <v>6995.6798623299892</v>
      </c>
      <c r="L236">
        <f>L235+(1-(HLOOKUP(daily!$B235,'commercial size limit'!$A$4:$M$13,2,FALSE)/100))*(VLOOKUP(12&amp;$B235,'comm trip limit - FL_Keys'!$A$5:$I$64,COLUMN(F233),FALSE))*$C236</f>
        <v>9465.3668239600065</v>
      </c>
      <c r="M236">
        <f>M235+(1-(HLOOKUP(daily!$B235,'commercial size limit'!$A$4:$M$13,2,FALSE)/100))*(VLOOKUP(12&amp;$B235,'comm trip limit - FL_Keys'!$A$5:$I$64,COLUMN(G233),FALSE))*$C236</f>
        <v>11208.17058702</v>
      </c>
      <c r="N236">
        <f>N235+(1-(HLOOKUP(daily!$B235,'commercial size limit'!$A$4:$M$13,2,FALSE)/100))*(VLOOKUP(12&amp;$B235,'comm trip limit - FL_Keys'!$A$5:$I$64,COLUMN(H233),FALSE))*$C236</f>
        <v>11741.55180886999</v>
      </c>
      <c r="O236">
        <f>O235+(1-(HLOOKUP(daily!$B235,'commercial size limit'!$A$4:$M$13,2,FALSE)/100))*(VLOOKUP(12&amp;$B235,'comm trip limit - FL_Keys'!$A$5:$I$64,COLUMN(I233),FALSE))*$C236</f>
        <v>11840.585638979996</v>
      </c>
      <c r="P236">
        <f>P235+(1-(HLOOKUP(daily!$B235,'commercial size limit'!$A$4:$M$13,4,FALSE)/100))*(VLOOKUP(14&amp;$B235,'comm trip limit - FL_Keys'!$A$5:$I$64,COLUMN(D233),FALSE))*$C236</f>
        <v>9107.1623326731406</v>
      </c>
      <c r="Q236">
        <f>Q235+(1-(HLOOKUP(daily!$B235,'commercial size limit'!$A$4:$M$13,4,FALSE)/100))*(VLOOKUP(14&amp;$B235,'comm trip limit - FL_Keys'!$A$5:$I$64,COLUMN(E233),FALSE))*$C236</f>
        <v>5889.9557205136916</v>
      </c>
      <c r="R236">
        <f>R235+(1-(HLOOKUP(daily!$B235,'commercial size limit'!$A$4:$M$13,4,FALSE)/100))*(VLOOKUP(14&amp;$B235,'comm trip limit - FL_Keys'!$A$5:$I$64,COLUMN(F233),FALSE))*$C236</f>
        <v>7622.2188368155485</v>
      </c>
      <c r="S236">
        <f>S235+(1-(HLOOKUP(daily!$B235,'commercial size limit'!$A$4:$M$13,4,FALSE)/100))*(VLOOKUP(14&amp;$B235,'comm trip limit - FL_Keys'!$A$5:$I$64,COLUMN(G233),FALSE))*$C236</f>
        <v>8759.8194357054253</v>
      </c>
      <c r="T236">
        <f>T235+(1-(HLOOKUP(daily!$B235,'commercial size limit'!$A$4:$M$13,4,FALSE)/100))*(VLOOKUP(14&amp;$B235,'comm trip limit - FL_Keys'!$A$5:$I$64,COLUMN(H233),FALSE))*$C236</f>
        <v>9021.5773713451254</v>
      </c>
      <c r="U236">
        <f>U235+(1-(HLOOKUP(daily!$B235,'commercial size limit'!$A$4:$M$13,4,FALSE)/100))*(VLOOKUP(14&amp;$B235,'comm trip limit - FL_Keys'!$A$5:$I$64,COLUMN(I233),FALSE))*$C236</f>
        <v>9071.5268257462158</v>
      </c>
      <c r="V236">
        <f>V235+(1-(HLOOKUP(daily!$B235,'commercial size limit'!$A$4:$M$13,5,FALSE)/100))*(VLOOKUP(15&amp;$B235,'comm trip limit - FL_Keys'!$A$5:$I$64,COLUMN(D233),FALSE))*$C236</f>
        <v>7834.262386483384</v>
      </c>
      <c r="W236">
        <f>W235+(1-(HLOOKUP(daily!$B235,'commercial size limit'!$A$4:$M$13,5,FALSE)/100))*(VLOOKUP(15&amp;$B235,'comm trip limit - FL_Keys'!$A$5:$I$64,COLUMN(E233),FALSE))*$C236</f>
        <v>5290.6397152415111</v>
      </c>
      <c r="X236">
        <f>X235+(1-(HLOOKUP(daily!$B235,'commercial size limit'!$A$4:$M$13,5,FALSE)/100))*(VLOOKUP(15&amp;$B235,'comm trip limit - FL_Keys'!$A$5:$I$64,COLUMN(F233),FALSE))*$C236</f>
        <v>6718.2874571691827</v>
      </c>
      <c r="Y236">
        <f>Y235+(1-(HLOOKUP(daily!$B235,'commercial size limit'!$A$4:$M$13,5,FALSE)/100))*(VLOOKUP(15&amp;$B235,'comm trip limit - FL_Keys'!$A$5:$I$64,COLUMN(G233),FALSE))*$C236</f>
        <v>7642.2192236216424</v>
      </c>
      <c r="Z236">
        <f>Z235+(1-(HLOOKUP(daily!$B235,'commercial size limit'!$A$4:$M$13,5,FALSE)/100))*(VLOOKUP(15&amp;$B235,'comm trip limit - FL_Keys'!$A$5:$I$64,COLUMN(H233),FALSE))*$C236</f>
        <v>7817.4802295134341</v>
      </c>
      <c r="AA236">
        <f>AA235+(1-(HLOOKUP(daily!$B235,'commercial size limit'!$A$4:$M$13,5,FALSE)/100))*(VLOOKUP(15&amp;$B235,'comm trip limit - FL_Keys'!$A$5:$I$64,COLUMN(I233),FALSE))*$C236</f>
        <v>7834.262386483384</v>
      </c>
      <c r="AB236">
        <f>AB235+(1-(HLOOKUP(daily!$B235,'commercial size limit'!$A$4:$M$13,6,FALSE)/100))*(VLOOKUP(16&amp;$B235,'comm trip limit - FL_Keys'!$A$5:$I$64,COLUMN(D233),FALSE))*$C236</f>
        <v>6622.483978555495</v>
      </c>
      <c r="AC236">
        <f>AC235+(1-(HLOOKUP(daily!$B235,'commercial size limit'!$A$4:$M$13,6,FALSE)/100))*(VLOOKUP(16&amp;$B235,'comm trip limit - FL_Keys'!$A$5:$I$64,COLUMN(E233),FALSE))*$C236</f>
        <v>4675.3533502947848</v>
      </c>
      <c r="AD236">
        <f>AD235+(1-(HLOOKUP(daily!$B235,'commercial size limit'!$A$4:$M$13,6,FALSE)/100))*(VLOOKUP(16&amp;$B235,'comm trip limit - FL_Keys'!$A$5:$I$64,COLUMN(F233),FALSE))*$C236</f>
        <v>5780.7058964169946</v>
      </c>
      <c r="AE236">
        <f>AE235+(1-(HLOOKUP(daily!$B235,'commercial size limit'!$A$4:$M$13,6,FALSE)/100))*(VLOOKUP(16&amp;$B235,'comm trip limit - FL_Keys'!$A$5:$I$64,COLUMN(G233),FALSE))*$C236</f>
        <v>6464.3034022532929</v>
      </c>
      <c r="AF236">
        <f>AF235+(1-(HLOOKUP(daily!$B235,'commercial size limit'!$A$4:$M$13,6,FALSE)/100))*(VLOOKUP(16&amp;$B235,'comm trip limit - FL_Keys'!$A$5:$I$64,COLUMN(H233),FALSE))*$C236</f>
        <v>6607.662024817555</v>
      </c>
      <c r="AG236">
        <f>AG235+(1-(HLOOKUP(daily!$B235,'commercial size limit'!$A$4:$M$13,6,FALSE)/100))*(VLOOKUP(16&amp;$B235,'comm trip limit - FL_Keys'!$A$5:$I$64,COLUMN(I233),FALSE))*$C236</f>
        <v>6622.483978555495</v>
      </c>
      <c r="AH236">
        <f>AH235+(1-(HLOOKUP(daily!$B235,'commercial size limit'!$A$4:$M$13,7,FALSE)/100))*(VLOOKUP(17&amp;$B235,'comm trip limit - FL_Keys'!$A$5:$I$64,COLUMN(D233),FALSE))*$C236</f>
        <v>6066.1940760098378</v>
      </c>
      <c r="AI236">
        <f>AI235+(1-(HLOOKUP(daily!$B235,'commercial size limit'!$A$4:$M$13,7,FALSE)/100))*(VLOOKUP(17&amp;$B235,'comm trip limit - FL_Keys'!$A$5:$I$64,COLUMN(E233),FALSE))*$C236</f>
        <v>4422.9632358980007</v>
      </c>
      <c r="AJ236">
        <f>AJ235+(1-(HLOOKUP(daily!$B235,'commercial size limit'!$A$4:$M$13,7,FALSE)/100))*(VLOOKUP(17&amp;$B235,'comm trip limit - FL_Keys'!$A$5:$I$64,COLUMN(F233),FALSE))*$C236</f>
        <v>5392.761196122111</v>
      </c>
      <c r="AK236">
        <f>AK235+(1-(HLOOKUP(daily!$B235,'commercial size limit'!$A$4:$M$13,7,FALSE)/100))*(VLOOKUP(17&amp;$B235,'comm trip limit - FL_Keys'!$A$5:$I$64,COLUMN(G233),FALSE))*$C236</f>
        <v>5947.2655642696691</v>
      </c>
      <c r="AL236">
        <f>AL235+(1-(HLOOKUP(daily!$B235,'commercial size limit'!$A$4:$M$13,7,FALSE)/100))*(VLOOKUP(17&amp;$B235,'comm trip limit - FL_Keys'!$A$5:$I$64,COLUMN(H233),FALSE))*$C236</f>
        <v>6060.2197631426334</v>
      </c>
      <c r="AM236">
        <f>AM235+(1-(HLOOKUP(daily!$B235,'commercial size limit'!$A$4:$M$13,7,FALSE)/100))*(VLOOKUP(17&amp;$B235,'comm trip limit - FL_Keys'!$A$5:$I$64,COLUMN(I233),FALSE))*$C236</f>
        <v>6066.1940760098378</v>
      </c>
    </row>
    <row r="237" spans="1:39" x14ac:dyDescent="0.25">
      <c r="A237" s="7">
        <v>42604</v>
      </c>
      <c r="B237" s="22">
        <f t="shared" si="10"/>
        <v>8</v>
      </c>
      <c r="C237" s="21">
        <f t="shared" si="9"/>
        <v>87.007999999999996</v>
      </c>
      <c r="D237">
        <f t="shared" si="11"/>
        <v>12031.806999999992</v>
      </c>
      <c r="E237">
        <v>235</v>
      </c>
      <c r="J237">
        <f>J236+(1-(HLOOKUP(daily!$B236,'commercial size limit'!$A$4:$M$13,2,FALSE)/100))*(VLOOKUP(12&amp;$B236,'comm trip limit - FL_Keys'!$A$5:$I$64,COLUMN(D234),FALSE))*$C237</f>
        <v>12031.806999999992</v>
      </c>
      <c r="K237">
        <f>K236+(1-(HLOOKUP(daily!$B236,'commercial size limit'!$A$4:$M$13,2,FALSE)/100))*(VLOOKUP(12&amp;$B236,'comm trip limit - FL_Keys'!$A$5:$I$64,COLUMN(E234),FALSE))*$C237</f>
        <v>7046.5299477699891</v>
      </c>
      <c r="L237">
        <f>L236+(1-(HLOOKUP(daily!$B236,'commercial size limit'!$A$4:$M$13,2,FALSE)/100))*(VLOOKUP(12&amp;$B236,'comm trip limit - FL_Keys'!$A$5:$I$64,COLUMN(F234),FALSE))*$C237</f>
        <v>9531.926203800007</v>
      </c>
      <c r="M237">
        <f>M236+(1-(HLOOKUP(daily!$B236,'commercial size limit'!$A$4:$M$13,2,FALSE)/100))*(VLOOKUP(12&amp;$B236,'comm trip limit - FL_Keys'!$A$5:$I$64,COLUMN(G234),FALSE))*$C237</f>
        <v>11285.0125723</v>
      </c>
      <c r="N237">
        <f>N236+(1-(HLOOKUP(daily!$B236,'commercial size limit'!$A$4:$M$13,2,FALSE)/100))*(VLOOKUP(12&amp;$B236,'comm trip limit - FL_Keys'!$A$5:$I$64,COLUMN(H234),FALSE))*$C237</f>
        <v>11822.450107109989</v>
      </c>
      <c r="O237">
        <f>O236+(1-(HLOOKUP(daily!$B236,'commercial size limit'!$A$4:$M$13,2,FALSE)/100))*(VLOOKUP(12&amp;$B236,'comm trip limit - FL_Keys'!$A$5:$I$64,COLUMN(I234),FALSE))*$C237</f>
        <v>11923.402463619996</v>
      </c>
      <c r="P237">
        <f>P236+(1-(HLOOKUP(daily!$B236,'commercial size limit'!$A$4:$M$13,4,FALSE)/100))*(VLOOKUP(14&amp;$B236,'comm trip limit - FL_Keys'!$A$5:$I$64,COLUMN(D234),FALSE))*$C237</f>
        <v>9173.0563913398073</v>
      </c>
      <c r="Q237">
        <f>Q236+(1-(HLOOKUP(daily!$B236,'commercial size limit'!$A$4:$M$13,4,FALSE)/100))*(VLOOKUP(14&amp;$B236,'comm trip limit - FL_Keys'!$A$5:$I$64,COLUMN(E234),FALSE))*$C237</f>
        <v>5933.4023091549716</v>
      </c>
      <c r="R237">
        <f>R236+(1-(HLOOKUP(daily!$B236,'commercial size limit'!$A$4:$M$13,4,FALSE)/100))*(VLOOKUP(14&amp;$B236,'comm trip limit - FL_Keys'!$A$5:$I$64,COLUMN(F234),FALSE))*$C237</f>
        <v>7676.5623259385347</v>
      </c>
      <c r="S237">
        <f>S236+(1-(HLOOKUP(daily!$B236,'commercial size limit'!$A$4:$M$13,4,FALSE)/100))*(VLOOKUP(14&amp;$B236,'comm trip limit - FL_Keys'!$A$5:$I$64,COLUMN(G234),FALSE))*$C237</f>
        <v>8820.4070458276656</v>
      </c>
      <c r="T237">
        <f>T236+(1-(HLOOKUP(daily!$B236,'commercial size limit'!$A$4:$M$13,4,FALSE)/100))*(VLOOKUP(14&amp;$B236,'comm trip limit - FL_Keys'!$A$5:$I$64,COLUMN(H234),FALSE))*$C237</f>
        <v>9084.2413032559525</v>
      </c>
      <c r="U237">
        <f>U236+(1-(HLOOKUP(daily!$B236,'commercial size limit'!$A$4:$M$13,4,FALSE)/100))*(VLOOKUP(14&amp;$B236,'comm trip limit - FL_Keys'!$A$5:$I$64,COLUMN(I234),FALSE))*$C237</f>
        <v>9135.6391090665365</v>
      </c>
      <c r="V237">
        <f>V236+(1-(HLOOKUP(daily!$B236,'commercial size limit'!$A$4:$M$13,5,FALSE)/100))*(VLOOKUP(15&amp;$B236,'comm trip limit - FL_Keys'!$A$5:$I$64,COLUMN(D234),FALSE))*$C237</f>
        <v>7869.7906531500503</v>
      </c>
      <c r="W237">
        <f>W236+(1-(HLOOKUP(daily!$B236,'commercial size limit'!$A$4:$M$13,5,FALSE)/100))*(VLOOKUP(15&amp;$B236,'comm trip limit - FL_Keys'!$A$5:$I$64,COLUMN(E234),FALSE))*$C237</f>
        <v>5319.4112161535113</v>
      </c>
      <c r="X237">
        <f>X236+(1-(HLOOKUP(daily!$B236,'commercial size limit'!$A$4:$M$13,5,FALSE)/100))*(VLOOKUP(15&amp;$B236,'comm trip limit - FL_Keys'!$A$5:$I$64,COLUMN(F234),FALSE))*$C237</f>
        <v>6750.6874599558496</v>
      </c>
      <c r="Y237">
        <f>Y236+(1-(HLOOKUP(daily!$B236,'commercial size limit'!$A$4:$M$13,5,FALSE)/100))*(VLOOKUP(15&amp;$B236,'comm trip limit - FL_Keys'!$A$5:$I$64,COLUMN(G234),FALSE))*$C237</f>
        <v>7676.6624570243093</v>
      </c>
      <c r="Z237">
        <f>Z236+(1-(HLOOKUP(daily!$B236,'commercial size limit'!$A$4:$M$13,5,FALSE)/100))*(VLOOKUP(15&amp;$B236,'comm trip limit - FL_Keys'!$A$5:$I$64,COLUMN(H234),FALSE))*$C237</f>
        <v>7852.7160985454339</v>
      </c>
      <c r="AA237">
        <f>AA236+(1-(HLOOKUP(daily!$B236,'commercial size limit'!$A$4:$M$13,5,FALSE)/100))*(VLOOKUP(15&amp;$B236,'comm trip limit - FL_Keys'!$A$5:$I$64,COLUMN(I234),FALSE))*$C237</f>
        <v>7869.7906531500503</v>
      </c>
      <c r="AB237">
        <f>AB236+(1-(HLOOKUP(daily!$B236,'commercial size limit'!$A$4:$M$13,6,FALSE)/100))*(VLOOKUP(16&amp;$B236,'comm trip limit - FL_Keys'!$A$5:$I$64,COLUMN(D234),FALSE))*$C237</f>
        <v>6656.7071252221613</v>
      </c>
      <c r="AC237">
        <f>AC236+(1-(HLOOKUP(daily!$B236,'commercial size limit'!$A$4:$M$13,6,FALSE)/100))*(VLOOKUP(16&amp;$B236,'comm trip limit - FL_Keys'!$A$5:$I$64,COLUMN(E234),FALSE))*$C237</f>
        <v>4703.3259814542516</v>
      </c>
      <c r="AD237">
        <f>AD236+(1-(HLOOKUP(daily!$B236,'commercial size limit'!$A$4:$M$13,6,FALSE)/100))*(VLOOKUP(16&amp;$B236,'comm trip limit - FL_Keys'!$A$5:$I$64,COLUMN(F234),FALSE))*$C237</f>
        <v>5812.0443740511282</v>
      </c>
      <c r="AE237">
        <f>AE236+(1-(HLOOKUP(daily!$B236,'commercial size limit'!$A$4:$M$13,6,FALSE)/100))*(VLOOKUP(16&amp;$B236,'comm trip limit - FL_Keys'!$A$5:$I$64,COLUMN(G234),FALSE))*$C237</f>
        <v>6497.539553370093</v>
      </c>
      <c r="AF237">
        <f>AF236+(1-(HLOOKUP(daily!$B236,'commercial size limit'!$A$4:$M$13,6,FALSE)/100))*(VLOOKUP(16&amp;$B236,'comm trip limit - FL_Keys'!$A$5:$I$64,COLUMN(H234),FALSE))*$C237</f>
        <v>6641.6907840111553</v>
      </c>
      <c r="AG237">
        <f>AG236+(1-(HLOOKUP(daily!$B236,'commercial size limit'!$A$4:$M$13,6,FALSE)/100))*(VLOOKUP(16&amp;$B236,'comm trip limit - FL_Keys'!$A$5:$I$64,COLUMN(I234),FALSE))*$C237</f>
        <v>6656.7071252221613</v>
      </c>
      <c r="AH237">
        <f>AH236+(1-(HLOOKUP(daily!$B236,'commercial size limit'!$A$4:$M$13,7,FALSE)/100))*(VLOOKUP(17&amp;$B236,'comm trip limit - FL_Keys'!$A$5:$I$64,COLUMN(D234),FALSE))*$C237</f>
        <v>6098.9090840098379</v>
      </c>
      <c r="AI237">
        <f>AI236+(1-(HLOOKUP(daily!$B236,'commercial size limit'!$A$4:$M$13,7,FALSE)/100))*(VLOOKUP(17&amp;$B236,'comm trip limit - FL_Keys'!$A$5:$I$64,COLUMN(E234),FALSE))*$C237</f>
        <v>4449.9783080541611</v>
      </c>
      <c r="AJ237">
        <f>AJ236+(1-(HLOOKUP(daily!$B236,'commercial size limit'!$A$4:$M$13,7,FALSE)/100))*(VLOOKUP(17&amp;$B236,'comm trip limit - FL_Keys'!$A$5:$I$64,COLUMN(F234),FALSE))*$C237</f>
        <v>5422.8606392325109</v>
      </c>
      <c r="AK237">
        <f>AK236+(1-(HLOOKUP(daily!$B236,'commercial size limit'!$A$4:$M$13,7,FALSE)/100))*(VLOOKUP(17&amp;$B236,'comm trip limit - FL_Keys'!$A$5:$I$64,COLUMN(G234),FALSE))*$C237</f>
        <v>5979.1070815560688</v>
      </c>
      <c r="AL237">
        <f>AL236+(1-(HLOOKUP(daily!$B236,'commercial size limit'!$A$4:$M$13,7,FALSE)/100))*(VLOOKUP(17&amp;$B236,'comm trip limit - FL_Keys'!$A$5:$I$64,COLUMN(H234),FALSE))*$C237</f>
        <v>6092.8539650728735</v>
      </c>
      <c r="AM237">
        <f>AM236+(1-(HLOOKUP(daily!$B236,'commercial size limit'!$A$4:$M$13,7,FALSE)/100))*(VLOOKUP(17&amp;$B236,'comm trip limit - FL_Keys'!$A$5:$I$64,COLUMN(I234),FALSE))*$C237</f>
        <v>6098.9090840098379</v>
      </c>
    </row>
    <row r="238" spans="1:39" x14ac:dyDescent="0.25">
      <c r="A238" s="7">
        <v>42605</v>
      </c>
      <c r="B238" s="22">
        <f t="shared" si="10"/>
        <v>8</v>
      </c>
      <c r="C238" s="21">
        <f t="shared" si="9"/>
        <v>87.007999999999996</v>
      </c>
      <c r="D238">
        <f t="shared" si="11"/>
        <v>12118.814999999991</v>
      </c>
      <c r="E238">
        <v>236</v>
      </c>
      <c r="J238">
        <f>J237+(1-(HLOOKUP(daily!$B237,'commercial size limit'!$A$4:$M$13,2,FALSE)/100))*(VLOOKUP(12&amp;$B237,'comm trip limit - FL_Keys'!$A$5:$I$64,COLUMN(D235),FALSE))*$C238</f>
        <v>12118.814999999991</v>
      </c>
      <c r="K238">
        <f>K237+(1-(HLOOKUP(daily!$B237,'commercial size limit'!$A$4:$M$13,2,FALSE)/100))*(VLOOKUP(12&amp;$B237,'comm trip limit - FL_Keys'!$A$5:$I$64,COLUMN(E235),FALSE))*$C238</f>
        <v>7097.3800332099891</v>
      </c>
      <c r="L238">
        <f>L237+(1-(HLOOKUP(daily!$B237,'commercial size limit'!$A$4:$M$13,2,FALSE)/100))*(VLOOKUP(12&amp;$B237,'comm trip limit - FL_Keys'!$A$5:$I$64,COLUMN(F235),FALSE))*$C238</f>
        <v>9598.4855836400075</v>
      </c>
      <c r="M238">
        <f>M237+(1-(HLOOKUP(daily!$B237,'commercial size limit'!$A$4:$M$13,2,FALSE)/100))*(VLOOKUP(12&amp;$B237,'comm trip limit - FL_Keys'!$A$5:$I$64,COLUMN(G235),FALSE))*$C238</f>
        <v>11361.85455758</v>
      </c>
      <c r="N238">
        <f>N237+(1-(HLOOKUP(daily!$B237,'commercial size limit'!$A$4:$M$13,2,FALSE)/100))*(VLOOKUP(12&amp;$B237,'comm trip limit - FL_Keys'!$A$5:$I$64,COLUMN(H235),FALSE))*$C238</f>
        <v>11903.348405349989</v>
      </c>
      <c r="O238">
        <f>O237+(1-(HLOOKUP(daily!$B237,'commercial size limit'!$A$4:$M$13,2,FALSE)/100))*(VLOOKUP(12&amp;$B237,'comm trip limit - FL_Keys'!$A$5:$I$64,COLUMN(I235),FALSE))*$C238</f>
        <v>12006.219288259996</v>
      </c>
      <c r="P238">
        <f>P237+(1-(HLOOKUP(daily!$B237,'commercial size limit'!$A$4:$M$13,4,FALSE)/100))*(VLOOKUP(14&amp;$B237,'comm trip limit - FL_Keys'!$A$5:$I$64,COLUMN(D235),FALSE))*$C238</f>
        <v>9238.9504500064741</v>
      </c>
      <c r="Q238">
        <f>Q237+(1-(HLOOKUP(daily!$B237,'commercial size limit'!$A$4:$M$13,4,FALSE)/100))*(VLOOKUP(14&amp;$B237,'comm trip limit - FL_Keys'!$A$5:$I$64,COLUMN(E235),FALSE))*$C238</f>
        <v>5976.8488977962515</v>
      </c>
      <c r="R238">
        <f>R237+(1-(HLOOKUP(daily!$B237,'commercial size limit'!$A$4:$M$13,4,FALSE)/100))*(VLOOKUP(14&amp;$B237,'comm trip limit - FL_Keys'!$A$5:$I$64,COLUMN(F235),FALSE))*$C238</f>
        <v>7730.905815061521</v>
      </c>
      <c r="S238">
        <f>S237+(1-(HLOOKUP(daily!$B237,'commercial size limit'!$A$4:$M$13,4,FALSE)/100))*(VLOOKUP(14&amp;$B237,'comm trip limit - FL_Keys'!$A$5:$I$64,COLUMN(G235),FALSE))*$C238</f>
        <v>8880.9946559499058</v>
      </c>
      <c r="T238">
        <f>T237+(1-(HLOOKUP(daily!$B237,'commercial size limit'!$A$4:$M$13,4,FALSE)/100))*(VLOOKUP(14&amp;$B237,'comm trip limit - FL_Keys'!$A$5:$I$64,COLUMN(H235),FALSE))*$C238</f>
        <v>9146.9052351667797</v>
      </c>
      <c r="U238">
        <f>U237+(1-(HLOOKUP(daily!$B237,'commercial size limit'!$A$4:$M$13,4,FALSE)/100))*(VLOOKUP(14&amp;$B237,'comm trip limit - FL_Keys'!$A$5:$I$64,COLUMN(I235),FALSE))*$C238</f>
        <v>9199.7513923868573</v>
      </c>
      <c r="V238">
        <f>V237+(1-(HLOOKUP(daily!$B237,'commercial size limit'!$A$4:$M$13,5,FALSE)/100))*(VLOOKUP(15&amp;$B237,'comm trip limit - FL_Keys'!$A$5:$I$64,COLUMN(D235),FALSE))*$C238</f>
        <v>7905.3189198167165</v>
      </c>
      <c r="W238">
        <f>W237+(1-(HLOOKUP(daily!$B237,'commercial size limit'!$A$4:$M$13,5,FALSE)/100))*(VLOOKUP(15&amp;$B237,'comm trip limit - FL_Keys'!$A$5:$I$64,COLUMN(E235),FALSE))*$C238</f>
        <v>5348.1827170655115</v>
      </c>
      <c r="X238">
        <f>X237+(1-(HLOOKUP(daily!$B237,'commercial size limit'!$A$4:$M$13,5,FALSE)/100))*(VLOOKUP(15&amp;$B237,'comm trip limit - FL_Keys'!$A$5:$I$64,COLUMN(F235),FALSE))*$C238</f>
        <v>6783.0874627425164</v>
      </c>
      <c r="Y238">
        <f>Y237+(1-(HLOOKUP(daily!$B237,'commercial size limit'!$A$4:$M$13,5,FALSE)/100))*(VLOOKUP(15&amp;$B237,'comm trip limit - FL_Keys'!$A$5:$I$64,COLUMN(G235),FALSE))*$C238</f>
        <v>7711.1056904269763</v>
      </c>
      <c r="Z238">
        <f>Z237+(1-(HLOOKUP(daily!$B237,'commercial size limit'!$A$4:$M$13,5,FALSE)/100))*(VLOOKUP(15&amp;$B237,'comm trip limit - FL_Keys'!$A$5:$I$64,COLUMN(H235),FALSE))*$C238</f>
        <v>7887.9519675774336</v>
      </c>
      <c r="AA238">
        <f>AA237+(1-(HLOOKUP(daily!$B237,'commercial size limit'!$A$4:$M$13,5,FALSE)/100))*(VLOOKUP(15&amp;$B237,'comm trip limit - FL_Keys'!$A$5:$I$64,COLUMN(I235),FALSE))*$C238</f>
        <v>7905.3189198167165</v>
      </c>
      <c r="AB238">
        <f>AB237+(1-(HLOOKUP(daily!$B237,'commercial size limit'!$A$4:$M$13,6,FALSE)/100))*(VLOOKUP(16&amp;$B237,'comm trip limit - FL_Keys'!$A$5:$I$64,COLUMN(D235),FALSE))*$C238</f>
        <v>6690.9302718888275</v>
      </c>
      <c r="AC238">
        <f>AC237+(1-(HLOOKUP(daily!$B237,'commercial size limit'!$A$4:$M$13,6,FALSE)/100))*(VLOOKUP(16&amp;$B237,'comm trip limit - FL_Keys'!$A$5:$I$64,COLUMN(E235),FALSE))*$C238</f>
        <v>4731.2986126137184</v>
      </c>
      <c r="AD238">
        <f>AD237+(1-(HLOOKUP(daily!$B237,'commercial size limit'!$A$4:$M$13,6,FALSE)/100))*(VLOOKUP(16&amp;$B237,'comm trip limit - FL_Keys'!$A$5:$I$64,COLUMN(F235),FALSE))*$C238</f>
        <v>5843.3828516852618</v>
      </c>
      <c r="AE238">
        <f>AE237+(1-(HLOOKUP(daily!$B237,'commercial size limit'!$A$4:$M$13,6,FALSE)/100))*(VLOOKUP(16&amp;$B237,'comm trip limit - FL_Keys'!$A$5:$I$64,COLUMN(G235),FALSE))*$C238</f>
        <v>6530.7757044868931</v>
      </c>
      <c r="AF238">
        <f>AF237+(1-(HLOOKUP(daily!$B237,'commercial size limit'!$A$4:$M$13,6,FALSE)/100))*(VLOOKUP(16&amp;$B237,'comm trip limit - FL_Keys'!$A$5:$I$64,COLUMN(H235),FALSE))*$C238</f>
        <v>6675.7195432047556</v>
      </c>
      <c r="AG238">
        <f>AG237+(1-(HLOOKUP(daily!$B237,'commercial size limit'!$A$4:$M$13,6,FALSE)/100))*(VLOOKUP(16&amp;$B237,'comm trip limit - FL_Keys'!$A$5:$I$64,COLUMN(I235),FALSE))*$C238</f>
        <v>6690.9302718888275</v>
      </c>
      <c r="AH238">
        <f>AH237+(1-(HLOOKUP(daily!$B237,'commercial size limit'!$A$4:$M$13,7,FALSE)/100))*(VLOOKUP(17&amp;$B237,'comm trip limit - FL_Keys'!$A$5:$I$64,COLUMN(D235),FALSE))*$C238</f>
        <v>6131.624092009838</v>
      </c>
      <c r="AI238">
        <f>AI237+(1-(HLOOKUP(daily!$B237,'commercial size limit'!$A$4:$M$13,7,FALSE)/100))*(VLOOKUP(17&amp;$B237,'comm trip limit - FL_Keys'!$A$5:$I$64,COLUMN(E235),FALSE))*$C238</f>
        <v>4476.9933802103214</v>
      </c>
      <c r="AJ238">
        <f>AJ237+(1-(HLOOKUP(daily!$B237,'commercial size limit'!$A$4:$M$13,7,FALSE)/100))*(VLOOKUP(17&amp;$B237,'comm trip limit - FL_Keys'!$A$5:$I$64,COLUMN(F235),FALSE))*$C238</f>
        <v>5452.9600823429109</v>
      </c>
      <c r="AK238">
        <f>AK237+(1-(HLOOKUP(daily!$B237,'commercial size limit'!$A$4:$M$13,7,FALSE)/100))*(VLOOKUP(17&amp;$B237,'comm trip limit - FL_Keys'!$A$5:$I$64,COLUMN(G235),FALSE))*$C238</f>
        <v>6010.9485988424685</v>
      </c>
      <c r="AL238">
        <f>AL237+(1-(HLOOKUP(daily!$B237,'commercial size limit'!$A$4:$M$13,7,FALSE)/100))*(VLOOKUP(17&amp;$B237,'comm trip limit - FL_Keys'!$A$5:$I$64,COLUMN(H235),FALSE))*$C238</f>
        <v>6125.4881670031136</v>
      </c>
      <c r="AM238">
        <f>AM237+(1-(HLOOKUP(daily!$B237,'commercial size limit'!$A$4:$M$13,7,FALSE)/100))*(VLOOKUP(17&amp;$B237,'comm trip limit - FL_Keys'!$A$5:$I$64,COLUMN(I235),FALSE))*$C238</f>
        <v>6131.624092009838</v>
      </c>
    </row>
    <row r="239" spans="1:39" x14ac:dyDescent="0.25">
      <c r="A239" s="7">
        <v>42606</v>
      </c>
      <c r="B239" s="22">
        <f t="shared" si="10"/>
        <v>8</v>
      </c>
      <c r="C239" s="21">
        <f t="shared" si="9"/>
        <v>87.007999999999996</v>
      </c>
      <c r="D239">
        <f t="shared" si="11"/>
        <v>12205.822999999991</v>
      </c>
      <c r="E239">
        <v>237</v>
      </c>
      <c r="J239">
        <f>J238+(1-(HLOOKUP(daily!$B238,'commercial size limit'!$A$4:$M$13,2,FALSE)/100))*(VLOOKUP(12&amp;$B238,'comm trip limit - FL_Keys'!$A$5:$I$64,COLUMN(D236),FALSE))*$C239</f>
        <v>12205.822999999991</v>
      </c>
      <c r="K239">
        <f>K238+(1-(HLOOKUP(daily!$B238,'commercial size limit'!$A$4:$M$13,2,FALSE)/100))*(VLOOKUP(12&amp;$B238,'comm trip limit - FL_Keys'!$A$5:$I$64,COLUMN(E236),FALSE))*$C239</f>
        <v>7148.230118649989</v>
      </c>
      <c r="L239">
        <f>L238+(1-(HLOOKUP(daily!$B238,'commercial size limit'!$A$4:$M$13,2,FALSE)/100))*(VLOOKUP(12&amp;$B238,'comm trip limit - FL_Keys'!$A$5:$I$64,COLUMN(F236),FALSE))*$C239</f>
        <v>9665.0449634800079</v>
      </c>
      <c r="M239">
        <f>M238+(1-(HLOOKUP(daily!$B238,'commercial size limit'!$A$4:$M$13,2,FALSE)/100))*(VLOOKUP(12&amp;$B238,'comm trip limit - FL_Keys'!$A$5:$I$64,COLUMN(G236),FALSE))*$C239</f>
        <v>11438.69654286</v>
      </c>
      <c r="N239">
        <f>N238+(1-(HLOOKUP(daily!$B238,'commercial size limit'!$A$4:$M$13,2,FALSE)/100))*(VLOOKUP(12&amp;$B238,'comm trip limit - FL_Keys'!$A$5:$I$64,COLUMN(H236),FALSE))*$C239</f>
        <v>11984.246703589988</v>
      </c>
      <c r="O239">
        <f>O238+(1-(HLOOKUP(daily!$B238,'commercial size limit'!$A$4:$M$13,2,FALSE)/100))*(VLOOKUP(12&amp;$B238,'comm trip limit - FL_Keys'!$A$5:$I$64,COLUMN(I236),FALSE))*$C239</f>
        <v>12089.036112899996</v>
      </c>
      <c r="P239">
        <f>P238+(1-(HLOOKUP(daily!$B238,'commercial size limit'!$A$4:$M$13,4,FALSE)/100))*(VLOOKUP(14&amp;$B238,'comm trip limit - FL_Keys'!$A$5:$I$64,COLUMN(D236),FALSE))*$C239</f>
        <v>9304.8445086731408</v>
      </c>
      <c r="Q239">
        <f>Q238+(1-(HLOOKUP(daily!$B238,'commercial size limit'!$A$4:$M$13,4,FALSE)/100))*(VLOOKUP(14&amp;$B238,'comm trip limit - FL_Keys'!$A$5:$I$64,COLUMN(E236),FALSE))*$C239</f>
        <v>6020.2954864375315</v>
      </c>
      <c r="R239">
        <f>R238+(1-(HLOOKUP(daily!$B238,'commercial size limit'!$A$4:$M$13,4,FALSE)/100))*(VLOOKUP(14&amp;$B238,'comm trip limit - FL_Keys'!$A$5:$I$64,COLUMN(F236),FALSE))*$C239</f>
        <v>7785.2493041845073</v>
      </c>
      <c r="S239">
        <f>S238+(1-(HLOOKUP(daily!$B238,'commercial size limit'!$A$4:$M$13,4,FALSE)/100))*(VLOOKUP(14&amp;$B238,'comm trip limit - FL_Keys'!$A$5:$I$64,COLUMN(G236),FALSE))*$C239</f>
        <v>8941.582266072146</v>
      </c>
      <c r="T239">
        <f>T238+(1-(HLOOKUP(daily!$B238,'commercial size limit'!$A$4:$M$13,4,FALSE)/100))*(VLOOKUP(14&amp;$B238,'comm trip limit - FL_Keys'!$A$5:$I$64,COLUMN(H236),FALSE))*$C239</f>
        <v>9209.5691670776068</v>
      </c>
      <c r="U239">
        <f>U238+(1-(HLOOKUP(daily!$B238,'commercial size limit'!$A$4:$M$13,4,FALSE)/100))*(VLOOKUP(14&amp;$B238,'comm trip limit - FL_Keys'!$A$5:$I$64,COLUMN(I236),FALSE))*$C239</f>
        <v>9263.8636757071781</v>
      </c>
      <c r="V239">
        <f>V238+(1-(HLOOKUP(daily!$B238,'commercial size limit'!$A$4:$M$13,5,FALSE)/100))*(VLOOKUP(15&amp;$B238,'comm trip limit - FL_Keys'!$A$5:$I$64,COLUMN(D236),FALSE))*$C239</f>
        <v>7940.8471864833828</v>
      </c>
      <c r="W239">
        <f>W238+(1-(HLOOKUP(daily!$B238,'commercial size limit'!$A$4:$M$13,5,FALSE)/100))*(VLOOKUP(15&amp;$B238,'comm trip limit - FL_Keys'!$A$5:$I$64,COLUMN(E236),FALSE))*$C239</f>
        <v>5376.9542179775117</v>
      </c>
      <c r="X239">
        <f>X238+(1-(HLOOKUP(daily!$B238,'commercial size limit'!$A$4:$M$13,5,FALSE)/100))*(VLOOKUP(15&amp;$B238,'comm trip limit - FL_Keys'!$A$5:$I$64,COLUMN(F236),FALSE))*$C239</f>
        <v>6815.4874655291833</v>
      </c>
      <c r="Y239">
        <f>Y238+(1-(HLOOKUP(daily!$B238,'commercial size limit'!$A$4:$M$13,5,FALSE)/100))*(VLOOKUP(15&amp;$B238,'comm trip limit - FL_Keys'!$A$5:$I$64,COLUMN(G236),FALSE))*$C239</f>
        <v>7745.5489238296432</v>
      </c>
      <c r="Z239">
        <f>Z238+(1-(HLOOKUP(daily!$B238,'commercial size limit'!$A$4:$M$13,5,FALSE)/100))*(VLOOKUP(15&amp;$B238,'comm trip limit - FL_Keys'!$A$5:$I$64,COLUMN(H236),FALSE))*$C239</f>
        <v>7923.1878366094334</v>
      </c>
      <c r="AA239">
        <f>AA238+(1-(HLOOKUP(daily!$B238,'commercial size limit'!$A$4:$M$13,5,FALSE)/100))*(VLOOKUP(15&amp;$B238,'comm trip limit - FL_Keys'!$A$5:$I$64,COLUMN(I236),FALSE))*$C239</f>
        <v>7940.8471864833828</v>
      </c>
      <c r="AB239">
        <f>AB238+(1-(HLOOKUP(daily!$B238,'commercial size limit'!$A$4:$M$13,6,FALSE)/100))*(VLOOKUP(16&amp;$B238,'comm trip limit - FL_Keys'!$A$5:$I$64,COLUMN(D236),FALSE))*$C239</f>
        <v>6725.1534185554938</v>
      </c>
      <c r="AC239">
        <f>AC238+(1-(HLOOKUP(daily!$B238,'commercial size limit'!$A$4:$M$13,6,FALSE)/100))*(VLOOKUP(16&amp;$B238,'comm trip limit - FL_Keys'!$A$5:$I$64,COLUMN(E236),FALSE))*$C239</f>
        <v>4759.2712437731852</v>
      </c>
      <c r="AD239">
        <f>AD238+(1-(HLOOKUP(daily!$B238,'commercial size limit'!$A$4:$M$13,6,FALSE)/100))*(VLOOKUP(16&amp;$B238,'comm trip limit - FL_Keys'!$A$5:$I$64,COLUMN(F236),FALSE))*$C239</f>
        <v>5874.7213293193954</v>
      </c>
      <c r="AE239">
        <f>AE238+(1-(HLOOKUP(daily!$B238,'commercial size limit'!$A$4:$M$13,6,FALSE)/100))*(VLOOKUP(16&amp;$B238,'comm trip limit - FL_Keys'!$A$5:$I$64,COLUMN(G236),FALSE))*$C239</f>
        <v>6564.0118556036932</v>
      </c>
      <c r="AF239">
        <f>AF238+(1-(HLOOKUP(daily!$B238,'commercial size limit'!$A$4:$M$13,6,FALSE)/100))*(VLOOKUP(16&amp;$B238,'comm trip limit - FL_Keys'!$A$5:$I$64,COLUMN(H236),FALSE))*$C239</f>
        <v>6709.7483023983559</v>
      </c>
      <c r="AG239">
        <f>AG238+(1-(HLOOKUP(daily!$B238,'commercial size limit'!$A$4:$M$13,6,FALSE)/100))*(VLOOKUP(16&amp;$B238,'comm trip limit - FL_Keys'!$A$5:$I$64,COLUMN(I236),FALSE))*$C239</f>
        <v>6725.1534185554938</v>
      </c>
      <c r="AH239">
        <f>AH238+(1-(HLOOKUP(daily!$B238,'commercial size limit'!$A$4:$M$13,7,FALSE)/100))*(VLOOKUP(17&amp;$B238,'comm trip limit - FL_Keys'!$A$5:$I$64,COLUMN(D236),FALSE))*$C239</f>
        <v>6164.3391000098381</v>
      </c>
      <c r="AI239">
        <f>AI238+(1-(HLOOKUP(daily!$B238,'commercial size limit'!$A$4:$M$13,7,FALSE)/100))*(VLOOKUP(17&amp;$B238,'comm trip limit - FL_Keys'!$A$5:$I$64,COLUMN(E236),FALSE))*$C239</f>
        <v>4504.0084523664818</v>
      </c>
      <c r="AJ239">
        <f>AJ238+(1-(HLOOKUP(daily!$B238,'commercial size limit'!$A$4:$M$13,7,FALSE)/100))*(VLOOKUP(17&amp;$B238,'comm trip limit - FL_Keys'!$A$5:$I$64,COLUMN(F236),FALSE))*$C239</f>
        <v>5483.0595254533109</v>
      </c>
      <c r="AK239">
        <f>AK238+(1-(HLOOKUP(daily!$B238,'commercial size limit'!$A$4:$M$13,7,FALSE)/100))*(VLOOKUP(17&amp;$B238,'comm trip limit - FL_Keys'!$A$5:$I$64,COLUMN(G236),FALSE))*$C239</f>
        <v>6042.7901161288682</v>
      </c>
      <c r="AL239">
        <f>AL238+(1-(HLOOKUP(daily!$B238,'commercial size limit'!$A$4:$M$13,7,FALSE)/100))*(VLOOKUP(17&amp;$B238,'comm trip limit - FL_Keys'!$A$5:$I$64,COLUMN(H236),FALSE))*$C239</f>
        <v>6158.1223689333538</v>
      </c>
      <c r="AM239">
        <f>AM238+(1-(HLOOKUP(daily!$B238,'commercial size limit'!$A$4:$M$13,7,FALSE)/100))*(VLOOKUP(17&amp;$B238,'comm trip limit - FL_Keys'!$A$5:$I$64,COLUMN(I236),FALSE))*$C239</f>
        <v>6164.3391000098381</v>
      </c>
    </row>
    <row r="240" spans="1:39" x14ac:dyDescent="0.25">
      <c r="A240" s="7">
        <v>42607</v>
      </c>
      <c r="B240" s="22">
        <f t="shared" si="10"/>
        <v>8</v>
      </c>
      <c r="C240" s="21">
        <f t="shared" si="9"/>
        <v>87.007999999999996</v>
      </c>
      <c r="D240">
        <f t="shared" si="11"/>
        <v>12292.830999999991</v>
      </c>
      <c r="E240">
        <v>238</v>
      </c>
      <c r="J240">
        <f>J239+(1-(HLOOKUP(daily!$B239,'commercial size limit'!$A$4:$M$13,2,FALSE)/100))*(VLOOKUP(12&amp;$B239,'comm trip limit - FL_Keys'!$A$5:$I$64,COLUMN(D237),FALSE))*$C240</f>
        <v>12292.830999999991</v>
      </c>
      <c r="K240">
        <f>K239+(1-(HLOOKUP(daily!$B239,'commercial size limit'!$A$4:$M$13,2,FALSE)/100))*(VLOOKUP(12&amp;$B239,'comm trip limit - FL_Keys'!$A$5:$I$64,COLUMN(E237),FALSE))*$C240</f>
        <v>7199.0802040899889</v>
      </c>
      <c r="L240">
        <f>L239+(1-(HLOOKUP(daily!$B239,'commercial size limit'!$A$4:$M$13,2,FALSE)/100))*(VLOOKUP(12&amp;$B239,'comm trip limit - FL_Keys'!$A$5:$I$64,COLUMN(F237),FALSE))*$C240</f>
        <v>9731.6043433200084</v>
      </c>
      <c r="M240">
        <f>M239+(1-(HLOOKUP(daily!$B239,'commercial size limit'!$A$4:$M$13,2,FALSE)/100))*(VLOOKUP(12&amp;$B239,'comm trip limit - FL_Keys'!$A$5:$I$64,COLUMN(G237),FALSE))*$C240</f>
        <v>11515.538528139999</v>
      </c>
      <c r="N240">
        <f>N239+(1-(HLOOKUP(daily!$B239,'commercial size limit'!$A$4:$M$13,2,FALSE)/100))*(VLOOKUP(12&amp;$B239,'comm trip limit - FL_Keys'!$A$5:$I$64,COLUMN(H237),FALSE))*$C240</f>
        <v>12065.145001829987</v>
      </c>
      <c r="O240">
        <f>O239+(1-(HLOOKUP(daily!$B239,'commercial size limit'!$A$4:$M$13,2,FALSE)/100))*(VLOOKUP(12&amp;$B239,'comm trip limit - FL_Keys'!$A$5:$I$64,COLUMN(I237),FALSE))*$C240</f>
        <v>12171.852937539996</v>
      </c>
      <c r="P240">
        <f>P239+(1-(HLOOKUP(daily!$B239,'commercial size limit'!$A$4:$M$13,4,FALSE)/100))*(VLOOKUP(14&amp;$B239,'comm trip limit - FL_Keys'!$A$5:$I$64,COLUMN(D237),FALSE))*$C240</f>
        <v>9370.7385673398076</v>
      </c>
      <c r="Q240">
        <f>Q239+(1-(HLOOKUP(daily!$B239,'commercial size limit'!$A$4:$M$13,4,FALSE)/100))*(VLOOKUP(14&amp;$B239,'comm trip limit - FL_Keys'!$A$5:$I$64,COLUMN(E237),FALSE))*$C240</f>
        <v>6063.7420750788115</v>
      </c>
      <c r="R240">
        <f>R239+(1-(HLOOKUP(daily!$B239,'commercial size limit'!$A$4:$M$13,4,FALSE)/100))*(VLOOKUP(14&amp;$B239,'comm trip limit - FL_Keys'!$A$5:$I$64,COLUMN(F237),FALSE))*$C240</f>
        <v>7839.5927933074936</v>
      </c>
      <c r="S240">
        <f>S239+(1-(HLOOKUP(daily!$B239,'commercial size limit'!$A$4:$M$13,4,FALSE)/100))*(VLOOKUP(14&amp;$B239,'comm trip limit - FL_Keys'!$A$5:$I$64,COLUMN(G237),FALSE))*$C240</f>
        <v>9002.1698761943862</v>
      </c>
      <c r="T240">
        <f>T239+(1-(HLOOKUP(daily!$B239,'commercial size limit'!$A$4:$M$13,4,FALSE)/100))*(VLOOKUP(14&amp;$B239,'comm trip limit - FL_Keys'!$A$5:$I$64,COLUMN(H237),FALSE))*$C240</f>
        <v>9272.233098988434</v>
      </c>
      <c r="U240">
        <f>U239+(1-(HLOOKUP(daily!$B239,'commercial size limit'!$A$4:$M$13,4,FALSE)/100))*(VLOOKUP(14&amp;$B239,'comm trip limit - FL_Keys'!$A$5:$I$64,COLUMN(I237),FALSE))*$C240</f>
        <v>9327.9759590274989</v>
      </c>
      <c r="V240">
        <f>V239+(1-(HLOOKUP(daily!$B239,'commercial size limit'!$A$4:$M$13,5,FALSE)/100))*(VLOOKUP(15&amp;$B239,'comm trip limit - FL_Keys'!$A$5:$I$64,COLUMN(D237),FALSE))*$C240</f>
        <v>7976.375453150049</v>
      </c>
      <c r="W240">
        <f>W239+(1-(HLOOKUP(daily!$B239,'commercial size limit'!$A$4:$M$13,5,FALSE)/100))*(VLOOKUP(15&amp;$B239,'comm trip limit - FL_Keys'!$A$5:$I$64,COLUMN(E237),FALSE))*$C240</f>
        <v>5405.7257188895119</v>
      </c>
      <c r="X240">
        <f>X239+(1-(HLOOKUP(daily!$B239,'commercial size limit'!$A$4:$M$13,5,FALSE)/100))*(VLOOKUP(15&amp;$B239,'comm trip limit - FL_Keys'!$A$5:$I$64,COLUMN(F237),FALSE))*$C240</f>
        <v>6847.8874683158501</v>
      </c>
      <c r="Y240">
        <f>Y239+(1-(HLOOKUP(daily!$B239,'commercial size limit'!$A$4:$M$13,5,FALSE)/100))*(VLOOKUP(15&amp;$B239,'comm trip limit - FL_Keys'!$A$5:$I$64,COLUMN(G237),FALSE))*$C240</f>
        <v>7779.9921572323101</v>
      </c>
      <c r="Z240">
        <f>Z239+(1-(HLOOKUP(daily!$B239,'commercial size limit'!$A$4:$M$13,5,FALSE)/100))*(VLOOKUP(15&amp;$B239,'comm trip limit - FL_Keys'!$A$5:$I$64,COLUMN(H237),FALSE))*$C240</f>
        <v>7958.4237056414331</v>
      </c>
      <c r="AA240">
        <f>AA239+(1-(HLOOKUP(daily!$B239,'commercial size limit'!$A$4:$M$13,5,FALSE)/100))*(VLOOKUP(15&amp;$B239,'comm trip limit - FL_Keys'!$A$5:$I$64,COLUMN(I237),FALSE))*$C240</f>
        <v>7976.375453150049</v>
      </c>
      <c r="AB240">
        <f>AB239+(1-(HLOOKUP(daily!$B239,'commercial size limit'!$A$4:$M$13,6,FALSE)/100))*(VLOOKUP(16&amp;$B239,'comm trip limit - FL_Keys'!$A$5:$I$64,COLUMN(D237),FALSE))*$C240</f>
        <v>6759.37656522216</v>
      </c>
      <c r="AC240">
        <f>AC239+(1-(HLOOKUP(daily!$B239,'commercial size limit'!$A$4:$M$13,6,FALSE)/100))*(VLOOKUP(16&amp;$B239,'comm trip limit - FL_Keys'!$A$5:$I$64,COLUMN(E237),FALSE))*$C240</f>
        <v>4787.243874932652</v>
      </c>
      <c r="AD240">
        <f>AD239+(1-(HLOOKUP(daily!$B239,'commercial size limit'!$A$4:$M$13,6,FALSE)/100))*(VLOOKUP(16&amp;$B239,'comm trip limit - FL_Keys'!$A$5:$I$64,COLUMN(F237),FALSE))*$C240</f>
        <v>5906.059806953529</v>
      </c>
      <c r="AE240">
        <f>AE239+(1-(HLOOKUP(daily!$B239,'commercial size limit'!$A$4:$M$13,6,FALSE)/100))*(VLOOKUP(16&amp;$B239,'comm trip limit - FL_Keys'!$A$5:$I$64,COLUMN(G237),FALSE))*$C240</f>
        <v>6597.2480067204933</v>
      </c>
      <c r="AF240">
        <f>AF239+(1-(HLOOKUP(daily!$B239,'commercial size limit'!$A$4:$M$13,6,FALSE)/100))*(VLOOKUP(16&amp;$B239,'comm trip limit - FL_Keys'!$A$5:$I$64,COLUMN(H237),FALSE))*$C240</f>
        <v>6743.7770615919562</v>
      </c>
      <c r="AG240">
        <f>AG239+(1-(HLOOKUP(daily!$B239,'commercial size limit'!$A$4:$M$13,6,FALSE)/100))*(VLOOKUP(16&amp;$B239,'comm trip limit - FL_Keys'!$A$5:$I$64,COLUMN(I237),FALSE))*$C240</f>
        <v>6759.37656522216</v>
      </c>
      <c r="AH240">
        <f>AH239+(1-(HLOOKUP(daily!$B239,'commercial size limit'!$A$4:$M$13,7,FALSE)/100))*(VLOOKUP(17&amp;$B239,'comm trip limit - FL_Keys'!$A$5:$I$64,COLUMN(D237),FALSE))*$C240</f>
        <v>6197.0541080098383</v>
      </c>
      <c r="AI240">
        <f>AI239+(1-(HLOOKUP(daily!$B239,'commercial size limit'!$A$4:$M$13,7,FALSE)/100))*(VLOOKUP(17&amp;$B239,'comm trip limit - FL_Keys'!$A$5:$I$64,COLUMN(E237),FALSE))*$C240</f>
        <v>4531.0235245226422</v>
      </c>
      <c r="AJ240">
        <f>AJ239+(1-(HLOOKUP(daily!$B239,'commercial size limit'!$A$4:$M$13,7,FALSE)/100))*(VLOOKUP(17&amp;$B239,'comm trip limit - FL_Keys'!$A$5:$I$64,COLUMN(F237),FALSE))*$C240</f>
        <v>5513.1589685637109</v>
      </c>
      <c r="AK240">
        <f>AK239+(1-(HLOOKUP(daily!$B239,'commercial size limit'!$A$4:$M$13,7,FALSE)/100))*(VLOOKUP(17&amp;$B239,'comm trip limit - FL_Keys'!$A$5:$I$64,COLUMN(G237),FALSE))*$C240</f>
        <v>6074.631633415268</v>
      </c>
      <c r="AL240">
        <f>AL239+(1-(HLOOKUP(daily!$B239,'commercial size limit'!$A$4:$M$13,7,FALSE)/100))*(VLOOKUP(17&amp;$B239,'comm trip limit - FL_Keys'!$A$5:$I$64,COLUMN(H237),FALSE))*$C240</f>
        <v>6190.7565708635939</v>
      </c>
      <c r="AM240">
        <f>AM239+(1-(HLOOKUP(daily!$B239,'commercial size limit'!$A$4:$M$13,7,FALSE)/100))*(VLOOKUP(17&amp;$B239,'comm trip limit - FL_Keys'!$A$5:$I$64,COLUMN(I237),FALSE))*$C240</f>
        <v>6197.0541080098383</v>
      </c>
    </row>
    <row r="241" spans="1:39" x14ac:dyDescent="0.25">
      <c r="A241" s="7">
        <v>42608</v>
      </c>
      <c r="B241" s="22">
        <f t="shared" si="10"/>
        <v>8</v>
      </c>
      <c r="C241" s="21">
        <f t="shared" si="9"/>
        <v>87.007999999999996</v>
      </c>
      <c r="D241">
        <f t="shared" si="11"/>
        <v>12379.838999999991</v>
      </c>
      <c r="E241">
        <v>239</v>
      </c>
      <c r="J241">
        <f>J240+(1-(HLOOKUP(daily!$B240,'commercial size limit'!$A$4:$M$13,2,FALSE)/100))*(VLOOKUP(12&amp;$B240,'comm trip limit - FL_Keys'!$A$5:$I$64,COLUMN(D238),FALSE))*$C241</f>
        <v>12379.838999999991</v>
      </c>
      <c r="K241">
        <f>K240+(1-(HLOOKUP(daily!$B240,'commercial size limit'!$A$4:$M$13,2,FALSE)/100))*(VLOOKUP(12&amp;$B240,'comm trip limit - FL_Keys'!$A$5:$I$64,COLUMN(E238),FALSE))*$C241</f>
        <v>7249.9302895299888</v>
      </c>
      <c r="L241">
        <f>L240+(1-(HLOOKUP(daily!$B240,'commercial size limit'!$A$4:$M$13,2,FALSE)/100))*(VLOOKUP(12&amp;$B240,'comm trip limit - FL_Keys'!$A$5:$I$64,COLUMN(F238),FALSE))*$C241</f>
        <v>9798.1637231600089</v>
      </c>
      <c r="M241">
        <f>M240+(1-(HLOOKUP(daily!$B240,'commercial size limit'!$A$4:$M$13,2,FALSE)/100))*(VLOOKUP(12&amp;$B240,'comm trip limit - FL_Keys'!$A$5:$I$64,COLUMN(G238),FALSE))*$C241</f>
        <v>11592.380513419999</v>
      </c>
      <c r="N241">
        <f>N240+(1-(HLOOKUP(daily!$B240,'commercial size limit'!$A$4:$M$13,2,FALSE)/100))*(VLOOKUP(12&amp;$B240,'comm trip limit - FL_Keys'!$A$5:$I$64,COLUMN(H238),FALSE))*$C241</f>
        <v>12146.043300069987</v>
      </c>
      <c r="O241">
        <f>O240+(1-(HLOOKUP(daily!$B240,'commercial size limit'!$A$4:$M$13,2,FALSE)/100))*(VLOOKUP(12&amp;$B240,'comm trip limit - FL_Keys'!$A$5:$I$64,COLUMN(I238),FALSE))*$C241</f>
        <v>12254.669762179996</v>
      </c>
      <c r="P241">
        <f>P240+(1-(HLOOKUP(daily!$B240,'commercial size limit'!$A$4:$M$13,4,FALSE)/100))*(VLOOKUP(14&amp;$B240,'comm trip limit - FL_Keys'!$A$5:$I$64,COLUMN(D238),FALSE))*$C241</f>
        <v>9436.6326260064743</v>
      </c>
      <c r="Q241">
        <f>Q240+(1-(HLOOKUP(daily!$B240,'commercial size limit'!$A$4:$M$13,4,FALSE)/100))*(VLOOKUP(14&amp;$B240,'comm trip limit - FL_Keys'!$A$5:$I$64,COLUMN(E238),FALSE))*$C241</f>
        <v>6107.1886637200914</v>
      </c>
      <c r="R241">
        <f>R240+(1-(HLOOKUP(daily!$B240,'commercial size limit'!$A$4:$M$13,4,FALSE)/100))*(VLOOKUP(14&amp;$B240,'comm trip limit - FL_Keys'!$A$5:$I$64,COLUMN(F238),FALSE))*$C241</f>
        <v>7893.9362824304799</v>
      </c>
      <c r="S241">
        <f>S240+(1-(HLOOKUP(daily!$B240,'commercial size limit'!$A$4:$M$13,4,FALSE)/100))*(VLOOKUP(14&amp;$B240,'comm trip limit - FL_Keys'!$A$5:$I$64,COLUMN(G238),FALSE))*$C241</f>
        <v>9062.7574863166265</v>
      </c>
      <c r="T241">
        <f>T240+(1-(HLOOKUP(daily!$B240,'commercial size limit'!$A$4:$M$13,4,FALSE)/100))*(VLOOKUP(14&amp;$B240,'comm trip limit - FL_Keys'!$A$5:$I$64,COLUMN(H238),FALSE))*$C241</f>
        <v>9334.8970308992612</v>
      </c>
      <c r="U241">
        <f>U240+(1-(HLOOKUP(daily!$B240,'commercial size limit'!$A$4:$M$13,4,FALSE)/100))*(VLOOKUP(14&amp;$B240,'comm trip limit - FL_Keys'!$A$5:$I$64,COLUMN(I238),FALSE))*$C241</f>
        <v>9392.0882423478197</v>
      </c>
      <c r="V241">
        <f>V240+(1-(HLOOKUP(daily!$B240,'commercial size limit'!$A$4:$M$13,5,FALSE)/100))*(VLOOKUP(15&amp;$B240,'comm trip limit - FL_Keys'!$A$5:$I$64,COLUMN(D238),FALSE))*$C241</f>
        <v>8011.9037198167152</v>
      </c>
      <c r="W241">
        <f>W240+(1-(HLOOKUP(daily!$B240,'commercial size limit'!$A$4:$M$13,5,FALSE)/100))*(VLOOKUP(15&amp;$B240,'comm trip limit - FL_Keys'!$A$5:$I$64,COLUMN(E238),FALSE))*$C241</f>
        <v>5434.4972198015121</v>
      </c>
      <c r="X241">
        <f>X240+(1-(HLOOKUP(daily!$B240,'commercial size limit'!$A$4:$M$13,5,FALSE)/100))*(VLOOKUP(15&amp;$B240,'comm trip limit - FL_Keys'!$A$5:$I$64,COLUMN(F238),FALSE))*$C241</f>
        <v>6880.287471102517</v>
      </c>
      <c r="Y241">
        <f>Y240+(1-(HLOOKUP(daily!$B240,'commercial size limit'!$A$4:$M$13,5,FALSE)/100))*(VLOOKUP(15&amp;$B240,'comm trip limit - FL_Keys'!$A$5:$I$64,COLUMN(G238),FALSE))*$C241</f>
        <v>7814.435390634977</v>
      </c>
      <c r="Z241">
        <f>Z240+(1-(HLOOKUP(daily!$B240,'commercial size limit'!$A$4:$M$13,5,FALSE)/100))*(VLOOKUP(15&amp;$B240,'comm trip limit - FL_Keys'!$A$5:$I$64,COLUMN(H238),FALSE))*$C241</f>
        <v>7993.6595746734329</v>
      </c>
      <c r="AA241">
        <f>AA240+(1-(HLOOKUP(daily!$B240,'commercial size limit'!$A$4:$M$13,5,FALSE)/100))*(VLOOKUP(15&amp;$B240,'comm trip limit - FL_Keys'!$A$5:$I$64,COLUMN(I238),FALSE))*$C241</f>
        <v>8011.9037198167152</v>
      </c>
      <c r="AB241">
        <f>AB240+(1-(HLOOKUP(daily!$B240,'commercial size limit'!$A$4:$M$13,6,FALSE)/100))*(VLOOKUP(16&amp;$B240,'comm trip limit - FL_Keys'!$A$5:$I$64,COLUMN(D238),FALSE))*$C241</f>
        <v>6793.5997118888263</v>
      </c>
      <c r="AC241">
        <f>AC240+(1-(HLOOKUP(daily!$B240,'commercial size limit'!$A$4:$M$13,6,FALSE)/100))*(VLOOKUP(16&amp;$B240,'comm trip limit - FL_Keys'!$A$5:$I$64,COLUMN(E238),FALSE))*$C241</f>
        <v>4815.2165060921188</v>
      </c>
      <c r="AD241">
        <f>AD240+(1-(HLOOKUP(daily!$B240,'commercial size limit'!$A$4:$M$13,6,FALSE)/100))*(VLOOKUP(16&amp;$B240,'comm trip limit - FL_Keys'!$A$5:$I$64,COLUMN(F238),FALSE))*$C241</f>
        <v>5937.3982845876626</v>
      </c>
      <c r="AE241">
        <f>AE240+(1-(HLOOKUP(daily!$B240,'commercial size limit'!$A$4:$M$13,6,FALSE)/100))*(VLOOKUP(16&amp;$B240,'comm trip limit - FL_Keys'!$A$5:$I$64,COLUMN(G238),FALSE))*$C241</f>
        <v>6630.4841578372934</v>
      </c>
      <c r="AF241">
        <f>AF240+(1-(HLOOKUP(daily!$B240,'commercial size limit'!$A$4:$M$13,6,FALSE)/100))*(VLOOKUP(16&amp;$B240,'comm trip limit - FL_Keys'!$A$5:$I$64,COLUMN(H238),FALSE))*$C241</f>
        <v>6777.8058207855565</v>
      </c>
      <c r="AG241">
        <f>AG240+(1-(HLOOKUP(daily!$B240,'commercial size limit'!$A$4:$M$13,6,FALSE)/100))*(VLOOKUP(16&amp;$B240,'comm trip limit - FL_Keys'!$A$5:$I$64,COLUMN(I238),FALSE))*$C241</f>
        <v>6793.5997118888263</v>
      </c>
      <c r="AH241">
        <f>AH240+(1-(HLOOKUP(daily!$B240,'commercial size limit'!$A$4:$M$13,7,FALSE)/100))*(VLOOKUP(17&amp;$B240,'comm trip limit - FL_Keys'!$A$5:$I$64,COLUMN(D238),FALSE))*$C241</f>
        <v>6229.7691160098384</v>
      </c>
      <c r="AI241">
        <f>AI240+(1-(HLOOKUP(daily!$B240,'commercial size limit'!$A$4:$M$13,7,FALSE)/100))*(VLOOKUP(17&amp;$B240,'comm trip limit - FL_Keys'!$A$5:$I$64,COLUMN(E238),FALSE))*$C241</f>
        <v>4558.0385966788026</v>
      </c>
      <c r="AJ241">
        <f>AJ240+(1-(HLOOKUP(daily!$B240,'commercial size limit'!$A$4:$M$13,7,FALSE)/100))*(VLOOKUP(17&amp;$B240,'comm trip limit - FL_Keys'!$A$5:$I$64,COLUMN(F238),FALSE))*$C241</f>
        <v>5543.2584116741109</v>
      </c>
      <c r="AK241">
        <f>AK240+(1-(HLOOKUP(daily!$B240,'commercial size limit'!$A$4:$M$13,7,FALSE)/100))*(VLOOKUP(17&amp;$B240,'comm trip limit - FL_Keys'!$A$5:$I$64,COLUMN(G238),FALSE))*$C241</f>
        <v>6106.4731507016677</v>
      </c>
      <c r="AL241">
        <f>AL240+(1-(HLOOKUP(daily!$B240,'commercial size limit'!$A$4:$M$13,7,FALSE)/100))*(VLOOKUP(17&amp;$B240,'comm trip limit - FL_Keys'!$A$5:$I$64,COLUMN(H238),FALSE))*$C241</f>
        <v>6223.390772793834</v>
      </c>
      <c r="AM241">
        <f>AM240+(1-(HLOOKUP(daily!$B240,'commercial size limit'!$A$4:$M$13,7,FALSE)/100))*(VLOOKUP(17&amp;$B240,'comm trip limit - FL_Keys'!$A$5:$I$64,COLUMN(I238),FALSE))*$C241</f>
        <v>6229.7691160098384</v>
      </c>
    </row>
    <row r="242" spans="1:39" x14ac:dyDescent="0.25">
      <c r="A242" s="7">
        <v>42609</v>
      </c>
      <c r="B242" s="22">
        <f t="shared" si="10"/>
        <v>8</v>
      </c>
      <c r="C242" s="21">
        <f t="shared" si="9"/>
        <v>87.007999999999996</v>
      </c>
      <c r="D242">
        <f t="shared" si="11"/>
        <v>12466.846999999991</v>
      </c>
      <c r="E242">
        <v>240</v>
      </c>
      <c r="J242">
        <f>J241+(1-(HLOOKUP(daily!$B241,'commercial size limit'!$A$4:$M$13,2,FALSE)/100))*(VLOOKUP(12&amp;$B241,'comm trip limit - FL_Keys'!$A$5:$I$64,COLUMN(D239),FALSE))*$C242</f>
        <v>12466.846999999991</v>
      </c>
      <c r="K242">
        <f>K241+(1-(HLOOKUP(daily!$B241,'commercial size limit'!$A$4:$M$13,2,FALSE)/100))*(VLOOKUP(12&amp;$B241,'comm trip limit - FL_Keys'!$A$5:$I$64,COLUMN(E239),FALSE))*$C242</f>
        <v>7300.7803749699888</v>
      </c>
      <c r="L242">
        <f>L241+(1-(HLOOKUP(daily!$B241,'commercial size limit'!$A$4:$M$13,2,FALSE)/100))*(VLOOKUP(12&amp;$B241,'comm trip limit - FL_Keys'!$A$5:$I$64,COLUMN(F239),FALSE))*$C242</f>
        <v>9864.7231030000094</v>
      </c>
      <c r="M242">
        <f>M241+(1-(HLOOKUP(daily!$B241,'commercial size limit'!$A$4:$M$13,2,FALSE)/100))*(VLOOKUP(12&amp;$B241,'comm trip limit - FL_Keys'!$A$5:$I$64,COLUMN(G239),FALSE))*$C242</f>
        <v>11669.222498699999</v>
      </c>
      <c r="N242">
        <f>N241+(1-(HLOOKUP(daily!$B241,'commercial size limit'!$A$4:$M$13,2,FALSE)/100))*(VLOOKUP(12&amp;$B241,'comm trip limit - FL_Keys'!$A$5:$I$64,COLUMN(H239),FALSE))*$C242</f>
        <v>12226.941598309986</v>
      </c>
      <c r="O242">
        <f>O241+(1-(HLOOKUP(daily!$B241,'commercial size limit'!$A$4:$M$13,2,FALSE)/100))*(VLOOKUP(12&amp;$B241,'comm trip limit - FL_Keys'!$A$5:$I$64,COLUMN(I239),FALSE))*$C242</f>
        <v>12337.486586819996</v>
      </c>
      <c r="P242">
        <f>P241+(1-(HLOOKUP(daily!$B241,'commercial size limit'!$A$4:$M$13,4,FALSE)/100))*(VLOOKUP(14&amp;$B241,'comm trip limit - FL_Keys'!$A$5:$I$64,COLUMN(D239),FALSE))*$C242</f>
        <v>9502.5266846731411</v>
      </c>
      <c r="Q242">
        <f>Q241+(1-(HLOOKUP(daily!$B241,'commercial size limit'!$A$4:$M$13,4,FALSE)/100))*(VLOOKUP(14&amp;$B241,'comm trip limit - FL_Keys'!$A$5:$I$64,COLUMN(E239),FALSE))*$C242</f>
        <v>6150.6352523613714</v>
      </c>
      <c r="R242">
        <f>R241+(1-(HLOOKUP(daily!$B241,'commercial size limit'!$A$4:$M$13,4,FALSE)/100))*(VLOOKUP(14&amp;$B241,'comm trip limit - FL_Keys'!$A$5:$I$64,COLUMN(F239),FALSE))*$C242</f>
        <v>7948.2797715534662</v>
      </c>
      <c r="S242">
        <f>S241+(1-(HLOOKUP(daily!$B241,'commercial size limit'!$A$4:$M$13,4,FALSE)/100))*(VLOOKUP(14&amp;$B241,'comm trip limit - FL_Keys'!$A$5:$I$64,COLUMN(G239),FALSE))*$C242</f>
        <v>9123.3450964388667</v>
      </c>
      <c r="T242">
        <f>T241+(1-(HLOOKUP(daily!$B241,'commercial size limit'!$A$4:$M$13,4,FALSE)/100))*(VLOOKUP(14&amp;$B241,'comm trip limit - FL_Keys'!$A$5:$I$64,COLUMN(H239),FALSE))*$C242</f>
        <v>9397.5609628100883</v>
      </c>
      <c r="U242">
        <f>U241+(1-(HLOOKUP(daily!$B241,'commercial size limit'!$A$4:$M$13,4,FALSE)/100))*(VLOOKUP(14&amp;$B241,'comm trip limit - FL_Keys'!$A$5:$I$64,COLUMN(I239),FALSE))*$C242</f>
        <v>9456.2005256681405</v>
      </c>
      <c r="V242">
        <f>V241+(1-(HLOOKUP(daily!$B241,'commercial size limit'!$A$4:$M$13,5,FALSE)/100))*(VLOOKUP(15&amp;$B241,'comm trip limit - FL_Keys'!$A$5:$I$64,COLUMN(D239),FALSE))*$C242</f>
        <v>8047.4319864833815</v>
      </c>
      <c r="W242">
        <f>W241+(1-(HLOOKUP(daily!$B241,'commercial size limit'!$A$4:$M$13,5,FALSE)/100))*(VLOOKUP(15&amp;$B241,'comm trip limit - FL_Keys'!$A$5:$I$64,COLUMN(E239),FALSE))*$C242</f>
        <v>5463.2687207135123</v>
      </c>
      <c r="X242">
        <f>X241+(1-(HLOOKUP(daily!$B241,'commercial size limit'!$A$4:$M$13,5,FALSE)/100))*(VLOOKUP(15&amp;$B241,'comm trip limit - FL_Keys'!$A$5:$I$64,COLUMN(F239),FALSE))*$C242</f>
        <v>6912.6874738891838</v>
      </c>
      <c r="Y242">
        <f>Y241+(1-(HLOOKUP(daily!$B241,'commercial size limit'!$A$4:$M$13,5,FALSE)/100))*(VLOOKUP(15&amp;$B241,'comm trip limit - FL_Keys'!$A$5:$I$64,COLUMN(G239),FALSE))*$C242</f>
        <v>7848.8786240376439</v>
      </c>
      <c r="Z242">
        <f>Z241+(1-(HLOOKUP(daily!$B241,'commercial size limit'!$A$4:$M$13,5,FALSE)/100))*(VLOOKUP(15&amp;$B241,'comm trip limit - FL_Keys'!$A$5:$I$64,COLUMN(H239),FALSE))*$C242</f>
        <v>8028.8954437054326</v>
      </c>
      <c r="AA242">
        <f>AA241+(1-(HLOOKUP(daily!$B241,'commercial size limit'!$A$4:$M$13,5,FALSE)/100))*(VLOOKUP(15&amp;$B241,'comm trip limit - FL_Keys'!$A$5:$I$64,COLUMN(I239),FALSE))*$C242</f>
        <v>8047.4319864833815</v>
      </c>
      <c r="AB242">
        <f>AB241+(1-(HLOOKUP(daily!$B241,'commercial size limit'!$A$4:$M$13,6,FALSE)/100))*(VLOOKUP(16&amp;$B241,'comm trip limit - FL_Keys'!$A$5:$I$64,COLUMN(D239),FALSE))*$C242</f>
        <v>6827.8228585554925</v>
      </c>
      <c r="AC242">
        <f>AC241+(1-(HLOOKUP(daily!$B241,'commercial size limit'!$A$4:$M$13,6,FALSE)/100))*(VLOOKUP(16&amp;$B241,'comm trip limit - FL_Keys'!$A$5:$I$64,COLUMN(E239),FALSE))*$C242</f>
        <v>4843.1891372515856</v>
      </c>
      <c r="AD242">
        <f>AD241+(1-(HLOOKUP(daily!$B241,'commercial size limit'!$A$4:$M$13,6,FALSE)/100))*(VLOOKUP(16&amp;$B241,'comm trip limit - FL_Keys'!$A$5:$I$64,COLUMN(F239),FALSE))*$C242</f>
        <v>5968.7367622217962</v>
      </c>
      <c r="AE242">
        <f>AE241+(1-(HLOOKUP(daily!$B241,'commercial size limit'!$A$4:$M$13,6,FALSE)/100))*(VLOOKUP(16&amp;$B241,'comm trip limit - FL_Keys'!$A$5:$I$64,COLUMN(G239),FALSE))*$C242</f>
        <v>6663.7203089540935</v>
      </c>
      <c r="AF242">
        <f>AF241+(1-(HLOOKUP(daily!$B241,'commercial size limit'!$A$4:$M$13,6,FALSE)/100))*(VLOOKUP(16&amp;$B241,'comm trip limit - FL_Keys'!$A$5:$I$64,COLUMN(H239),FALSE))*$C242</f>
        <v>6811.8345799791568</v>
      </c>
      <c r="AG242">
        <f>AG241+(1-(HLOOKUP(daily!$B241,'commercial size limit'!$A$4:$M$13,6,FALSE)/100))*(VLOOKUP(16&amp;$B241,'comm trip limit - FL_Keys'!$A$5:$I$64,COLUMN(I239),FALSE))*$C242</f>
        <v>6827.8228585554925</v>
      </c>
      <c r="AH242">
        <f>AH241+(1-(HLOOKUP(daily!$B241,'commercial size limit'!$A$4:$M$13,7,FALSE)/100))*(VLOOKUP(17&amp;$B241,'comm trip limit - FL_Keys'!$A$5:$I$64,COLUMN(D239),FALSE))*$C242</f>
        <v>6262.4841240098385</v>
      </c>
      <c r="AI242">
        <f>AI241+(1-(HLOOKUP(daily!$B241,'commercial size limit'!$A$4:$M$13,7,FALSE)/100))*(VLOOKUP(17&amp;$B241,'comm trip limit - FL_Keys'!$A$5:$I$64,COLUMN(E239),FALSE))*$C242</f>
        <v>4585.053668834963</v>
      </c>
      <c r="AJ242">
        <f>AJ241+(1-(HLOOKUP(daily!$B241,'commercial size limit'!$A$4:$M$13,7,FALSE)/100))*(VLOOKUP(17&amp;$B241,'comm trip limit - FL_Keys'!$A$5:$I$64,COLUMN(F239),FALSE))*$C242</f>
        <v>5573.3578547845109</v>
      </c>
      <c r="AK242">
        <f>AK241+(1-(HLOOKUP(daily!$B241,'commercial size limit'!$A$4:$M$13,7,FALSE)/100))*(VLOOKUP(17&amp;$B241,'comm trip limit - FL_Keys'!$A$5:$I$64,COLUMN(G239),FALSE))*$C242</f>
        <v>6138.3146679880674</v>
      </c>
      <c r="AL242">
        <f>AL241+(1-(HLOOKUP(daily!$B241,'commercial size limit'!$A$4:$M$13,7,FALSE)/100))*(VLOOKUP(17&amp;$B241,'comm trip limit - FL_Keys'!$A$5:$I$64,COLUMN(H239),FALSE))*$C242</f>
        <v>6256.0249747240741</v>
      </c>
      <c r="AM242">
        <f>AM241+(1-(HLOOKUP(daily!$B241,'commercial size limit'!$A$4:$M$13,7,FALSE)/100))*(VLOOKUP(17&amp;$B241,'comm trip limit - FL_Keys'!$A$5:$I$64,COLUMN(I239),FALSE))*$C242</f>
        <v>6262.4841240098385</v>
      </c>
    </row>
    <row r="243" spans="1:39" x14ac:dyDescent="0.25">
      <c r="A243" s="7">
        <v>42610</v>
      </c>
      <c r="B243" s="22">
        <f t="shared" si="10"/>
        <v>8</v>
      </c>
      <c r="C243" s="21">
        <f t="shared" si="9"/>
        <v>87.007999999999996</v>
      </c>
      <c r="D243">
        <f t="shared" si="11"/>
        <v>12553.85499999999</v>
      </c>
      <c r="E243">
        <v>241</v>
      </c>
      <c r="J243">
        <f>J242+(1-(HLOOKUP(daily!$B242,'commercial size limit'!$A$4:$M$13,2,FALSE)/100))*(VLOOKUP(12&amp;$B242,'comm trip limit - FL_Keys'!$A$5:$I$64,COLUMN(D240),FALSE))*$C243</f>
        <v>12553.85499999999</v>
      </c>
      <c r="K243">
        <f>K242+(1-(HLOOKUP(daily!$B242,'commercial size limit'!$A$4:$M$13,2,FALSE)/100))*(VLOOKUP(12&amp;$B242,'comm trip limit - FL_Keys'!$A$5:$I$64,COLUMN(E240),FALSE))*$C243</f>
        <v>7351.6304604099887</v>
      </c>
      <c r="L243">
        <f>L242+(1-(HLOOKUP(daily!$B242,'commercial size limit'!$A$4:$M$13,2,FALSE)/100))*(VLOOKUP(12&amp;$B242,'comm trip limit - FL_Keys'!$A$5:$I$64,COLUMN(F240),FALSE))*$C243</f>
        <v>9931.2824828400098</v>
      </c>
      <c r="M243">
        <f>M242+(1-(HLOOKUP(daily!$B242,'commercial size limit'!$A$4:$M$13,2,FALSE)/100))*(VLOOKUP(12&amp;$B242,'comm trip limit - FL_Keys'!$A$5:$I$64,COLUMN(G240),FALSE))*$C243</f>
        <v>11746.064483979999</v>
      </c>
      <c r="N243">
        <f>N242+(1-(HLOOKUP(daily!$B242,'commercial size limit'!$A$4:$M$13,2,FALSE)/100))*(VLOOKUP(12&amp;$B242,'comm trip limit - FL_Keys'!$A$5:$I$64,COLUMN(H240),FALSE))*$C243</f>
        <v>12307.839896549985</v>
      </c>
      <c r="O243">
        <f>O242+(1-(HLOOKUP(daily!$B242,'commercial size limit'!$A$4:$M$13,2,FALSE)/100))*(VLOOKUP(12&amp;$B242,'comm trip limit - FL_Keys'!$A$5:$I$64,COLUMN(I240),FALSE))*$C243</f>
        <v>12420.303411459996</v>
      </c>
      <c r="P243">
        <f>P242+(1-(HLOOKUP(daily!$B242,'commercial size limit'!$A$4:$M$13,4,FALSE)/100))*(VLOOKUP(14&amp;$B242,'comm trip limit - FL_Keys'!$A$5:$I$64,COLUMN(D240),FALSE))*$C243</f>
        <v>9568.4207433398078</v>
      </c>
      <c r="Q243">
        <f>Q242+(1-(HLOOKUP(daily!$B242,'commercial size limit'!$A$4:$M$13,4,FALSE)/100))*(VLOOKUP(14&amp;$B242,'comm trip limit - FL_Keys'!$A$5:$I$64,COLUMN(E240),FALSE))*$C243</f>
        <v>6194.0818410026513</v>
      </c>
      <c r="R243">
        <f>R242+(1-(HLOOKUP(daily!$B242,'commercial size limit'!$A$4:$M$13,4,FALSE)/100))*(VLOOKUP(14&amp;$B242,'comm trip limit - FL_Keys'!$A$5:$I$64,COLUMN(F240),FALSE))*$C243</f>
        <v>8002.6232606764524</v>
      </c>
      <c r="S243">
        <f>S242+(1-(HLOOKUP(daily!$B242,'commercial size limit'!$A$4:$M$13,4,FALSE)/100))*(VLOOKUP(14&amp;$B242,'comm trip limit - FL_Keys'!$A$5:$I$64,COLUMN(G240),FALSE))*$C243</f>
        <v>9183.9327065611069</v>
      </c>
      <c r="T243">
        <f>T242+(1-(HLOOKUP(daily!$B242,'commercial size limit'!$A$4:$M$13,4,FALSE)/100))*(VLOOKUP(14&amp;$B242,'comm trip limit - FL_Keys'!$A$5:$I$64,COLUMN(H240),FALSE))*$C243</f>
        <v>9460.2248947209155</v>
      </c>
      <c r="U243">
        <f>U242+(1-(HLOOKUP(daily!$B242,'commercial size limit'!$A$4:$M$13,4,FALSE)/100))*(VLOOKUP(14&amp;$B242,'comm trip limit - FL_Keys'!$A$5:$I$64,COLUMN(I240),FALSE))*$C243</f>
        <v>9520.3128089884613</v>
      </c>
      <c r="V243">
        <f>V242+(1-(HLOOKUP(daily!$B242,'commercial size limit'!$A$4:$M$13,5,FALSE)/100))*(VLOOKUP(15&amp;$B242,'comm trip limit - FL_Keys'!$A$5:$I$64,COLUMN(D240),FALSE))*$C243</f>
        <v>8082.9602531500477</v>
      </c>
      <c r="W243">
        <f>W242+(1-(HLOOKUP(daily!$B242,'commercial size limit'!$A$4:$M$13,5,FALSE)/100))*(VLOOKUP(15&amp;$B242,'comm trip limit - FL_Keys'!$A$5:$I$64,COLUMN(E240),FALSE))*$C243</f>
        <v>5492.0402216255125</v>
      </c>
      <c r="X243">
        <f>X242+(1-(HLOOKUP(daily!$B242,'commercial size limit'!$A$4:$M$13,5,FALSE)/100))*(VLOOKUP(15&amp;$B242,'comm trip limit - FL_Keys'!$A$5:$I$64,COLUMN(F240),FALSE))*$C243</f>
        <v>6945.0874766758507</v>
      </c>
      <c r="Y243">
        <f>Y242+(1-(HLOOKUP(daily!$B242,'commercial size limit'!$A$4:$M$13,5,FALSE)/100))*(VLOOKUP(15&amp;$B242,'comm trip limit - FL_Keys'!$A$5:$I$64,COLUMN(G240),FALSE))*$C243</f>
        <v>7883.3218574403109</v>
      </c>
      <c r="Z243">
        <f>Z242+(1-(HLOOKUP(daily!$B242,'commercial size limit'!$A$4:$M$13,5,FALSE)/100))*(VLOOKUP(15&amp;$B242,'comm trip limit - FL_Keys'!$A$5:$I$64,COLUMN(H240),FALSE))*$C243</f>
        <v>8064.1313127374324</v>
      </c>
      <c r="AA243">
        <f>AA242+(1-(HLOOKUP(daily!$B242,'commercial size limit'!$A$4:$M$13,5,FALSE)/100))*(VLOOKUP(15&amp;$B242,'comm trip limit - FL_Keys'!$A$5:$I$64,COLUMN(I240),FALSE))*$C243</f>
        <v>8082.9602531500477</v>
      </c>
      <c r="AB243">
        <f>AB242+(1-(HLOOKUP(daily!$B242,'commercial size limit'!$A$4:$M$13,6,FALSE)/100))*(VLOOKUP(16&amp;$B242,'comm trip limit - FL_Keys'!$A$5:$I$64,COLUMN(D240),FALSE))*$C243</f>
        <v>6862.0460052221588</v>
      </c>
      <c r="AC243">
        <f>AC242+(1-(HLOOKUP(daily!$B242,'commercial size limit'!$A$4:$M$13,6,FALSE)/100))*(VLOOKUP(16&amp;$B242,'comm trip limit - FL_Keys'!$A$5:$I$64,COLUMN(E240),FALSE))*$C243</f>
        <v>4871.1617684110524</v>
      </c>
      <c r="AD243">
        <f>AD242+(1-(HLOOKUP(daily!$B242,'commercial size limit'!$A$4:$M$13,6,FALSE)/100))*(VLOOKUP(16&amp;$B242,'comm trip limit - FL_Keys'!$A$5:$I$64,COLUMN(F240),FALSE))*$C243</f>
        <v>6000.0752398559298</v>
      </c>
      <c r="AE243">
        <f>AE242+(1-(HLOOKUP(daily!$B242,'commercial size limit'!$A$4:$M$13,6,FALSE)/100))*(VLOOKUP(16&amp;$B242,'comm trip limit - FL_Keys'!$A$5:$I$64,COLUMN(G240),FALSE))*$C243</f>
        <v>6696.9564600708936</v>
      </c>
      <c r="AF243">
        <f>AF242+(1-(HLOOKUP(daily!$B242,'commercial size limit'!$A$4:$M$13,6,FALSE)/100))*(VLOOKUP(16&amp;$B242,'comm trip limit - FL_Keys'!$A$5:$I$64,COLUMN(H240),FALSE))*$C243</f>
        <v>6845.8633391727572</v>
      </c>
      <c r="AG243">
        <f>AG242+(1-(HLOOKUP(daily!$B242,'commercial size limit'!$A$4:$M$13,6,FALSE)/100))*(VLOOKUP(16&amp;$B242,'comm trip limit - FL_Keys'!$A$5:$I$64,COLUMN(I240),FALSE))*$C243</f>
        <v>6862.0460052221588</v>
      </c>
      <c r="AH243">
        <f>AH242+(1-(HLOOKUP(daily!$B242,'commercial size limit'!$A$4:$M$13,7,FALSE)/100))*(VLOOKUP(17&amp;$B242,'comm trip limit - FL_Keys'!$A$5:$I$64,COLUMN(D240),FALSE))*$C243</f>
        <v>6295.1991320098386</v>
      </c>
      <c r="AI243">
        <f>AI242+(1-(HLOOKUP(daily!$B242,'commercial size limit'!$A$4:$M$13,7,FALSE)/100))*(VLOOKUP(17&amp;$B242,'comm trip limit - FL_Keys'!$A$5:$I$64,COLUMN(E240),FALSE))*$C243</f>
        <v>4612.0687409911234</v>
      </c>
      <c r="AJ243">
        <f>AJ242+(1-(HLOOKUP(daily!$B242,'commercial size limit'!$A$4:$M$13,7,FALSE)/100))*(VLOOKUP(17&amp;$B242,'comm trip limit - FL_Keys'!$A$5:$I$64,COLUMN(F240),FALSE))*$C243</f>
        <v>5603.4572978949109</v>
      </c>
      <c r="AK243">
        <f>AK242+(1-(HLOOKUP(daily!$B242,'commercial size limit'!$A$4:$M$13,7,FALSE)/100))*(VLOOKUP(17&amp;$B242,'comm trip limit - FL_Keys'!$A$5:$I$64,COLUMN(G240),FALSE))*$C243</f>
        <v>6170.1561852744671</v>
      </c>
      <c r="AL243">
        <f>AL242+(1-(HLOOKUP(daily!$B242,'commercial size limit'!$A$4:$M$13,7,FALSE)/100))*(VLOOKUP(17&amp;$B242,'comm trip limit - FL_Keys'!$A$5:$I$64,COLUMN(H240),FALSE))*$C243</f>
        <v>6288.6591766543143</v>
      </c>
      <c r="AM243">
        <f>AM242+(1-(HLOOKUP(daily!$B242,'commercial size limit'!$A$4:$M$13,7,FALSE)/100))*(VLOOKUP(17&amp;$B242,'comm trip limit - FL_Keys'!$A$5:$I$64,COLUMN(I240),FALSE))*$C243</f>
        <v>6295.1991320098386</v>
      </c>
    </row>
    <row r="244" spans="1:39" x14ac:dyDescent="0.25">
      <c r="A244" s="7">
        <v>42611</v>
      </c>
      <c r="B244" s="22">
        <f t="shared" si="10"/>
        <v>8</v>
      </c>
      <c r="C244" s="21">
        <f t="shared" si="9"/>
        <v>87.007999999999996</v>
      </c>
      <c r="D244">
        <f t="shared" si="11"/>
        <v>12640.86299999999</v>
      </c>
      <c r="E244">
        <v>242</v>
      </c>
      <c r="J244">
        <f>J243+(1-(HLOOKUP(daily!$B243,'commercial size limit'!$A$4:$M$13,2,FALSE)/100))*(VLOOKUP(12&amp;$B243,'comm trip limit - FL_Keys'!$A$5:$I$64,COLUMN(D241),FALSE))*$C244</f>
        <v>12640.86299999999</v>
      </c>
      <c r="K244">
        <f>K243+(1-(HLOOKUP(daily!$B243,'commercial size limit'!$A$4:$M$13,2,FALSE)/100))*(VLOOKUP(12&amp;$B243,'comm trip limit - FL_Keys'!$A$5:$I$64,COLUMN(E241),FALSE))*$C244</f>
        <v>7402.4805458499886</v>
      </c>
      <c r="L244">
        <f>L243+(1-(HLOOKUP(daily!$B243,'commercial size limit'!$A$4:$M$13,2,FALSE)/100))*(VLOOKUP(12&amp;$B243,'comm trip limit - FL_Keys'!$A$5:$I$64,COLUMN(F241),FALSE))*$C244</f>
        <v>9997.8418626800103</v>
      </c>
      <c r="M244">
        <f>M243+(1-(HLOOKUP(daily!$B243,'commercial size limit'!$A$4:$M$13,2,FALSE)/100))*(VLOOKUP(12&amp;$B243,'comm trip limit - FL_Keys'!$A$5:$I$64,COLUMN(G241),FALSE))*$C244</f>
        <v>11822.906469259999</v>
      </c>
      <c r="N244">
        <f>N243+(1-(HLOOKUP(daily!$B243,'commercial size limit'!$A$4:$M$13,2,FALSE)/100))*(VLOOKUP(12&amp;$B243,'comm trip limit - FL_Keys'!$A$5:$I$64,COLUMN(H241),FALSE))*$C244</f>
        <v>12388.738194789985</v>
      </c>
      <c r="O244">
        <f>O243+(1-(HLOOKUP(daily!$B243,'commercial size limit'!$A$4:$M$13,2,FALSE)/100))*(VLOOKUP(12&amp;$B243,'comm trip limit - FL_Keys'!$A$5:$I$64,COLUMN(I241),FALSE))*$C244</f>
        <v>12503.120236099996</v>
      </c>
      <c r="P244">
        <f>P243+(1-(HLOOKUP(daily!$B243,'commercial size limit'!$A$4:$M$13,4,FALSE)/100))*(VLOOKUP(14&amp;$B243,'comm trip limit - FL_Keys'!$A$5:$I$64,COLUMN(D241),FALSE))*$C244</f>
        <v>9634.3148020064746</v>
      </c>
      <c r="Q244">
        <f>Q243+(1-(HLOOKUP(daily!$B243,'commercial size limit'!$A$4:$M$13,4,FALSE)/100))*(VLOOKUP(14&amp;$B243,'comm trip limit - FL_Keys'!$A$5:$I$64,COLUMN(E241),FALSE))*$C244</f>
        <v>6237.5284296439313</v>
      </c>
      <c r="R244">
        <f>R243+(1-(HLOOKUP(daily!$B243,'commercial size limit'!$A$4:$M$13,4,FALSE)/100))*(VLOOKUP(14&amp;$B243,'comm trip limit - FL_Keys'!$A$5:$I$64,COLUMN(F241),FALSE))*$C244</f>
        <v>8056.9667497994387</v>
      </c>
      <c r="S244">
        <f>S243+(1-(HLOOKUP(daily!$B243,'commercial size limit'!$A$4:$M$13,4,FALSE)/100))*(VLOOKUP(14&amp;$B243,'comm trip limit - FL_Keys'!$A$5:$I$64,COLUMN(G241),FALSE))*$C244</f>
        <v>9244.5203166833471</v>
      </c>
      <c r="T244">
        <f>T243+(1-(HLOOKUP(daily!$B243,'commercial size limit'!$A$4:$M$13,4,FALSE)/100))*(VLOOKUP(14&amp;$B243,'comm trip limit - FL_Keys'!$A$5:$I$64,COLUMN(H241),FALSE))*$C244</f>
        <v>9522.8888266317426</v>
      </c>
      <c r="U244">
        <f>U243+(1-(HLOOKUP(daily!$B243,'commercial size limit'!$A$4:$M$13,4,FALSE)/100))*(VLOOKUP(14&amp;$B243,'comm trip limit - FL_Keys'!$A$5:$I$64,COLUMN(I241),FALSE))*$C244</f>
        <v>9584.425092308782</v>
      </c>
      <c r="V244">
        <f>V243+(1-(HLOOKUP(daily!$B243,'commercial size limit'!$A$4:$M$13,5,FALSE)/100))*(VLOOKUP(15&amp;$B243,'comm trip limit - FL_Keys'!$A$5:$I$64,COLUMN(D241),FALSE))*$C244</f>
        <v>8118.488519816714</v>
      </c>
      <c r="W244">
        <f>W243+(1-(HLOOKUP(daily!$B243,'commercial size limit'!$A$4:$M$13,5,FALSE)/100))*(VLOOKUP(15&amp;$B243,'comm trip limit - FL_Keys'!$A$5:$I$64,COLUMN(E241),FALSE))*$C244</f>
        <v>5520.8117225375127</v>
      </c>
      <c r="X244">
        <f>X243+(1-(HLOOKUP(daily!$B243,'commercial size limit'!$A$4:$M$13,5,FALSE)/100))*(VLOOKUP(15&amp;$B243,'comm trip limit - FL_Keys'!$A$5:$I$64,COLUMN(F241),FALSE))*$C244</f>
        <v>6977.4874794625175</v>
      </c>
      <c r="Y244">
        <f>Y243+(1-(HLOOKUP(daily!$B243,'commercial size limit'!$A$4:$M$13,5,FALSE)/100))*(VLOOKUP(15&amp;$B243,'comm trip limit - FL_Keys'!$A$5:$I$64,COLUMN(G241),FALSE))*$C244</f>
        <v>7917.7650908429778</v>
      </c>
      <c r="Z244">
        <f>Z243+(1-(HLOOKUP(daily!$B243,'commercial size limit'!$A$4:$M$13,5,FALSE)/100))*(VLOOKUP(15&amp;$B243,'comm trip limit - FL_Keys'!$A$5:$I$64,COLUMN(H241),FALSE))*$C244</f>
        <v>8099.3671817694321</v>
      </c>
      <c r="AA244">
        <f>AA243+(1-(HLOOKUP(daily!$B243,'commercial size limit'!$A$4:$M$13,5,FALSE)/100))*(VLOOKUP(15&amp;$B243,'comm trip limit - FL_Keys'!$A$5:$I$64,COLUMN(I241),FALSE))*$C244</f>
        <v>8118.488519816714</v>
      </c>
      <c r="AB244">
        <f>AB243+(1-(HLOOKUP(daily!$B243,'commercial size limit'!$A$4:$M$13,6,FALSE)/100))*(VLOOKUP(16&amp;$B243,'comm trip limit - FL_Keys'!$A$5:$I$64,COLUMN(D241),FALSE))*$C244</f>
        <v>6896.269151888825</v>
      </c>
      <c r="AC244">
        <f>AC243+(1-(HLOOKUP(daily!$B243,'commercial size limit'!$A$4:$M$13,6,FALSE)/100))*(VLOOKUP(16&amp;$B243,'comm trip limit - FL_Keys'!$A$5:$I$64,COLUMN(E241),FALSE))*$C244</f>
        <v>4899.1343995705192</v>
      </c>
      <c r="AD244">
        <f>AD243+(1-(HLOOKUP(daily!$B243,'commercial size limit'!$A$4:$M$13,6,FALSE)/100))*(VLOOKUP(16&amp;$B243,'comm trip limit - FL_Keys'!$A$5:$I$64,COLUMN(F241),FALSE))*$C244</f>
        <v>6031.4137174900634</v>
      </c>
      <c r="AE244">
        <f>AE243+(1-(HLOOKUP(daily!$B243,'commercial size limit'!$A$4:$M$13,6,FALSE)/100))*(VLOOKUP(16&amp;$B243,'comm trip limit - FL_Keys'!$A$5:$I$64,COLUMN(G241),FALSE))*$C244</f>
        <v>6730.1926111876937</v>
      </c>
      <c r="AF244">
        <f>AF243+(1-(HLOOKUP(daily!$B243,'commercial size limit'!$A$4:$M$13,6,FALSE)/100))*(VLOOKUP(16&amp;$B243,'comm trip limit - FL_Keys'!$A$5:$I$64,COLUMN(H241),FALSE))*$C244</f>
        <v>6879.8920983663575</v>
      </c>
      <c r="AG244">
        <f>AG243+(1-(HLOOKUP(daily!$B243,'commercial size limit'!$A$4:$M$13,6,FALSE)/100))*(VLOOKUP(16&amp;$B243,'comm trip limit - FL_Keys'!$A$5:$I$64,COLUMN(I241),FALSE))*$C244</f>
        <v>6896.269151888825</v>
      </c>
      <c r="AH244">
        <f>AH243+(1-(HLOOKUP(daily!$B243,'commercial size limit'!$A$4:$M$13,7,FALSE)/100))*(VLOOKUP(17&amp;$B243,'comm trip limit - FL_Keys'!$A$5:$I$64,COLUMN(D241),FALSE))*$C244</f>
        <v>6327.9141400098388</v>
      </c>
      <c r="AI244">
        <f>AI243+(1-(HLOOKUP(daily!$B243,'commercial size limit'!$A$4:$M$13,7,FALSE)/100))*(VLOOKUP(17&amp;$B243,'comm trip limit - FL_Keys'!$A$5:$I$64,COLUMN(E241),FALSE))*$C244</f>
        <v>4639.0838131472838</v>
      </c>
      <c r="AJ244">
        <f>AJ243+(1-(HLOOKUP(daily!$B243,'commercial size limit'!$A$4:$M$13,7,FALSE)/100))*(VLOOKUP(17&amp;$B243,'comm trip limit - FL_Keys'!$A$5:$I$64,COLUMN(F241),FALSE))*$C244</f>
        <v>5633.5567410053109</v>
      </c>
      <c r="AK244">
        <f>AK243+(1-(HLOOKUP(daily!$B243,'commercial size limit'!$A$4:$M$13,7,FALSE)/100))*(VLOOKUP(17&amp;$B243,'comm trip limit - FL_Keys'!$A$5:$I$64,COLUMN(G241),FALSE))*$C244</f>
        <v>6201.9977025608669</v>
      </c>
      <c r="AL244">
        <f>AL243+(1-(HLOOKUP(daily!$B243,'commercial size limit'!$A$4:$M$13,7,FALSE)/100))*(VLOOKUP(17&amp;$B243,'comm trip limit - FL_Keys'!$A$5:$I$64,COLUMN(H241),FALSE))*$C244</f>
        <v>6321.2933785845544</v>
      </c>
      <c r="AM244">
        <f>AM243+(1-(HLOOKUP(daily!$B243,'commercial size limit'!$A$4:$M$13,7,FALSE)/100))*(VLOOKUP(17&amp;$B243,'comm trip limit - FL_Keys'!$A$5:$I$64,COLUMN(I241),FALSE))*$C244</f>
        <v>6327.9141400098388</v>
      </c>
    </row>
    <row r="245" spans="1:39" x14ac:dyDescent="0.25">
      <c r="A245" s="7">
        <v>42612</v>
      </c>
      <c r="B245" s="22">
        <f t="shared" si="10"/>
        <v>8</v>
      </c>
      <c r="C245" s="21">
        <f t="shared" si="9"/>
        <v>87.007999999999996</v>
      </c>
      <c r="D245">
        <f t="shared" si="11"/>
        <v>12727.87099999999</v>
      </c>
      <c r="E245">
        <v>243</v>
      </c>
      <c r="J245">
        <f>J244+(1-(HLOOKUP(daily!$B244,'commercial size limit'!$A$4:$M$13,2,FALSE)/100))*(VLOOKUP(12&amp;$B244,'comm trip limit - FL_Keys'!$A$5:$I$64,COLUMN(D242),FALSE))*$C245</f>
        <v>12727.87099999999</v>
      </c>
      <c r="K245">
        <f>K244+(1-(HLOOKUP(daily!$B244,'commercial size limit'!$A$4:$M$13,2,FALSE)/100))*(VLOOKUP(12&amp;$B244,'comm trip limit - FL_Keys'!$A$5:$I$64,COLUMN(E242),FALSE))*$C245</f>
        <v>7453.3306312899886</v>
      </c>
      <c r="L245">
        <f>L244+(1-(HLOOKUP(daily!$B244,'commercial size limit'!$A$4:$M$13,2,FALSE)/100))*(VLOOKUP(12&amp;$B244,'comm trip limit - FL_Keys'!$A$5:$I$64,COLUMN(F242),FALSE))*$C245</f>
        <v>10064.401242520011</v>
      </c>
      <c r="M245">
        <f>M244+(1-(HLOOKUP(daily!$B244,'commercial size limit'!$A$4:$M$13,2,FALSE)/100))*(VLOOKUP(12&amp;$B244,'comm trip limit - FL_Keys'!$A$5:$I$64,COLUMN(G242),FALSE))*$C245</f>
        <v>11899.748454539998</v>
      </c>
      <c r="N245">
        <f>N244+(1-(HLOOKUP(daily!$B244,'commercial size limit'!$A$4:$M$13,2,FALSE)/100))*(VLOOKUP(12&amp;$B244,'comm trip limit - FL_Keys'!$A$5:$I$64,COLUMN(H242),FALSE))*$C245</f>
        <v>12469.636493029984</v>
      </c>
      <c r="O245">
        <f>O244+(1-(HLOOKUP(daily!$B244,'commercial size limit'!$A$4:$M$13,2,FALSE)/100))*(VLOOKUP(12&amp;$B244,'comm trip limit - FL_Keys'!$A$5:$I$64,COLUMN(I242),FALSE))*$C245</f>
        <v>12585.937060739996</v>
      </c>
      <c r="P245">
        <f>P244+(1-(HLOOKUP(daily!$B244,'commercial size limit'!$A$4:$M$13,4,FALSE)/100))*(VLOOKUP(14&amp;$B244,'comm trip limit - FL_Keys'!$A$5:$I$64,COLUMN(D242),FALSE))*$C245</f>
        <v>9700.2088606731413</v>
      </c>
      <c r="Q245">
        <f>Q244+(1-(HLOOKUP(daily!$B244,'commercial size limit'!$A$4:$M$13,4,FALSE)/100))*(VLOOKUP(14&amp;$B244,'comm trip limit - FL_Keys'!$A$5:$I$64,COLUMN(E242),FALSE))*$C245</f>
        <v>6280.9750182852113</v>
      </c>
      <c r="R245">
        <f>R244+(1-(HLOOKUP(daily!$B244,'commercial size limit'!$A$4:$M$13,4,FALSE)/100))*(VLOOKUP(14&amp;$B244,'comm trip limit - FL_Keys'!$A$5:$I$64,COLUMN(F242),FALSE))*$C245</f>
        <v>8111.310238922425</v>
      </c>
      <c r="S245">
        <f>S244+(1-(HLOOKUP(daily!$B244,'commercial size limit'!$A$4:$M$13,4,FALSE)/100))*(VLOOKUP(14&amp;$B244,'comm trip limit - FL_Keys'!$A$5:$I$64,COLUMN(G242),FALSE))*$C245</f>
        <v>9305.1079268055873</v>
      </c>
      <c r="T245">
        <f>T244+(1-(HLOOKUP(daily!$B244,'commercial size limit'!$A$4:$M$13,4,FALSE)/100))*(VLOOKUP(14&amp;$B244,'comm trip limit - FL_Keys'!$A$5:$I$64,COLUMN(H242),FALSE))*$C245</f>
        <v>9585.5527585425698</v>
      </c>
      <c r="U245">
        <f>U244+(1-(HLOOKUP(daily!$B244,'commercial size limit'!$A$4:$M$13,4,FALSE)/100))*(VLOOKUP(14&amp;$B244,'comm trip limit - FL_Keys'!$A$5:$I$64,COLUMN(I242),FALSE))*$C245</f>
        <v>9648.5373756291028</v>
      </c>
      <c r="V245">
        <f>V244+(1-(HLOOKUP(daily!$B244,'commercial size limit'!$A$4:$M$13,5,FALSE)/100))*(VLOOKUP(15&amp;$B244,'comm trip limit - FL_Keys'!$A$5:$I$64,COLUMN(D242),FALSE))*$C245</f>
        <v>8154.0167864833802</v>
      </c>
      <c r="W245">
        <f>W244+(1-(HLOOKUP(daily!$B244,'commercial size limit'!$A$4:$M$13,5,FALSE)/100))*(VLOOKUP(15&amp;$B244,'comm trip limit - FL_Keys'!$A$5:$I$64,COLUMN(E242),FALSE))*$C245</f>
        <v>5549.5832234495128</v>
      </c>
      <c r="X245">
        <f>X244+(1-(HLOOKUP(daily!$B244,'commercial size limit'!$A$4:$M$13,5,FALSE)/100))*(VLOOKUP(15&amp;$B244,'comm trip limit - FL_Keys'!$A$5:$I$64,COLUMN(F242),FALSE))*$C245</f>
        <v>7009.8874822491844</v>
      </c>
      <c r="Y245">
        <f>Y244+(1-(HLOOKUP(daily!$B244,'commercial size limit'!$A$4:$M$13,5,FALSE)/100))*(VLOOKUP(15&amp;$B244,'comm trip limit - FL_Keys'!$A$5:$I$64,COLUMN(G242),FALSE))*$C245</f>
        <v>7952.2083242456447</v>
      </c>
      <c r="Z245">
        <f>Z244+(1-(HLOOKUP(daily!$B244,'commercial size limit'!$A$4:$M$13,5,FALSE)/100))*(VLOOKUP(15&amp;$B244,'comm trip limit - FL_Keys'!$A$5:$I$64,COLUMN(H242),FALSE))*$C245</f>
        <v>8134.6030508014319</v>
      </c>
      <c r="AA245">
        <f>AA244+(1-(HLOOKUP(daily!$B244,'commercial size limit'!$A$4:$M$13,5,FALSE)/100))*(VLOOKUP(15&amp;$B244,'comm trip limit - FL_Keys'!$A$5:$I$64,COLUMN(I242),FALSE))*$C245</f>
        <v>8154.0167864833802</v>
      </c>
      <c r="AB245">
        <f>AB244+(1-(HLOOKUP(daily!$B244,'commercial size limit'!$A$4:$M$13,6,FALSE)/100))*(VLOOKUP(16&amp;$B244,'comm trip limit - FL_Keys'!$A$5:$I$64,COLUMN(D242),FALSE))*$C245</f>
        <v>6930.4922985554913</v>
      </c>
      <c r="AC245">
        <f>AC244+(1-(HLOOKUP(daily!$B244,'commercial size limit'!$A$4:$M$13,6,FALSE)/100))*(VLOOKUP(16&amp;$B244,'comm trip limit - FL_Keys'!$A$5:$I$64,COLUMN(E242),FALSE))*$C245</f>
        <v>4927.107030729986</v>
      </c>
      <c r="AD245">
        <f>AD244+(1-(HLOOKUP(daily!$B244,'commercial size limit'!$A$4:$M$13,6,FALSE)/100))*(VLOOKUP(16&amp;$B244,'comm trip limit - FL_Keys'!$A$5:$I$64,COLUMN(F242),FALSE))*$C245</f>
        <v>6062.752195124197</v>
      </c>
      <c r="AE245">
        <f>AE244+(1-(HLOOKUP(daily!$B244,'commercial size limit'!$A$4:$M$13,6,FALSE)/100))*(VLOOKUP(16&amp;$B244,'comm trip limit - FL_Keys'!$A$5:$I$64,COLUMN(G242),FALSE))*$C245</f>
        <v>6763.4287623044938</v>
      </c>
      <c r="AF245">
        <f>AF244+(1-(HLOOKUP(daily!$B244,'commercial size limit'!$A$4:$M$13,6,FALSE)/100))*(VLOOKUP(16&amp;$B244,'comm trip limit - FL_Keys'!$A$5:$I$64,COLUMN(H242),FALSE))*$C245</f>
        <v>6913.9208575599578</v>
      </c>
      <c r="AG245">
        <f>AG244+(1-(HLOOKUP(daily!$B244,'commercial size limit'!$A$4:$M$13,6,FALSE)/100))*(VLOOKUP(16&amp;$B244,'comm trip limit - FL_Keys'!$A$5:$I$64,COLUMN(I242),FALSE))*$C245</f>
        <v>6930.4922985554913</v>
      </c>
      <c r="AH245">
        <f>AH244+(1-(HLOOKUP(daily!$B244,'commercial size limit'!$A$4:$M$13,7,FALSE)/100))*(VLOOKUP(17&amp;$B244,'comm trip limit - FL_Keys'!$A$5:$I$64,COLUMN(D242),FALSE))*$C245</f>
        <v>6360.6291480098389</v>
      </c>
      <c r="AI245">
        <f>AI244+(1-(HLOOKUP(daily!$B244,'commercial size limit'!$A$4:$M$13,7,FALSE)/100))*(VLOOKUP(17&amp;$B244,'comm trip limit - FL_Keys'!$A$5:$I$64,COLUMN(E242),FALSE))*$C245</f>
        <v>4666.0988853034441</v>
      </c>
      <c r="AJ245">
        <f>AJ244+(1-(HLOOKUP(daily!$B244,'commercial size limit'!$A$4:$M$13,7,FALSE)/100))*(VLOOKUP(17&amp;$B244,'comm trip limit - FL_Keys'!$A$5:$I$64,COLUMN(F242),FALSE))*$C245</f>
        <v>5663.6561841157109</v>
      </c>
      <c r="AK245">
        <f>AK244+(1-(HLOOKUP(daily!$B244,'commercial size limit'!$A$4:$M$13,7,FALSE)/100))*(VLOOKUP(17&amp;$B244,'comm trip limit - FL_Keys'!$A$5:$I$64,COLUMN(G242),FALSE))*$C245</f>
        <v>6233.8392198472666</v>
      </c>
      <c r="AL245">
        <f>AL244+(1-(HLOOKUP(daily!$B244,'commercial size limit'!$A$4:$M$13,7,FALSE)/100))*(VLOOKUP(17&amp;$B244,'comm trip limit - FL_Keys'!$A$5:$I$64,COLUMN(H242),FALSE))*$C245</f>
        <v>6353.9275805147945</v>
      </c>
      <c r="AM245">
        <f>AM244+(1-(HLOOKUP(daily!$B244,'commercial size limit'!$A$4:$M$13,7,FALSE)/100))*(VLOOKUP(17&amp;$B244,'comm trip limit - FL_Keys'!$A$5:$I$64,COLUMN(I242),FALSE))*$C245</f>
        <v>6360.6291480098389</v>
      </c>
    </row>
    <row r="246" spans="1:39" x14ac:dyDescent="0.25">
      <c r="A246" s="7">
        <v>42613</v>
      </c>
      <c r="B246" s="22">
        <f t="shared" si="10"/>
        <v>8</v>
      </c>
      <c r="C246" s="21">
        <f t="shared" si="9"/>
        <v>87.007999999999996</v>
      </c>
      <c r="D246">
        <f t="shared" si="11"/>
        <v>12814.87899999999</v>
      </c>
      <c r="E246">
        <v>244</v>
      </c>
      <c r="J246">
        <f>J245+(1-(HLOOKUP(daily!$B245,'commercial size limit'!$A$4:$M$13,2,FALSE)/100))*(VLOOKUP(12&amp;$B245,'comm trip limit - FL_Keys'!$A$5:$I$64,COLUMN(D243),FALSE))*$C246</f>
        <v>12814.87899999999</v>
      </c>
      <c r="K246">
        <f>K245+(1-(HLOOKUP(daily!$B245,'commercial size limit'!$A$4:$M$13,2,FALSE)/100))*(VLOOKUP(12&amp;$B245,'comm trip limit - FL_Keys'!$A$5:$I$64,COLUMN(E243),FALSE))*$C246</f>
        <v>7504.1807167299885</v>
      </c>
      <c r="L246">
        <f>L245+(1-(HLOOKUP(daily!$B245,'commercial size limit'!$A$4:$M$13,2,FALSE)/100))*(VLOOKUP(12&amp;$B245,'comm trip limit - FL_Keys'!$A$5:$I$64,COLUMN(F243),FALSE))*$C246</f>
        <v>10130.960622360011</v>
      </c>
      <c r="M246">
        <f>M245+(1-(HLOOKUP(daily!$B245,'commercial size limit'!$A$4:$M$13,2,FALSE)/100))*(VLOOKUP(12&amp;$B245,'comm trip limit - FL_Keys'!$A$5:$I$64,COLUMN(G243),FALSE))*$C246</f>
        <v>11976.590439819998</v>
      </c>
      <c r="N246">
        <f>N245+(1-(HLOOKUP(daily!$B245,'commercial size limit'!$A$4:$M$13,2,FALSE)/100))*(VLOOKUP(12&amp;$B245,'comm trip limit - FL_Keys'!$A$5:$I$64,COLUMN(H243),FALSE))*$C246</f>
        <v>12550.534791269984</v>
      </c>
      <c r="O246">
        <f>O245+(1-(HLOOKUP(daily!$B245,'commercial size limit'!$A$4:$M$13,2,FALSE)/100))*(VLOOKUP(12&amp;$B245,'comm trip limit - FL_Keys'!$A$5:$I$64,COLUMN(I243),FALSE))*$C246</f>
        <v>12668.753885379996</v>
      </c>
      <c r="P246">
        <f>P245+(1-(HLOOKUP(daily!$B245,'commercial size limit'!$A$4:$M$13,4,FALSE)/100))*(VLOOKUP(14&amp;$B245,'comm trip limit - FL_Keys'!$A$5:$I$64,COLUMN(D243),FALSE))*$C246</f>
        <v>9766.1029193398081</v>
      </c>
      <c r="Q246">
        <f>Q245+(1-(HLOOKUP(daily!$B245,'commercial size limit'!$A$4:$M$13,4,FALSE)/100))*(VLOOKUP(14&amp;$B245,'comm trip limit - FL_Keys'!$A$5:$I$64,COLUMN(E243),FALSE))*$C246</f>
        <v>6324.4216069264912</v>
      </c>
      <c r="R246">
        <f>R245+(1-(HLOOKUP(daily!$B245,'commercial size limit'!$A$4:$M$13,4,FALSE)/100))*(VLOOKUP(14&amp;$B245,'comm trip limit - FL_Keys'!$A$5:$I$64,COLUMN(F243),FALSE))*$C246</f>
        <v>8165.6537280454113</v>
      </c>
      <c r="S246">
        <f>S245+(1-(HLOOKUP(daily!$B245,'commercial size limit'!$A$4:$M$13,4,FALSE)/100))*(VLOOKUP(14&amp;$B245,'comm trip limit - FL_Keys'!$A$5:$I$64,COLUMN(G243),FALSE))*$C246</f>
        <v>9365.6955369278276</v>
      </c>
      <c r="T246">
        <f>T245+(1-(HLOOKUP(daily!$B245,'commercial size limit'!$A$4:$M$13,4,FALSE)/100))*(VLOOKUP(14&amp;$B245,'comm trip limit - FL_Keys'!$A$5:$I$64,COLUMN(H243),FALSE))*$C246</f>
        <v>9648.216690453397</v>
      </c>
      <c r="U246">
        <f>U245+(1-(HLOOKUP(daily!$B245,'commercial size limit'!$A$4:$M$13,4,FALSE)/100))*(VLOOKUP(14&amp;$B245,'comm trip limit - FL_Keys'!$A$5:$I$64,COLUMN(I243),FALSE))*$C246</f>
        <v>9712.6496589494236</v>
      </c>
      <c r="V246">
        <f>V245+(1-(HLOOKUP(daily!$B245,'commercial size limit'!$A$4:$M$13,5,FALSE)/100))*(VLOOKUP(15&amp;$B245,'comm trip limit - FL_Keys'!$A$5:$I$64,COLUMN(D243),FALSE))*$C246</f>
        <v>8189.5450531500464</v>
      </c>
      <c r="W246">
        <f>W245+(1-(HLOOKUP(daily!$B245,'commercial size limit'!$A$4:$M$13,5,FALSE)/100))*(VLOOKUP(15&amp;$B245,'comm trip limit - FL_Keys'!$A$5:$I$64,COLUMN(E243),FALSE))*$C246</f>
        <v>5578.354724361513</v>
      </c>
      <c r="X246">
        <f>X245+(1-(HLOOKUP(daily!$B245,'commercial size limit'!$A$4:$M$13,5,FALSE)/100))*(VLOOKUP(15&amp;$B245,'comm trip limit - FL_Keys'!$A$5:$I$64,COLUMN(F243),FALSE))*$C246</f>
        <v>7042.2874850358512</v>
      </c>
      <c r="Y246">
        <f>Y245+(1-(HLOOKUP(daily!$B245,'commercial size limit'!$A$4:$M$13,5,FALSE)/100))*(VLOOKUP(15&amp;$B245,'comm trip limit - FL_Keys'!$A$5:$I$64,COLUMN(G243),FALSE))*$C246</f>
        <v>7986.6515576483116</v>
      </c>
      <c r="Z246">
        <f>Z245+(1-(HLOOKUP(daily!$B245,'commercial size limit'!$A$4:$M$13,5,FALSE)/100))*(VLOOKUP(15&amp;$B245,'comm trip limit - FL_Keys'!$A$5:$I$64,COLUMN(H243),FALSE))*$C246</f>
        <v>8169.8389198334316</v>
      </c>
      <c r="AA246">
        <f>AA245+(1-(HLOOKUP(daily!$B245,'commercial size limit'!$A$4:$M$13,5,FALSE)/100))*(VLOOKUP(15&amp;$B245,'comm trip limit - FL_Keys'!$A$5:$I$64,COLUMN(I243),FALSE))*$C246</f>
        <v>8189.5450531500464</v>
      </c>
      <c r="AB246">
        <f>AB245+(1-(HLOOKUP(daily!$B245,'commercial size limit'!$A$4:$M$13,6,FALSE)/100))*(VLOOKUP(16&amp;$B245,'comm trip limit - FL_Keys'!$A$5:$I$64,COLUMN(D243),FALSE))*$C246</f>
        <v>6964.7154452221575</v>
      </c>
      <c r="AC246">
        <f>AC245+(1-(HLOOKUP(daily!$B245,'commercial size limit'!$A$4:$M$13,6,FALSE)/100))*(VLOOKUP(16&amp;$B245,'comm trip limit - FL_Keys'!$A$5:$I$64,COLUMN(E243),FALSE))*$C246</f>
        <v>4955.0796618894528</v>
      </c>
      <c r="AD246">
        <f>AD245+(1-(HLOOKUP(daily!$B245,'commercial size limit'!$A$4:$M$13,6,FALSE)/100))*(VLOOKUP(16&amp;$B245,'comm trip limit - FL_Keys'!$A$5:$I$64,COLUMN(F243),FALSE))*$C246</f>
        <v>6094.0906727583306</v>
      </c>
      <c r="AE246">
        <f>AE245+(1-(HLOOKUP(daily!$B245,'commercial size limit'!$A$4:$M$13,6,FALSE)/100))*(VLOOKUP(16&amp;$B245,'comm trip limit - FL_Keys'!$A$5:$I$64,COLUMN(G243),FALSE))*$C246</f>
        <v>6796.6649134212939</v>
      </c>
      <c r="AF246">
        <f>AF245+(1-(HLOOKUP(daily!$B245,'commercial size limit'!$A$4:$M$13,6,FALSE)/100))*(VLOOKUP(16&amp;$B245,'comm trip limit - FL_Keys'!$A$5:$I$64,COLUMN(H243),FALSE))*$C246</f>
        <v>6947.9496167535581</v>
      </c>
      <c r="AG246">
        <f>AG245+(1-(HLOOKUP(daily!$B245,'commercial size limit'!$A$4:$M$13,6,FALSE)/100))*(VLOOKUP(16&amp;$B245,'comm trip limit - FL_Keys'!$A$5:$I$64,COLUMN(I243),FALSE))*$C246</f>
        <v>6964.7154452221575</v>
      </c>
      <c r="AH246">
        <f>AH245+(1-(HLOOKUP(daily!$B245,'commercial size limit'!$A$4:$M$13,7,FALSE)/100))*(VLOOKUP(17&amp;$B245,'comm trip limit - FL_Keys'!$A$5:$I$64,COLUMN(D243),FALSE))*$C246</f>
        <v>6393.344156009839</v>
      </c>
      <c r="AI246">
        <f>AI245+(1-(HLOOKUP(daily!$B245,'commercial size limit'!$A$4:$M$13,7,FALSE)/100))*(VLOOKUP(17&amp;$B245,'comm trip limit - FL_Keys'!$A$5:$I$64,COLUMN(E243),FALSE))*$C246</f>
        <v>4693.1139574596045</v>
      </c>
      <c r="AJ246">
        <f>AJ245+(1-(HLOOKUP(daily!$B245,'commercial size limit'!$A$4:$M$13,7,FALSE)/100))*(VLOOKUP(17&amp;$B245,'comm trip limit - FL_Keys'!$A$5:$I$64,COLUMN(F243),FALSE))*$C246</f>
        <v>5693.7556272261108</v>
      </c>
      <c r="AK246">
        <f>AK245+(1-(HLOOKUP(daily!$B245,'commercial size limit'!$A$4:$M$13,7,FALSE)/100))*(VLOOKUP(17&amp;$B245,'comm trip limit - FL_Keys'!$A$5:$I$64,COLUMN(G243),FALSE))*$C246</f>
        <v>6265.6807371336663</v>
      </c>
      <c r="AL246">
        <f>AL245+(1-(HLOOKUP(daily!$B245,'commercial size limit'!$A$4:$M$13,7,FALSE)/100))*(VLOOKUP(17&amp;$B245,'comm trip limit - FL_Keys'!$A$5:$I$64,COLUMN(H243),FALSE))*$C246</f>
        <v>6386.5617824450346</v>
      </c>
      <c r="AM246">
        <f>AM245+(1-(HLOOKUP(daily!$B245,'commercial size limit'!$A$4:$M$13,7,FALSE)/100))*(VLOOKUP(17&amp;$B245,'comm trip limit - FL_Keys'!$A$5:$I$64,COLUMN(I243),FALSE))*$C246</f>
        <v>6393.344156009839</v>
      </c>
    </row>
    <row r="247" spans="1:39" x14ac:dyDescent="0.25">
      <c r="A247" s="7">
        <v>42614</v>
      </c>
      <c r="B247" s="22">
        <f t="shared" si="10"/>
        <v>9</v>
      </c>
      <c r="C247" s="21">
        <f t="shared" si="9"/>
        <v>58.838999999999999</v>
      </c>
      <c r="D247">
        <f t="shared" si="11"/>
        <v>12873.71799999999</v>
      </c>
      <c r="E247">
        <v>245</v>
      </c>
      <c r="J247">
        <f>J246+(1-(HLOOKUP(daily!$B246,'commercial size limit'!$A$4:$M$13,2,FALSE)/100))*(VLOOKUP(12&amp;$B246,'comm trip limit - FL_Keys'!$A$5:$I$64,COLUMN(D244),FALSE))*$C247</f>
        <v>12873.71799999999</v>
      </c>
      <c r="K247">
        <f>K246+(1-(HLOOKUP(daily!$B246,'commercial size limit'!$A$4:$M$13,2,FALSE)/100))*(VLOOKUP(12&amp;$B246,'comm trip limit - FL_Keys'!$A$5:$I$64,COLUMN(E244),FALSE))*$C247</f>
        <v>7538.5679934999889</v>
      </c>
      <c r="L247">
        <f>L246+(1-(HLOOKUP(daily!$B246,'commercial size limit'!$A$4:$M$13,2,FALSE)/100))*(VLOOKUP(12&amp;$B246,'comm trip limit - FL_Keys'!$A$5:$I$64,COLUMN(F244),FALSE))*$C247</f>
        <v>10175.971280580012</v>
      </c>
      <c r="M247">
        <f>M246+(1-(HLOOKUP(daily!$B246,'commercial size limit'!$A$4:$M$13,2,FALSE)/100))*(VLOOKUP(12&amp;$B246,'comm trip limit - FL_Keys'!$A$5:$I$64,COLUMN(G244),FALSE))*$C247</f>
        <v>12028.554691059999</v>
      </c>
      <c r="N247">
        <f>N246+(1-(HLOOKUP(daily!$B246,'commercial size limit'!$A$4:$M$13,2,FALSE)/100))*(VLOOKUP(12&amp;$B246,'comm trip limit - FL_Keys'!$A$5:$I$64,COLUMN(H244),FALSE))*$C247</f>
        <v>12605.242116689984</v>
      </c>
      <c r="O247">
        <f>O246+(1-(HLOOKUP(daily!$B246,'commercial size limit'!$A$4:$M$13,2,FALSE)/100))*(VLOOKUP(12&amp;$B246,'comm trip limit - FL_Keys'!$A$5:$I$64,COLUMN(I244),FALSE))*$C247</f>
        <v>12724.758610749996</v>
      </c>
      <c r="P247">
        <f>P246+(1-(HLOOKUP(daily!$B246,'commercial size limit'!$A$4:$M$13,4,FALSE)/100))*(VLOOKUP(14&amp;$B246,'comm trip limit - FL_Keys'!$A$5:$I$64,COLUMN(D244),FALSE))*$C247</f>
        <v>9810.6636553398075</v>
      </c>
      <c r="Q247">
        <f>Q246+(1-(HLOOKUP(daily!$B246,'commercial size limit'!$A$4:$M$13,4,FALSE)/100))*(VLOOKUP(14&amp;$B246,'comm trip limit - FL_Keys'!$A$5:$I$64,COLUMN(E244),FALSE))*$C247</f>
        <v>6353.8022826007309</v>
      </c>
      <c r="R247">
        <f>R246+(1-(HLOOKUP(daily!$B246,'commercial size limit'!$A$4:$M$13,4,FALSE)/100))*(VLOOKUP(14&amp;$B246,'comm trip limit - FL_Keys'!$A$5:$I$64,COLUMN(F244),FALSE))*$C247</f>
        <v>8202.4034126319712</v>
      </c>
      <c r="S247">
        <f>S246+(1-(HLOOKUP(daily!$B246,'commercial size limit'!$A$4:$M$13,4,FALSE)/100))*(VLOOKUP(14&amp;$B246,'comm trip limit - FL_Keys'!$A$5:$I$64,COLUMN(G244),FALSE))*$C247</f>
        <v>9406.6677968577478</v>
      </c>
      <c r="T247">
        <f>T246+(1-(HLOOKUP(daily!$B246,'commercial size limit'!$A$4:$M$13,4,FALSE)/100))*(VLOOKUP(14&amp;$B246,'comm trip limit - FL_Keys'!$A$5:$I$64,COLUMN(H244),FALSE))*$C247</f>
        <v>9690.5930591746765</v>
      </c>
      <c r="U247">
        <f>U246+(1-(HLOOKUP(daily!$B246,'commercial size limit'!$A$4:$M$13,4,FALSE)/100))*(VLOOKUP(14&amp;$B246,'comm trip limit - FL_Keys'!$A$5:$I$64,COLUMN(I244),FALSE))*$C247</f>
        <v>9756.005472647983</v>
      </c>
      <c r="V247">
        <f>V246+(1-(HLOOKUP(daily!$B246,'commercial size limit'!$A$4:$M$13,5,FALSE)/100))*(VLOOKUP(15&amp;$B246,'comm trip limit - FL_Keys'!$A$5:$I$64,COLUMN(D244),FALSE))*$C247</f>
        <v>8213.5709781500464</v>
      </c>
      <c r="W247">
        <f>W246+(1-(HLOOKUP(daily!$B246,'commercial size limit'!$A$4:$M$13,5,FALSE)/100))*(VLOOKUP(15&amp;$B246,'comm trip limit - FL_Keys'!$A$5:$I$64,COLUMN(E244),FALSE))*$C247</f>
        <v>5597.811398945013</v>
      </c>
      <c r="X247">
        <f>X246+(1-(HLOOKUP(daily!$B246,'commercial size limit'!$A$4:$M$13,5,FALSE)/100))*(VLOOKUP(15&amp;$B246,'comm trip limit - FL_Keys'!$A$5:$I$64,COLUMN(F244),FALSE))*$C247</f>
        <v>7064.1979273396009</v>
      </c>
      <c r="Y247">
        <f>Y246+(1-(HLOOKUP(daily!$B246,'commercial size limit'!$A$4:$M$13,5,FALSE)/100))*(VLOOKUP(15&amp;$B246,'comm trip limit - FL_Keys'!$A$5:$I$64,COLUMN(G244),FALSE))*$C247</f>
        <v>8009.9437308988117</v>
      </c>
      <c r="Z247">
        <f>Z246+(1-(HLOOKUP(daily!$B246,'commercial size limit'!$A$4:$M$13,5,FALSE)/100))*(VLOOKUP(15&amp;$B246,'comm trip limit - FL_Keys'!$A$5:$I$64,COLUMN(H244),FALSE))*$C247</f>
        <v>8193.6671114706824</v>
      </c>
      <c r="AA247">
        <f>AA246+(1-(HLOOKUP(daily!$B246,'commercial size limit'!$A$4:$M$13,5,FALSE)/100))*(VLOOKUP(15&amp;$B246,'comm trip limit - FL_Keys'!$A$5:$I$64,COLUMN(I244),FALSE))*$C247</f>
        <v>8213.5709781500464</v>
      </c>
      <c r="AB247">
        <f>AB246+(1-(HLOOKUP(daily!$B246,'commercial size limit'!$A$4:$M$13,6,FALSE)/100))*(VLOOKUP(16&amp;$B246,'comm trip limit - FL_Keys'!$A$5:$I$64,COLUMN(D244),FALSE))*$C247</f>
        <v>6987.8587852221572</v>
      </c>
      <c r="AC247">
        <f>AC246+(1-(HLOOKUP(daily!$B246,'commercial size limit'!$A$4:$M$13,6,FALSE)/100))*(VLOOKUP(16&amp;$B246,'comm trip limit - FL_Keys'!$A$5:$I$64,COLUMN(E244),FALSE))*$C247</f>
        <v>4973.9961022718526</v>
      </c>
      <c r="AD247">
        <f>AD246+(1-(HLOOKUP(daily!$B246,'commercial size limit'!$A$4:$M$13,6,FALSE)/100))*(VLOOKUP(16&amp;$B246,'comm trip limit - FL_Keys'!$A$5:$I$64,COLUMN(F244),FALSE))*$C247</f>
        <v>6115.2832606297306</v>
      </c>
      <c r="AE247">
        <f>AE246+(1-(HLOOKUP(daily!$B246,'commercial size limit'!$A$4:$M$13,6,FALSE)/100))*(VLOOKUP(16&amp;$B246,'comm trip limit - FL_Keys'!$A$5:$I$64,COLUMN(G244),FALSE))*$C247</f>
        <v>6819.1407994956935</v>
      </c>
      <c r="AF247">
        <f>AF246+(1-(HLOOKUP(daily!$B246,'commercial size limit'!$A$4:$M$13,6,FALSE)/100))*(VLOOKUP(16&amp;$B246,'comm trip limit - FL_Keys'!$A$5:$I$64,COLUMN(H244),FALSE))*$C247</f>
        <v>6970.9615025823578</v>
      </c>
      <c r="AG247">
        <f>AG246+(1-(HLOOKUP(daily!$B246,'commercial size limit'!$A$4:$M$13,6,FALSE)/100))*(VLOOKUP(16&amp;$B246,'comm trip limit - FL_Keys'!$A$5:$I$64,COLUMN(I244),FALSE))*$C247</f>
        <v>6987.8587852221572</v>
      </c>
      <c r="AH247">
        <f>AH246+(1-(HLOOKUP(daily!$B246,'commercial size limit'!$A$4:$M$13,7,FALSE)/100))*(VLOOKUP(17&amp;$B246,'comm trip limit - FL_Keys'!$A$5:$I$64,COLUMN(D244),FALSE))*$C247</f>
        <v>6415.4676200098393</v>
      </c>
      <c r="AI247">
        <f>AI246+(1-(HLOOKUP(daily!$B246,'commercial size limit'!$A$4:$M$13,7,FALSE)/100))*(VLOOKUP(17&amp;$B246,'comm trip limit - FL_Keys'!$A$5:$I$64,COLUMN(E244),FALSE))*$C247</f>
        <v>4711.3828503268842</v>
      </c>
      <c r="AJ247">
        <f>AJ246+(1-(HLOOKUP(daily!$B246,'commercial size limit'!$A$4:$M$13,7,FALSE)/100))*(VLOOKUP(17&amp;$B246,'comm trip limit - FL_Keys'!$A$5:$I$64,COLUMN(F244),FALSE))*$C247</f>
        <v>5714.1103202793111</v>
      </c>
      <c r="AK247">
        <f>AK246+(1-(HLOOKUP(daily!$B246,'commercial size limit'!$A$4:$M$13,7,FALSE)/100))*(VLOOKUP(17&amp;$B246,'comm trip limit - FL_Keys'!$A$5:$I$64,COLUMN(G244),FALSE))*$C247</f>
        <v>6287.2135046448666</v>
      </c>
      <c r="AL247">
        <f>AL246+(1-(HLOOKUP(daily!$B246,'commercial size limit'!$A$4:$M$13,7,FALSE)/100))*(VLOOKUP(17&amp;$B246,'comm trip limit - FL_Keys'!$A$5:$I$64,COLUMN(H244),FALSE))*$C247</f>
        <v>6408.6306014889542</v>
      </c>
      <c r="AM247">
        <f>AM246+(1-(HLOOKUP(daily!$B246,'commercial size limit'!$A$4:$M$13,7,FALSE)/100))*(VLOOKUP(17&amp;$B246,'comm trip limit - FL_Keys'!$A$5:$I$64,COLUMN(I244),FALSE))*$C247</f>
        <v>6415.4676200098393</v>
      </c>
    </row>
    <row r="248" spans="1:39" x14ac:dyDescent="0.25">
      <c r="A248" s="7">
        <v>42615</v>
      </c>
      <c r="B248" s="22">
        <f t="shared" si="10"/>
        <v>9</v>
      </c>
      <c r="C248" s="21">
        <f t="shared" si="9"/>
        <v>58.838999999999999</v>
      </c>
      <c r="D248">
        <f t="shared" si="11"/>
        <v>12932.55699999999</v>
      </c>
      <c r="E248">
        <v>246</v>
      </c>
      <c r="J248">
        <f>J247+(1-(HLOOKUP(daily!$B247,'commercial size limit'!$A$4:$M$13,2,FALSE)/100))*(VLOOKUP(12&amp;$B247,'comm trip limit - FL_Keys'!$A$5:$I$64,COLUMN(D245),FALSE))*$C248</f>
        <v>12932.55699999999</v>
      </c>
      <c r="K248">
        <f>K247+(1-(HLOOKUP(daily!$B247,'commercial size limit'!$A$4:$M$13,2,FALSE)/100))*(VLOOKUP(12&amp;$B247,'comm trip limit - FL_Keys'!$A$5:$I$64,COLUMN(E245),FALSE))*$C248</f>
        <v>7577.7494719899887</v>
      </c>
      <c r="L248">
        <f>L247+(1-(HLOOKUP(daily!$B247,'commercial size limit'!$A$4:$M$13,2,FALSE)/100))*(VLOOKUP(12&amp;$B247,'comm trip limit - FL_Keys'!$A$5:$I$64,COLUMN(F245),FALSE))*$C248</f>
        <v>10227.247115520011</v>
      </c>
      <c r="M248">
        <f>M247+(1-(HLOOKUP(daily!$B247,'commercial size limit'!$A$4:$M$13,2,FALSE)/100))*(VLOOKUP(12&amp;$B247,'comm trip limit - FL_Keys'!$A$5:$I$64,COLUMN(G245),FALSE))*$C248</f>
        <v>12085.934483859999</v>
      </c>
      <c r="N248">
        <f>N247+(1-(HLOOKUP(daily!$B247,'commercial size limit'!$A$4:$M$13,2,FALSE)/100))*(VLOOKUP(12&amp;$B247,'comm trip limit - FL_Keys'!$A$5:$I$64,COLUMN(H245),FALSE))*$C248</f>
        <v>12664.081116689984</v>
      </c>
      <c r="O248">
        <f>O247+(1-(HLOOKUP(daily!$B247,'commercial size limit'!$A$4:$M$13,2,FALSE)/100))*(VLOOKUP(12&amp;$B247,'comm trip limit - FL_Keys'!$A$5:$I$64,COLUMN(I245),FALSE))*$C248</f>
        <v>12783.597610749996</v>
      </c>
      <c r="P248">
        <f>P247+(1-(HLOOKUP(daily!$B247,'commercial size limit'!$A$4:$M$13,4,FALSE)/100))*(VLOOKUP(14&amp;$B247,'comm trip limit - FL_Keys'!$A$5:$I$64,COLUMN(D245),FALSE))*$C248</f>
        <v>9843.0674335909916</v>
      </c>
      <c r="Q248">
        <f>Q247+(1-(HLOOKUP(daily!$B247,'commercial size limit'!$A$4:$M$13,4,FALSE)/100))*(VLOOKUP(14&amp;$B247,'comm trip limit - FL_Keys'!$A$5:$I$64,COLUMN(E245),FALSE))*$C248</f>
        <v>6381.1650050693779</v>
      </c>
      <c r="R248">
        <f>R247+(1-(HLOOKUP(daily!$B247,'commercial size limit'!$A$4:$M$13,4,FALSE)/100))*(VLOOKUP(14&amp;$B247,'comm trip limit - FL_Keys'!$A$5:$I$64,COLUMN(F245),FALSE))*$C248</f>
        <v>8233.7226364250873</v>
      </c>
      <c r="S248">
        <f>S247+(1-(HLOOKUP(daily!$B247,'commercial size limit'!$A$4:$M$13,4,FALSE)/100))*(VLOOKUP(14&amp;$B247,'comm trip limit - FL_Keys'!$A$5:$I$64,COLUMN(G245),FALSE))*$C248</f>
        <v>9439.0715751089319</v>
      </c>
      <c r="T248">
        <f>T247+(1-(HLOOKUP(daily!$B247,'commercial size limit'!$A$4:$M$13,4,FALSE)/100))*(VLOOKUP(14&amp;$B247,'comm trip limit - FL_Keys'!$A$5:$I$64,COLUMN(H245),FALSE))*$C248</f>
        <v>9722.9968374258606</v>
      </c>
      <c r="U248">
        <f>U247+(1-(HLOOKUP(daily!$B247,'commercial size limit'!$A$4:$M$13,4,FALSE)/100))*(VLOOKUP(14&amp;$B247,'comm trip limit - FL_Keys'!$A$5:$I$64,COLUMN(I245),FALSE))*$C248</f>
        <v>9788.4092508991671</v>
      </c>
      <c r="V248">
        <f>V247+(1-(HLOOKUP(daily!$B247,'commercial size limit'!$A$4:$M$13,5,FALSE)/100))*(VLOOKUP(15&amp;$B247,'comm trip limit - FL_Keys'!$A$5:$I$64,COLUMN(D245),FALSE))*$C248</f>
        <v>8236.7499284981386</v>
      </c>
      <c r="W248">
        <f>W247+(1-(HLOOKUP(daily!$B247,'commercial size limit'!$A$4:$M$13,5,FALSE)/100))*(VLOOKUP(15&amp;$B247,'comm trip limit - FL_Keys'!$A$5:$I$64,COLUMN(E245),FALSE))*$C248</f>
        <v>5619.3087164453518</v>
      </c>
      <c r="X248">
        <f>X247+(1-(HLOOKUP(daily!$B247,'commercial size limit'!$A$4:$M$13,5,FALSE)/100))*(VLOOKUP(15&amp;$B247,'comm trip limit - FL_Keys'!$A$5:$I$64,COLUMN(F245),FALSE))*$C248</f>
        <v>7087.2259827209273</v>
      </c>
      <c r="Y248">
        <f>Y247+(1-(HLOOKUP(daily!$B247,'commercial size limit'!$A$4:$M$13,5,FALSE)/100))*(VLOOKUP(15&amp;$B247,'comm trip limit - FL_Keys'!$A$5:$I$64,COLUMN(G245),FALSE))*$C248</f>
        <v>8033.122681246904</v>
      </c>
      <c r="Z248">
        <f>Z247+(1-(HLOOKUP(daily!$B247,'commercial size limit'!$A$4:$M$13,5,FALSE)/100))*(VLOOKUP(15&amp;$B247,'comm trip limit - FL_Keys'!$A$5:$I$64,COLUMN(H245),FALSE))*$C248</f>
        <v>8216.8460618187746</v>
      </c>
      <c r="AA248">
        <f>AA247+(1-(HLOOKUP(daily!$B247,'commercial size limit'!$A$4:$M$13,5,FALSE)/100))*(VLOOKUP(15&amp;$B247,'comm trip limit - FL_Keys'!$A$5:$I$64,COLUMN(I245),FALSE))*$C248</f>
        <v>8236.7499284981386</v>
      </c>
      <c r="AB248">
        <f>AB247+(1-(HLOOKUP(daily!$B247,'commercial size limit'!$A$4:$M$13,6,FALSE)/100))*(VLOOKUP(16&amp;$B247,'comm trip limit - FL_Keys'!$A$5:$I$64,COLUMN(D245),FALSE))*$C248</f>
        <v>7008.9000223427365</v>
      </c>
      <c r="AC248">
        <f>AC247+(1-(HLOOKUP(daily!$B247,'commercial size limit'!$A$4:$M$13,6,FALSE)/100))*(VLOOKUP(16&amp;$B247,'comm trip limit - FL_Keys'!$A$5:$I$64,COLUMN(E245),FALSE))*$C248</f>
        <v>4993.754034340448</v>
      </c>
      <c r="AD248">
        <f>AD247+(1-(HLOOKUP(daily!$B247,'commercial size limit'!$A$4:$M$13,6,FALSE)/100))*(VLOOKUP(16&amp;$B247,'comm trip limit - FL_Keys'!$A$5:$I$64,COLUMN(F245),FALSE))*$C248</f>
        <v>6136.2653718740012</v>
      </c>
      <c r="AE248">
        <f>AE247+(1-(HLOOKUP(daily!$B247,'commercial size limit'!$A$4:$M$13,6,FALSE)/100))*(VLOOKUP(16&amp;$B247,'comm trip limit - FL_Keys'!$A$5:$I$64,COLUMN(G245),FALSE))*$C248</f>
        <v>6840.1820366162729</v>
      </c>
      <c r="AF248">
        <f>AF247+(1-(HLOOKUP(daily!$B247,'commercial size limit'!$A$4:$M$13,6,FALSE)/100))*(VLOOKUP(16&amp;$B247,'comm trip limit - FL_Keys'!$A$5:$I$64,COLUMN(H245),FALSE))*$C248</f>
        <v>6992.0027397029371</v>
      </c>
      <c r="AG248">
        <f>AG247+(1-(HLOOKUP(daily!$B247,'commercial size limit'!$A$4:$M$13,6,FALSE)/100))*(VLOOKUP(16&amp;$B247,'comm trip limit - FL_Keys'!$A$5:$I$64,COLUMN(I245),FALSE))*$C248</f>
        <v>7008.9000223427365</v>
      </c>
      <c r="AH248">
        <f>AH247+(1-(HLOOKUP(daily!$B247,'commercial size limit'!$A$4:$M$13,7,FALSE)/100))*(VLOOKUP(17&amp;$B247,'comm trip limit - FL_Keys'!$A$5:$I$64,COLUMN(D245),FALSE))*$C248</f>
        <v>6432.1640669605495</v>
      </c>
      <c r="AI248">
        <f>AI247+(1-(HLOOKUP(daily!$B247,'commercial size limit'!$A$4:$M$13,7,FALSE)/100))*(VLOOKUP(17&amp;$B247,'comm trip limit - FL_Keys'!$A$5:$I$64,COLUMN(E245),FALSE))*$C248</f>
        <v>4727.4783921518383</v>
      </c>
      <c r="AJ248">
        <f>AJ247+(1-(HLOOKUP(daily!$B247,'commercial size limit'!$A$4:$M$13,7,FALSE)/100))*(VLOOKUP(17&amp;$B247,'comm trip limit - FL_Keys'!$A$5:$I$64,COLUMN(F245),FALSE))*$C248</f>
        <v>5730.8067672300213</v>
      </c>
      <c r="AK248">
        <f>AK247+(1-(HLOOKUP(daily!$B247,'commercial size limit'!$A$4:$M$13,7,FALSE)/100))*(VLOOKUP(17&amp;$B247,'comm trip limit - FL_Keys'!$A$5:$I$64,COLUMN(G245),FALSE))*$C248</f>
        <v>6303.9099515955768</v>
      </c>
      <c r="AL248">
        <f>AL247+(1-(HLOOKUP(daily!$B247,'commercial size limit'!$A$4:$M$13,7,FALSE)/100))*(VLOOKUP(17&amp;$B247,'comm trip limit - FL_Keys'!$A$5:$I$64,COLUMN(H245),FALSE))*$C248</f>
        <v>6425.3270484396644</v>
      </c>
      <c r="AM248">
        <f>AM247+(1-(HLOOKUP(daily!$B247,'commercial size limit'!$A$4:$M$13,7,FALSE)/100))*(VLOOKUP(17&amp;$B247,'comm trip limit - FL_Keys'!$A$5:$I$64,COLUMN(I245),FALSE))*$C248</f>
        <v>6432.1640669605495</v>
      </c>
    </row>
    <row r="249" spans="1:39" x14ac:dyDescent="0.25">
      <c r="A249" s="7">
        <v>42616</v>
      </c>
      <c r="B249" s="22">
        <f t="shared" si="10"/>
        <v>9</v>
      </c>
      <c r="C249" s="21">
        <f t="shared" si="9"/>
        <v>58.838999999999999</v>
      </c>
      <c r="D249">
        <f t="shared" si="11"/>
        <v>12991.39599999999</v>
      </c>
      <c r="E249">
        <v>247</v>
      </c>
      <c r="J249">
        <f>J248+(1-(HLOOKUP(daily!$B248,'commercial size limit'!$A$4:$M$13,2,FALSE)/100))*(VLOOKUP(12&amp;$B248,'comm trip limit - FL_Keys'!$A$5:$I$64,COLUMN(D246),FALSE))*$C249</f>
        <v>12991.39599999999</v>
      </c>
      <c r="K249">
        <f>K248+(1-(HLOOKUP(daily!$B248,'commercial size limit'!$A$4:$M$13,2,FALSE)/100))*(VLOOKUP(12&amp;$B248,'comm trip limit - FL_Keys'!$A$5:$I$64,COLUMN(E246),FALSE))*$C249</f>
        <v>7616.9309504799885</v>
      </c>
      <c r="L249">
        <f>L248+(1-(HLOOKUP(daily!$B248,'commercial size limit'!$A$4:$M$13,2,FALSE)/100))*(VLOOKUP(12&amp;$B248,'comm trip limit - FL_Keys'!$A$5:$I$64,COLUMN(F246),FALSE))*$C249</f>
        <v>10278.52295046001</v>
      </c>
      <c r="M249">
        <f>M248+(1-(HLOOKUP(daily!$B248,'commercial size limit'!$A$4:$M$13,2,FALSE)/100))*(VLOOKUP(12&amp;$B248,'comm trip limit - FL_Keys'!$A$5:$I$64,COLUMN(G246),FALSE))*$C249</f>
        <v>12143.314276659999</v>
      </c>
      <c r="N249">
        <f>N248+(1-(HLOOKUP(daily!$B248,'commercial size limit'!$A$4:$M$13,2,FALSE)/100))*(VLOOKUP(12&amp;$B248,'comm trip limit - FL_Keys'!$A$5:$I$64,COLUMN(H246),FALSE))*$C249</f>
        <v>12722.920116689984</v>
      </c>
      <c r="O249">
        <f>O248+(1-(HLOOKUP(daily!$B248,'commercial size limit'!$A$4:$M$13,2,FALSE)/100))*(VLOOKUP(12&amp;$B248,'comm trip limit - FL_Keys'!$A$5:$I$64,COLUMN(I246),FALSE))*$C249</f>
        <v>12842.436610749995</v>
      </c>
      <c r="P249">
        <f>P248+(1-(HLOOKUP(daily!$B248,'commercial size limit'!$A$4:$M$13,4,FALSE)/100))*(VLOOKUP(14&amp;$B248,'comm trip limit - FL_Keys'!$A$5:$I$64,COLUMN(D246),FALSE))*$C249</f>
        <v>9875.4712118421758</v>
      </c>
      <c r="Q249">
        <f>Q248+(1-(HLOOKUP(daily!$B248,'commercial size limit'!$A$4:$M$13,4,FALSE)/100))*(VLOOKUP(14&amp;$B248,'comm trip limit - FL_Keys'!$A$5:$I$64,COLUMN(E246),FALSE))*$C249</f>
        <v>6408.5277275380249</v>
      </c>
      <c r="R249">
        <f>R248+(1-(HLOOKUP(daily!$B248,'commercial size limit'!$A$4:$M$13,4,FALSE)/100))*(VLOOKUP(14&amp;$B248,'comm trip limit - FL_Keys'!$A$5:$I$64,COLUMN(F246),FALSE))*$C249</f>
        <v>8265.0418602182035</v>
      </c>
      <c r="S249">
        <f>S248+(1-(HLOOKUP(daily!$B248,'commercial size limit'!$A$4:$M$13,4,FALSE)/100))*(VLOOKUP(14&amp;$B248,'comm trip limit - FL_Keys'!$A$5:$I$64,COLUMN(G246),FALSE))*$C249</f>
        <v>9471.4753533601161</v>
      </c>
      <c r="T249">
        <f>T248+(1-(HLOOKUP(daily!$B248,'commercial size limit'!$A$4:$M$13,4,FALSE)/100))*(VLOOKUP(14&amp;$B248,'comm trip limit - FL_Keys'!$A$5:$I$64,COLUMN(H246),FALSE))*$C249</f>
        <v>9755.4006156770447</v>
      </c>
      <c r="U249">
        <f>U248+(1-(HLOOKUP(daily!$B248,'commercial size limit'!$A$4:$M$13,4,FALSE)/100))*(VLOOKUP(14&amp;$B248,'comm trip limit - FL_Keys'!$A$5:$I$64,COLUMN(I246),FALSE))*$C249</f>
        <v>9820.8130291503512</v>
      </c>
      <c r="V249">
        <f>V248+(1-(HLOOKUP(daily!$B248,'commercial size limit'!$A$4:$M$13,5,FALSE)/100))*(VLOOKUP(15&amp;$B248,'comm trip limit - FL_Keys'!$A$5:$I$64,COLUMN(D246),FALSE))*$C249</f>
        <v>8259.9288788462309</v>
      </c>
      <c r="W249">
        <f>W248+(1-(HLOOKUP(daily!$B248,'commercial size limit'!$A$4:$M$13,5,FALSE)/100))*(VLOOKUP(15&amp;$B248,'comm trip limit - FL_Keys'!$A$5:$I$64,COLUMN(E246),FALSE))*$C249</f>
        <v>5640.8060339456906</v>
      </c>
      <c r="X249">
        <f>X248+(1-(HLOOKUP(daily!$B248,'commercial size limit'!$A$4:$M$13,5,FALSE)/100))*(VLOOKUP(15&amp;$B248,'comm trip limit - FL_Keys'!$A$5:$I$64,COLUMN(F246),FALSE))*$C249</f>
        <v>7110.2540381022536</v>
      </c>
      <c r="Y249">
        <f>Y248+(1-(HLOOKUP(daily!$B248,'commercial size limit'!$A$4:$M$13,5,FALSE)/100))*(VLOOKUP(15&amp;$B248,'comm trip limit - FL_Keys'!$A$5:$I$64,COLUMN(G246),FALSE))*$C249</f>
        <v>8056.3016315949963</v>
      </c>
      <c r="Z249">
        <f>Z248+(1-(HLOOKUP(daily!$B248,'commercial size limit'!$A$4:$M$13,5,FALSE)/100))*(VLOOKUP(15&amp;$B248,'comm trip limit - FL_Keys'!$A$5:$I$64,COLUMN(H246),FALSE))*$C249</f>
        <v>8240.0250121668669</v>
      </c>
      <c r="AA249">
        <f>AA248+(1-(HLOOKUP(daily!$B248,'commercial size limit'!$A$4:$M$13,5,FALSE)/100))*(VLOOKUP(15&amp;$B248,'comm trip limit - FL_Keys'!$A$5:$I$64,COLUMN(I246),FALSE))*$C249</f>
        <v>8259.9288788462309</v>
      </c>
      <c r="AB249">
        <f>AB248+(1-(HLOOKUP(daily!$B248,'commercial size limit'!$A$4:$M$13,6,FALSE)/100))*(VLOOKUP(16&amp;$B248,'comm trip limit - FL_Keys'!$A$5:$I$64,COLUMN(D246),FALSE))*$C249</f>
        <v>7029.9412594633159</v>
      </c>
      <c r="AC249">
        <f>AC248+(1-(HLOOKUP(daily!$B248,'commercial size limit'!$A$4:$M$13,6,FALSE)/100))*(VLOOKUP(16&amp;$B248,'comm trip limit - FL_Keys'!$A$5:$I$64,COLUMN(E246),FALSE))*$C249</f>
        <v>5013.5119664090435</v>
      </c>
      <c r="AD249">
        <f>AD248+(1-(HLOOKUP(daily!$B248,'commercial size limit'!$A$4:$M$13,6,FALSE)/100))*(VLOOKUP(16&amp;$B248,'comm trip limit - FL_Keys'!$A$5:$I$64,COLUMN(F246),FALSE))*$C249</f>
        <v>6157.2474831182717</v>
      </c>
      <c r="AE249">
        <f>AE248+(1-(HLOOKUP(daily!$B248,'commercial size limit'!$A$4:$M$13,6,FALSE)/100))*(VLOOKUP(16&amp;$B248,'comm trip limit - FL_Keys'!$A$5:$I$64,COLUMN(G246),FALSE))*$C249</f>
        <v>6861.2232737368522</v>
      </c>
      <c r="AF249">
        <f>AF248+(1-(HLOOKUP(daily!$B248,'commercial size limit'!$A$4:$M$13,6,FALSE)/100))*(VLOOKUP(16&amp;$B248,'comm trip limit - FL_Keys'!$A$5:$I$64,COLUMN(H246),FALSE))*$C249</f>
        <v>7013.0439768235165</v>
      </c>
      <c r="AG249">
        <f>AG248+(1-(HLOOKUP(daily!$B248,'commercial size limit'!$A$4:$M$13,6,FALSE)/100))*(VLOOKUP(16&amp;$B248,'comm trip limit - FL_Keys'!$A$5:$I$64,COLUMN(I246),FALSE))*$C249</f>
        <v>7029.9412594633159</v>
      </c>
      <c r="AH249">
        <f>AH248+(1-(HLOOKUP(daily!$B248,'commercial size limit'!$A$4:$M$13,7,FALSE)/100))*(VLOOKUP(17&amp;$B248,'comm trip limit - FL_Keys'!$A$5:$I$64,COLUMN(D246),FALSE))*$C249</f>
        <v>6448.8605139112597</v>
      </c>
      <c r="AI249">
        <f>AI248+(1-(HLOOKUP(daily!$B248,'commercial size limit'!$A$4:$M$13,7,FALSE)/100))*(VLOOKUP(17&amp;$B248,'comm trip limit - FL_Keys'!$A$5:$I$64,COLUMN(E246),FALSE))*$C249</f>
        <v>4743.5739339767924</v>
      </c>
      <c r="AJ249">
        <f>AJ248+(1-(HLOOKUP(daily!$B248,'commercial size limit'!$A$4:$M$13,7,FALSE)/100))*(VLOOKUP(17&amp;$B248,'comm trip limit - FL_Keys'!$A$5:$I$64,COLUMN(F246),FALSE))*$C249</f>
        <v>5747.5032141807314</v>
      </c>
      <c r="AK249">
        <f>AK248+(1-(HLOOKUP(daily!$B248,'commercial size limit'!$A$4:$M$13,7,FALSE)/100))*(VLOOKUP(17&amp;$B248,'comm trip limit - FL_Keys'!$A$5:$I$64,COLUMN(G246),FALSE))*$C249</f>
        <v>6320.606398546287</v>
      </c>
      <c r="AL249">
        <f>AL248+(1-(HLOOKUP(daily!$B248,'commercial size limit'!$A$4:$M$13,7,FALSE)/100))*(VLOOKUP(17&amp;$B248,'comm trip limit - FL_Keys'!$A$5:$I$64,COLUMN(H246),FALSE))*$C249</f>
        <v>6442.0234953903746</v>
      </c>
      <c r="AM249">
        <f>AM248+(1-(HLOOKUP(daily!$B248,'commercial size limit'!$A$4:$M$13,7,FALSE)/100))*(VLOOKUP(17&amp;$B248,'comm trip limit - FL_Keys'!$A$5:$I$64,COLUMN(I246),FALSE))*$C249</f>
        <v>6448.8605139112597</v>
      </c>
    </row>
    <row r="250" spans="1:39" x14ac:dyDescent="0.25">
      <c r="A250" s="7">
        <v>42617</v>
      </c>
      <c r="B250" s="22">
        <f t="shared" si="10"/>
        <v>9</v>
      </c>
      <c r="C250" s="21">
        <f t="shared" si="9"/>
        <v>58.838999999999999</v>
      </c>
      <c r="D250">
        <f t="shared" si="11"/>
        <v>13050.23499999999</v>
      </c>
      <c r="E250">
        <v>248</v>
      </c>
      <c r="J250">
        <f>J249+(1-(HLOOKUP(daily!$B249,'commercial size limit'!$A$4:$M$13,2,FALSE)/100))*(VLOOKUP(12&amp;$B249,'comm trip limit - FL_Keys'!$A$5:$I$64,COLUMN(D247),FALSE))*$C250</f>
        <v>13050.23499999999</v>
      </c>
      <c r="K250">
        <f>K249+(1-(HLOOKUP(daily!$B249,'commercial size limit'!$A$4:$M$13,2,FALSE)/100))*(VLOOKUP(12&amp;$B249,'comm trip limit - FL_Keys'!$A$5:$I$64,COLUMN(E247),FALSE))*$C250</f>
        <v>7656.1124289699883</v>
      </c>
      <c r="L250">
        <f>L249+(1-(HLOOKUP(daily!$B249,'commercial size limit'!$A$4:$M$13,2,FALSE)/100))*(VLOOKUP(12&amp;$B249,'comm trip limit - FL_Keys'!$A$5:$I$64,COLUMN(F247),FALSE))*$C250</f>
        <v>10329.798785400009</v>
      </c>
      <c r="M250">
        <f>M249+(1-(HLOOKUP(daily!$B249,'commercial size limit'!$A$4:$M$13,2,FALSE)/100))*(VLOOKUP(12&amp;$B249,'comm trip limit - FL_Keys'!$A$5:$I$64,COLUMN(G247),FALSE))*$C250</f>
        <v>12200.69406946</v>
      </c>
      <c r="N250">
        <f>N249+(1-(HLOOKUP(daily!$B249,'commercial size limit'!$A$4:$M$13,2,FALSE)/100))*(VLOOKUP(12&amp;$B249,'comm trip limit - FL_Keys'!$A$5:$I$64,COLUMN(H247),FALSE))*$C250</f>
        <v>12781.759116689984</v>
      </c>
      <c r="O250">
        <f>O249+(1-(HLOOKUP(daily!$B249,'commercial size limit'!$A$4:$M$13,2,FALSE)/100))*(VLOOKUP(12&amp;$B249,'comm trip limit - FL_Keys'!$A$5:$I$64,COLUMN(I247),FALSE))*$C250</f>
        <v>12901.275610749995</v>
      </c>
      <c r="P250">
        <f>P249+(1-(HLOOKUP(daily!$B249,'commercial size limit'!$A$4:$M$13,4,FALSE)/100))*(VLOOKUP(14&amp;$B249,'comm trip limit - FL_Keys'!$A$5:$I$64,COLUMN(D247),FALSE))*$C250</f>
        <v>9907.8749900933599</v>
      </c>
      <c r="Q250">
        <f>Q249+(1-(HLOOKUP(daily!$B249,'commercial size limit'!$A$4:$M$13,4,FALSE)/100))*(VLOOKUP(14&amp;$B249,'comm trip limit - FL_Keys'!$A$5:$I$64,COLUMN(E247),FALSE))*$C250</f>
        <v>6435.8904500066719</v>
      </c>
      <c r="R250">
        <f>R249+(1-(HLOOKUP(daily!$B249,'commercial size limit'!$A$4:$M$13,4,FALSE)/100))*(VLOOKUP(14&amp;$B249,'comm trip limit - FL_Keys'!$A$5:$I$64,COLUMN(F247),FALSE))*$C250</f>
        <v>8296.3610840113197</v>
      </c>
      <c r="S250">
        <f>S249+(1-(HLOOKUP(daily!$B249,'commercial size limit'!$A$4:$M$13,4,FALSE)/100))*(VLOOKUP(14&amp;$B249,'comm trip limit - FL_Keys'!$A$5:$I$64,COLUMN(G247),FALSE))*$C250</f>
        <v>9503.8791316113002</v>
      </c>
      <c r="T250">
        <f>T249+(1-(HLOOKUP(daily!$B249,'commercial size limit'!$A$4:$M$13,4,FALSE)/100))*(VLOOKUP(14&amp;$B249,'comm trip limit - FL_Keys'!$A$5:$I$64,COLUMN(H247),FALSE))*$C250</f>
        <v>9787.8043939282288</v>
      </c>
      <c r="U250">
        <f>U249+(1-(HLOOKUP(daily!$B249,'commercial size limit'!$A$4:$M$13,4,FALSE)/100))*(VLOOKUP(14&amp;$B249,'comm trip limit - FL_Keys'!$A$5:$I$64,COLUMN(I247),FALSE))*$C250</f>
        <v>9853.2168074015353</v>
      </c>
      <c r="V250">
        <f>V249+(1-(HLOOKUP(daily!$B249,'commercial size limit'!$A$4:$M$13,5,FALSE)/100))*(VLOOKUP(15&amp;$B249,'comm trip limit - FL_Keys'!$A$5:$I$64,COLUMN(D247),FALSE))*$C250</f>
        <v>8283.1078291943231</v>
      </c>
      <c r="W250">
        <f>W249+(1-(HLOOKUP(daily!$B249,'commercial size limit'!$A$4:$M$13,5,FALSE)/100))*(VLOOKUP(15&amp;$B249,'comm trip limit - FL_Keys'!$A$5:$I$64,COLUMN(E247),FALSE))*$C250</f>
        <v>5662.3033514460294</v>
      </c>
      <c r="X250">
        <f>X249+(1-(HLOOKUP(daily!$B249,'commercial size limit'!$A$4:$M$13,5,FALSE)/100))*(VLOOKUP(15&amp;$B249,'comm trip limit - FL_Keys'!$A$5:$I$64,COLUMN(F247),FALSE))*$C250</f>
        <v>7133.28209348358</v>
      </c>
      <c r="Y250">
        <f>Y249+(1-(HLOOKUP(daily!$B249,'commercial size limit'!$A$4:$M$13,5,FALSE)/100))*(VLOOKUP(15&amp;$B249,'comm trip limit - FL_Keys'!$A$5:$I$64,COLUMN(G247),FALSE))*$C250</f>
        <v>8079.4805819430885</v>
      </c>
      <c r="Z250">
        <f>Z249+(1-(HLOOKUP(daily!$B249,'commercial size limit'!$A$4:$M$13,5,FALSE)/100))*(VLOOKUP(15&amp;$B249,'comm trip limit - FL_Keys'!$A$5:$I$64,COLUMN(H247),FALSE))*$C250</f>
        <v>8263.2039625149591</v>
      </c>
      <c r="AA250">
        <f>AA249+(1-(HLOOKUP(daily!$B249,'commercial size limit'!$A$4:$M$13,5,FALSE)/100))*(VLOOKUP(15&amp;$B249,'comm trip limit - FL_Keys'!$A$5:$I$64,COLUMN(I247),FALSE))*$C250</f>
        <v>8283.1078291943231</v>
      </c>
      <c r="AB250">
        <f>AB249+(1-(HLOOKUP(daily!$B249,'commercial size limit'!$A$4:$M$13,6,FALSE)/100))*(VLOOKUP(16&amp;$B249,'comm trip limit - FL_Keys'!$A$5:$I$64,COLUMN(D247),FALSE))*$C250</f>
        <v>7050.9824965838952</v>
      </c>
      <c r="AC250">
        <f>AC249+(1-(HLOOKUP(daily!$B249,'commercial size limit'!$A$4:$M$13,6,FALSE)/100))*(VLOOKUP(16&amp;$B249,'comm trip limit - FL_Keys'!$A$5:$I$64,COLUMN(E247),FALSE))*$C250</f>
        <v>5033.2698984776389</v>
      </c>
      <c r="AD250">
        <f>AD249+(1-(HLOOKUP(daily!$B249,'commercial size limit'!$A$4:$M$13,6,FALSE)/100))*(VLOOKUP(16&amp;$B249,'comm trip limit - FL_Keys'!$A$5:$I$64,COLUMN(F247),FALSE))*$C250</f>
        <v>6178.2295943625422</v>
      </c>
      <c r="AE250">
        <f>AE249+(1-(HLOOKUP(daily!$B249,'commercial size limit'!$A$4:$M$13,6,FALSE)/100))*(VLOOKUP(16&amp;$B249,'comm trip limit - FL_Keys'!$A$5:$I$64,COLUMN(G247),FALSE))*$C250</f>
        <v>6882.2645108574316</v>
      </c>
      <c r="AF250">
        <f>AF249+(1-(HLOOKUP(daily!$B249,'commercial size limit'!$A$4:$M$13,6,FALSE)/100))*(VLOOKUP(16&amp;$B249,'comm trip limit - FL_Keys'!$A$5:$I$64,COLUMN(H247),FALSE))*$C250</f>
        <v>7034.0852139440958</v>
      </c>
      <c r="AG250">
        <f>AG249+(1-(HLOOKUP(daily!$B249,'commercial size limit'!$A$4:$M$13,6,FALSE)/100))*(VLOOKUP(16&amp;$B249,'comm trip limit - FL_Keys'!$A$5:$I$64,COLUMN(I247),FALSE))*$C250</f>
        <v>7050.9824965838952</v>
      </c>
      <c r="AH250">
        <f>AH249+(1-(HLOOKUP(daily!$B249,'commercial size limit'!$A$4:$M$13,7,FALSE)/100))*(VLOOKUP(17&amp;$B249,'comm trip limit - FL_Keys'!$A$5:$I$64,COLUMN(D247),FALSE))*$C250</f>
        <v>6465.5569608619699</v>
      </c>
      <c r="AI250">
        <f>AI249+(1-(HLOOKUP(daily!$B249,'commercial size limit'!$A$4:$M$13,7,FALSE)/100))*(VLOOKUP(17&amp;$B249,'comm trip limit - FL_Keys'!$A$5:$I$64,COLUMN(E247),FALSE))*$C250</f>
        <v>4759.6694758017466</v>
      </c>
      <c r="AJ250">
        <f>AJ249+(1-(HLOOKUP(daily!$B249,'commercial size limit'!$A$4:$M$13,7,FALSE)/100))*(VLOOKUP(17&amp;$B249,'comm trip limit - FL_Keys'!$A$5:$I$64,COLUMN(F247),FALSE))*$C250</f>
        <v>5764.1996611314416</v>
      </c>
      <c r="AK250">
        <f>AK249+(1-(HLOOKUP(daily!$B249,'commercial size limit'!$A$4:$M$13,7,FALSE)/100))*(VLOOKUP(17&amp;$B249,'comm trip limit - FL_Keys'!$A$5:$I$64,COLUMN(G247),FALSE))*$C250</f>
        <v>6337.3028454969972</v>
      </c>
      <c r="AL250">
        <f>AL249+(1-(HLOOKUP(daily!$B249,'commercial size limit'!$A$4:$M$13,7,FALSE)/100))*(VLOOKUP(17&amp;$B249,'comm trip limit - FL_Keys'!$A$5:$I$64,COLUMN(H247),FALSE))*$C250</f>
        <v>6458.7199423410848</v>
      </c>
      <c r="AM250">
        <f>AM249+(1-(HLOOKUP(daily!$B249,'commercial size limit'!$A$4:$M$13,7,FALSE)/100))*(VLOOKUP(17&amp;$B249,'comm trip limit - FL_Keys'!$A$5:$I$64,COLUMN(I247),FALSE))*$C250</f>
        <v>6465.5569608619699</v>
      </c>
    </row>
    <row r="251" spans="1:39" x14ac:dyDescent="0.25">
      <c r="A251" s="7">
        <v>42618</v>
      </c>
      <c r="B251" s="22">
        <f t="shared" si="10"/>
        <v>9</v>
      </c>
      <c r="C251" s="21">
        <f t="shared" si="9"/>
        <v>58.838999999999999</v>
      </c>
      <c r="D251">
        <f t="shared" si="11"/>
        <v>13109.07399999999</v>
      </c>
      <c r="E251">
        <v>249</v>
      </c>
      <c r="J251">
        <f>J250+(1-(HLOOKUP(daily!$B250,'commercial size limit'!$A$4:$M$13,2,FALSE)/100))*(VLOOKUP(12&amp;$B250,'comm trip limit - FL_Keys'!$A$5:$I$64,COLUMN(D248),FALSE))*$C251</f>
        <v>13109.07399999999</v>
      </c>
      <c r="K251">
        <f>K250+(1-(HLOOKUP(daily!$B250,'commercial size limit'!$A$4:$M$13,2,FALSE)/100))*(VLOOKUP(12&amp;$B250,'comm trip limit - FL_Keys'!$A$5:$I$64,COLUMN(E248),FALSE))*$C251</f>
        <v>7695.2939074599881</v>
      </c>
      <c r="L251">
        <f>L250+(1-(HLOOKUP(daily!$B250,'commercial size limit'!$A$4:$M$13,2,FALSE)/100))*(VLOOKUP(12&amp;$B250,'comm trip limit - FL_Keys'!$A$5:$I$64,COLUMN(F248),FALSE))*$C251</f>
        <v>10381.074620340009</v>
      </c>
      <c r="M251">
        <f>M250+(1-(HLOOKUP(daily!$B250,'commercial size limit'!$A$4:$M$13,2,FALSE)/100))*(VLOOKUP(12&amp;$B250,'comm trip limit - FL_Keys'!$A$5:$I$64,COLUMN(G248),FALSE))*$C251</f>
        <v>12258.07386226</v>
      </c>
      <c r="N251">
        <f>N250+(1-(HLOOKUP(daily!$B250,'commercial size limit'!$A$4:$M$13,2,FALSE)/100))*(VLOOKUP(12&amp;$B250,'comm trip limit - FL_Keys'!$A$5:$I$64,COLUMN(H248),FALSE))*$C251</f>
        <v>12840.598116689984</v>
      </c>
      <c r="O251">
        <f>O250+(1-(HLOOKUP(daily!$B250,'commercial size limit'!$A$4:$M$13,2,FALSE)/100))*(VLOOKUP(12&amp;$B250,'comm trip limit - FL_Keys'!$A$5:$I$64,COLUMN(I248),FALSE))*$C251</f>
        <v>12960.114610749995</v>
      </c>
      <c r="P251">
        <f>P250+(1-(HLOOKUP(daily!$B250,'commercial size limit'!$A$4:$M$13,4,FALSE)/100))*(VLOOKUP(14&amp;$B250,'comm trip limit - FL_Keys'!$A$5:$I$64,COLUMN(D248),FALSE))*$C251</f>
        <v>9940.278768344544</v>
      </c>
      <c r="Q251">
        <f>Q250+(1-(HLOOKUP(daily!$B250,'commercial size limit'!$A$4:$M$13,4,FALSE)/100))*(VLOOKUP(14&amp;$B250,'comm trip limit - FL_Keys'!$A$5:$I$64,COLUMN(E248),FALSE))*$C251</f>
        <v>6463.2531724753189</v>
      </c>
      <c r="R251">
        <f>R250+(1-(HLOOKUP(daily!$B250,'commercial size limit'!$A$4:$M$13,4,FALSE)/100))*(VLOOKUP(14&amp;$B250,'comm trip limit - FL_Keys'!$A$5:$I$64,COLUMN(F248),FALSE))*$C251</f>
        <v>8327.6803078044359</v>
      </c>
      <c r="S251">
        <f>S250+(1-(HLOOKUP(daily!$B250,'commercial size limit'!$A$4:$M$13,4,FALSE)/100))*(VLOOKUP(14&amp;$B250,'comm trip limit - FL_Keys'!$A$5:$I$64,COLUMN(G248),FALSE))*$C251</f>
        <v>9536.2829098624843</v>
      </c>
      <c r="T251">
        <f>T250+(1-(HLOOKUP(daily!$B250,'commercial size limit'!$A$4:$M$13,4,FALSE)/100))*(VLOOKUP(14&amp;$B250,'comm trip limit - FL_Keys'!$A$5:$I$64,COLUMN(H248),FALSE))*$C251</f>
        <v>9820.2081721794129</v>
      </c>
      <c r="U251">
        <f>U250+(1-(HLOOKUP(daily!$B250,'commercial size limit'!$A$4:$M$13,4,FALSE)/100))*(VLOOKUP(14&amp;$B250,'comm trip limit - FL_Keys'!$A$5:$I$64,COLUMN(I248),FALSE))*$C251</f>
        <v>9885.6205856527195</v>
      </c>
      <c r="V251">
        <f>V250+(1-(HLOOKUP(daily!$B250,'commercial size limit'!$A$4:$M$13,5,FALSE)/100))*(VLOOKUP(15&amp;$B250,'comm trip limit - FL_Keys'!$A$5:$I$64,COLUMN(D248),FALSE))*$C251</f>
        <v>8306.2867795424154</v>
      </c>
      <c r="W251">
        <f>W250+(1-(HLOOKUP(daily!$B250,'commercial size limit'!$A$4:$M$13,5,FALSE)/100))*(VLOOKUP(15&amp;$B250,'comm trip limit - FL_Keys'!$A$5:$I$64,COLUMN(E248),FALSE))*$C251</f>
        <v>5683.8006689463682</v>
      </c>
      <c r="X251">
        <f>X250+(1-(HLOOKUP(daily!$B250,'commercial size limit'!$A$4:$M$13,5,FALSE)/100))*(VLOOKUP(15&amp;$B250,'comm trip limit - FL_Keys'!$A$5:$I$64,COLUMN(F248),FALSE))*$C251</f>
        <v>7156.3101488649063</v>
      </c>
      <c r="Y251">
        <f>Y250+(1-(HLOOKUP(daily!$B250,'commercial size limit'!$A$4:$M$13,5,FALSE)/100))*(VLOOKUP(15&amp;$B250,'comm trip limit - FL_Keys'!$A$5:$I$64,COLUMN(G248),FALSE))*$C251</f>
        <v>8102.6595322911808</v>
      </c>
      <c r="Z251">
        <f>Z250+(1-(HLOOKUP(daily!$B250,'commercial size limit'!$A$4:$M$13,5,FALSE)/100))*(VLOOKUP(15&amp;$B250,'comm trip limit - FL_Keys'!$A$5:$I$64,COLUMN(H248),FALSE))*$C251</f>
        <v>8286.3829128630514</v>
      </c>
      <c r="AA251">
        <f>AA250+(1-(HLOOKUP(daily!$B250,'commercial size limit'!$A$4:$M$13,5,FALSE)/100))*(VLOOKUP(15&amp;$B250,'comm trip limit - FL_Keys'!$A$5:$I$64,COLUMN(I248),FALSE))*$C251</f>
        <v>8306.2867795424154</v>
      </c>
      <c r="AB251">
        <f>AB250+(1-(HLOOKUP(daily!$B250,'commercial size limit'!$A$4:$M$13,6,FALSE)/100))*(VLOOKUP(16&amp;$B250,'comm trip limit - FL_Keys'!$A$5:$I$64,COLUMN(D248),FALSE))*$C251</f>
        <v>7072.0237337044746</v>
      </c>
      <c r="AC251">
        <f>AC250+(1-(HLOOKUP(daily!$B250,'commercial size limit'!$A$4:$M$13,6,FALSE)/100))*(VLOOKUP(16&amp;$B250,'comm trip limit - FL_Keys'!$A$5:$I$64,COLUMN(E248),FALSE))*$C251</f>
        <v>5053.0278305462343</v>
      </c>
      <c r="AD251">
        <f>AD250+(1-(HLOOKUP(daily!$B250,'commercial size limit'!$A$4:$M$13,6,FALSE)/100))*(VLOOKUP(16&amp;$B250,'comm trip limit - FL_Keys'!$A$5:$I$64,COLUMN(F248),FALSE))*$C251</f>
        <v>6199.2117056068128</v>
      </c>
      <c r="AE251">
        <f>AE250+(1-(HLOOKUP(daily!$B250,'commercial size limit'!$A$4:$M$13,6,FALSE)/100))*(VLOOKUP(16&amp;$B250,'comm trip limit - FL_Keys'!$A$5:$I$64,COLUMN(G248),FALSE))*$C251</f>
        <v>6903.3057479780109</v>
      </c>
      <c r="AF251">
        <f>AF250+(1-(HLOOKUP(daily!$B250,'commercial size limit'!$A$4:$M$13,6,FALSE)/100))*(VLOOKUP(16&amp;$B250,'comm trip limit - FL_Keys'!$A$5:$I$64,COLUMN(H248),FALSE))*$C251</f>
        <v>7055.1264510646752</v>
      </c>
      <c r="AG251">
        <f>AG250+(1-(HLOOKUP(daily!$B250,'commercial size limit'!$A$4:$M$13,6,FALSE)/100))*(VLOOKUP(16&amp;$B250,'comm trip limit - FL_Keys'!$A$5:$I$64,COLUMN(I248),FALSE))*$C251</f>
        <v>7072.0237337044746</v>
      </c>
      <c r="AH251">
        <f>AH250+(1-(HLOOKUP(daily!$B250,'commercial size limit'!$A$4:$M$13,7,FALSE)/100))*(VLOOKUP(17&amp;$B250,'comm trip limit - FL_Keys'!$A$5:$I$64,COLUMN(D248),FALSE))*$C251</f>
        <v>6482.2534078126801</v>
      </c>
      <c r="AI251">
        <f>AI250+(1-(HLOOKUP(daily!$B250,'commercial size limit'!$A$4:$M$13,7,FALSE)/100))*(VLOOKUP(17&amp;$B250,'comm trip limit - FL_Keys'!$A$5:$I$64,COLUMN(E248),FALSE))*$C251</f>
        <v>4775.7650176267007</v>
      </c>
      <c r="AJ251">
        <f>AJ250+(1-(HLOOKUP(daily!$B250,'commercial size limit'!$A$4:$M$13,7,FALSE)/100))*(VLOOKUP(17&amp;$B250,'comm trip limit - FL_Keys'!$A$5:$I$64,COLUMN(F248),FALSE))*$C251</f>
        <v>5780.8961080821518</v>
      </c>
      <c r="AK251">
        <f>AK250+(1-(HLOOKUP(daily!$B250,'commercial size limit'!$A$4:$M$13,7,FALSE)/100))*(VLOOKUP(17&amp;$B250,'comm trip limit - FL_Keys'!$A$5:$I$64,COLUMN(G248),FALSE))*$C251</f>
        <v>6353.9992924477074</v>
      </c>
      <c r="AL251">
        <f>AL250+(1-(HLOOKUP(daily!$B250,'commercial size limit'!$A$4:$M$13,7,FALSE)/100))*(VLOOKUP(17&amp;$B250,'comm trip limit - FL_Keys'!$A$5:$I$64,COLUMN(H248),FALSE))*$C251</f>
        <v>6475.416389291795</v>
      </c>
      <c r="AM251">
        <f>AM250+(1-(HLOOKUP(daily!$B250,'commercial size limit'!$A$4:$M$13,7,FALSE)/100))*(VLOOKUP(17&amp;$B250,'comm trip limit - FL_Keys'!$A$5:$I$64,COLUMN(I248),FALSE))*$C251</f>
        <v>6482.2534078126801</v>
      </c>
    </row>
    <row r="252" spans="1:39" x14ac:dyDescent="0.25">
      <c r="A252" s="7">
        <v>42619</v>
      </c>
      <c r="B252" s="22">
        <f t="shared" si="10"/>
        <v>9</v>
      </c>
      <c r="C252" s="21">
        <f t="shared" si="9"/>
        <v>58.838999999999999</v>
      </c>
      <c r="D252">
        <f t="shared" si="11"/>
        <v>13167.91299999999</v>
      </c>
      <c r="E252">
        <v>250</v>
      </c>
      <c r="J252">
        <f>J251+(1-(HLOOKUP(daily!$B251,'commercial size limit'!$A$4:$M$13,2,FALSE)/100))*(VLOOKUP(12&amp;$B251,'comm trip limit - FL_Keys'!$A$5:$I$64,COLUMN(D249),FALSE))*$C252</f>
        <v>13167.91299999999</v>
      </c>
      <c r="K252">
        <f>K251+(1-(HLOOKUP(daily!$B251,'commercial size limit'!$A$4:$M$13,2,FALSE)/100))*(VLOOKUP(12&amp;$B251,'comm trip limit - FL_Keys'!$A$5:$I$64,COLUMN(E249),FALSE))*$C252</f>
        <v>7734.4753859499879</v>
      </c>
      <c r="L252">
        <f>L251+(1-(HLOOKUP(daily!$B251,'commercial size limit'!$A$4:$M$13,2,FALSE)/100))*(VLOOKUP(12&amp;$B251,'comm trip limit - FL_Keys'!$A$5:$I$64,COLUMN(F249),FALSE))*$C252</f>
        <v>10432.350455280008</v>
      </c>
      <c r="M252">
        <f>M251+(1-(HLOOKUP(daily!$B251,'commercial size limit'!$A$4:$M$13,2,FALSE)/100))*(VLOOKUP(12&amp;$B251,'comm trip limit - FL_Keys'!$A$5:$I$64,COLUMN(G249),FALSE))*$C252</f>
        <v>12315.453655060001</v>
      </c>
      <c r="N252">
        <f>N251+(1-(HLOOKUP(daily!$B251,'commercial size limit'!$A$4:$M$13,2,FALSE)/100))*(VLOOKUP(12&amp;$B251,'comm trip limit - FL_Keys'!$A$5:$I$64,COLUMN(H249),FALSE))*$C252</f>
        <v>12899.437116689984</v>
      </c>
      <c r="O252">
        <f>O251+(1-(HLOOKUP(daily!$B251,'commercial size limit'!$A$4:$M$13,2,FALSE)/100))*(VLOOKUP(12&amp;$B251,'comm trip limit - FL_Keys'!$A$5:$I$64,COLUMN(I249),FALSE))*$C252</f>
        <v>13018.953610749995</v>
      </c>
      <c r="P252">
        <f>P251+(1-(HLOOKUP(daily!$B251,'commercial size limit'!$A$4:$M$13,4,FALSE)/100))*(VLOOKUP(14&amp;$B251,'comm trip limit - FL_Keys'!$A$5:$I$64,COLUMN(D249),FALSE))*$C252</f>
        <v>9972.6825465957281</v>
      </c>
      <c r="Q252">
        <f>Q251+(1-(HLOOKUP(daily!$B251,'commercial size limit'!$A$4:$M$13,4,FALSE)/100))*(VLOOKUP(14&amp;$B251,'comm trip limit - FL_Keys'!$A$5:$I$64,COLUMN(E249),FALSE))*$C252</f>
        <v>6490.6158949439659</v>
      </c>
      <c r="R252">
        <f>R251+(1-(HLOOKUP(daily!$B251,'commercial size limit'!$A$4:$M$13,4,FALSE)/100))*(VLOOKUP(14&amp;$B251,'comm trip limit - FL_Keys'!$A$5:$I$64,COLUMN(F249),FALSE))*$C252</f>
        <v>8358.999531597552</v>
      </c>
      <c r="S252">
        <f>S251+(1-(HLOOKUP(daily!$B251,'commercial size limit'!$A$4:$M$13,4,FALSE)/100))*(VLOOKUP(14&amp;$B251,'comm trip limit - FL_Keys'!$A$5:$I$64,COLUMN(G249),FALSE))*$C252</f>
        <v>9568.6866881136684</v>
      </c>
      <c r="T252">
        <f>T251+(1-(HLOOKUP(daily!$B251,'commercial size limit'!$A$4:$M$13,4,FALSE)/100))*(VLOOKUP(14&amp;$B251,'comm trip limit - FL_Keys'!$A$5:$I$64,COLUMN(H249),FALSE))*$C252</f>
        <v>9852.6119504305971</v>
      </c>
      <c r="U252">
        <f>U251+(1-(HLOOKUP(daily!$B251,'commercial size limit'!$A$4:$M$13,4,FALSE)/100))*(VLOOKUP(14&amp;$B251,'comm trip limit - FL_Keys'!$A$5:$I$64,COLUMN(I249),FALSE))*$C252</f>
        <v>9918.0243639039036</v>
      </c>
      <c r="V252">
        <f>V251+(1-(HLOOKUP(daily!$B251,'commercial size limit'!$A$4:$M$13,5,FALSE)/100))*(VLOOKUP(15&amp;$B251,'comm trip limit - FL_Keys'!$A$5:$I$64,COLUMN(D249),FALSE))*$C252</f>
        <v>8329.4657298905076</v>
      </c>
      <c r="W252">
        <f>W251+(1-(HLOOKUP(daily!$B251,'commercial size limit'!$A$4:$M$13,5,FALSE)/100))*(VLOOKUP(15&amp;$B251,'comm trip limit - FL_Keys'!$A$5:$I$64,COLUMN(E249),FALSE))*$C252</f>
        <v>5705.297986446707</v>
      </c>
      <c r="X252">
        <f>X251+(1-(HLOOKUP(daily!$B251,'commercial size limit'!$A$4:$M$13,5,FALSE)/100))*(VLOOKUP(15&amp;$B251,'comm trip limit - FL_Keys'!$A$5:$I$64,COLUMN(F249),FALSE))*$C252</f>
        <v>7179.3382042462326</v>
      </c>
      <c r="Y252">
        <f>Y251+(1-(HLOOKUP(daily!$B251,'commercial size limit'!$A$4:$M$13,5,FALSE)/100))*(VLOOKUP(15&amp;$B251,'comm trip limit - FL_Keys'!$A$5:$I$64,COLUMN(G249),FALSE))*$C252</f>
        <v>8125.838482639273</v>
      </c>
      <c r="Z252">
        <f>Z251+(1-(HLOOKUP(daily!$B251,'commercial size limit'!$A$4:$M$13,5,FALSE)/100))*(VLOOKUP(15&amp;$B251,'comm trip limit - FL_Keys'!$A$5:$I$64,COLUMN(H249),FALSE))*$C252</f>
        <v>8309.5618632111436</v>
      </c>
      <c r="AA252">
        <f>AA251+(1-(HLOOKUP(daily!$B251,'commercial size limit'!$A$4:$M$13,5,FALSE)/100))*(VLOOKUP(15&amp;$B251,'comm trip limit - FL_Keys'!$A$5:$I$64,COLUMN(I249),FALSE))*$C252</f>
        <v>8329.4657298905076</v>
      </c>
      <c r="AB252">
        <f>AB251+(1-(HLOOKUP(daily!$B251,'commercial size limit'!$A$4:$M$13,6,FALSE)/100))*(VLOOKUP(16&amp;$B251,'comm trip limit - FL_Keys'!$A$5:$I$64,COLUMN(D249),FALSE))*$C252</f>
        <v>7093.0649708250539</v>
      </c>
      <c r="AC252">
        <f>AC251+(1-(HLOOKUP(daily!$B251,'commercial size limit'!$A$4:$M$13,6,FALSE)/100))*(VLOOKUP(16&amp;$B251,'comm trip limit - FL_Keys'!$A$5:$I$64,COLUMN(E249),FALSE))*$C252</f>
        <v>5072.7857626148298</v>
      </c>
      <c r="AD252">
        <f>AD251+(1-(HLOOKUP(daily!$B251,'commercial size limit'!$A$4:$M$13,6,FALSE)/100))*(VLOOKUP(16&amp;$B251,'comm trip limit - FL_Keys'!$A$5:$I$64,COLUMN(F249),FALSE))*$C252</f>
        <v>6220.1938168510833</v>
      </c>
      <c r="AE252">
        <f>AE251+(1-(HLOOKUP(daily!$B251,'commercial size limit'!$A$4:$M$13,6,FALSE)/100))*(VLOOKUP(16&amp;$B251,'comm trip limit - FL_Keys'!$A$5:$I$64,COLUMN(G249),FALSE))*$C252</f>
        <v>6924.3469850985903</v>
      </c>
      <c r="AF252">
        <f>AF251+(1-(HLOOKUP(daily!$B251,'commercial size limit'!$A$4:$M$13,6,FALSE)/100))*(VLOOKUP(16&amp;$B251,'comm trip limit - FL_Keys'!$A$5:$I$64,COLUMN(H249),FALSE))*$C252</f>
        <v>7076.1676881852545</v>
      </c>
      <c r="AG252">
        <f>AG251+(1-(HLOOKUP(daily!$B251,'commercial size limit'!$A$4:$M$13,6,FALSE)/100))*(VLOOKUP(16&amp;$B251,'comm trip limit - FL_Keys'!$A$5:$I$64,COLUMN(I249),FALSE))*$C252</f>
        <v>7093.0649708250539</v>
      </c>
      <c r="AH252">
        <f>AH251+(1-(HLOOKUP(daily!$B251,'commercial size limit'!$A$4:$M$13,7,FALSE)/100))*(VLOOKUP(17&amp;$B251,'comm trip limit - FL_Keys'!$A$5:$I$64,COLUMN(D249),FALSE))*$C252</f>
        <v>6498.9498547633902</v>
      </c>
      <c r="AI252">
        <f>AI251+(1-(HLOOKUP(daily!$B251,'commercial size limit'!$A$4:$M$13,7,FALSE)/100))*(VLOOKUP(17&amp;$B251,'comm trip limit - FL_Keys'!$A$5:$I$64,COLUMN(E249),FALSE))*$C252</f>
        <v>4791.8605594516548</v>
      </c>
      <c r="AJ252">
        <f>AJ251+(1-(HLOOKUP(daily!$B251,'commercial size limit'!$A$4:$M$13,7,FALSE)/100))*(VLOOKUP(17&amp;$B251,'comm trip limit - FL_Keys'!$A$5:$I$64,COLUMN(F249),FALSE))*$C252</f>
        <v>5797.592555032862</v>
      </c>
      <c r="AK252">
        <f>AK251+(1-(HLOOKUP(daily!$B251,'commercial size limit'!$A$4:$M$13,7,FALSE)/100))*(VLOOKUP(17&amp;$B251,'comm trip limit - FL_Keys'!$A$5:$I$64,COLUMN(G249),FALSE))*$C252</f>
        <v>6370.6957393984176</v>
      </c>
      <c r="AL252">
        <f>AL251+(1-(HLOOKUP(daily!$B251,'commercial size limit'!$A$4:$M$13,7,FALSE)/100))*(VLOOKUP(17&amp;$B251,'comm trip limit - FL_Keys'!$A$5:$I$64,COLUMN(H249),FALSE))*$C252</f>
        <v>6492.1128362425052</v>
      </c>
      <c r="AM252">
        <f>AM251+(1-(HLOOKUP(daily!$B251,'commercial size limit'!$A$4:$M$13,7,FALSE)/100))*(VLOOKUP(17&amp;$B251,'comm trip limit - FL_Keys'!$A$5:$I$64,COLUMN(I249),FALSE))*$C252</f>
        <v>6498.9498547633902</v>
      </c>
    </row>
    <row r="253" spans="1:39" x14ac:dyDescent="0.25">
      <c r="A253" s="7">
        <v>42620</v>
      </c>
      <c r="B253" s="22">
        <f t="shared" si="10"/>
        <v>9</v>
      </c>
      <c r="C253" s="21">
        <f t="shared" si="9"/>
        <v>58.838999999999999</v>
      </c>
      <c r="D253">
        <f t="shared" si="11"/>
        <v>13226.751999999989</v>
      </c>
      <c r="E253">
        <v>251</v>
      </c>
      <c r="J253">
        <f>J252+(1-(HLOOKUP(daily!$B252,'commercial size limit'!$A$4:$M$13,2,FALSE)/100))*(VLOOKUP(12&amp;$B252,'comm trip limit - FL_Keys'!$A$5:$I$64,COLUMN(D250),FALSE))*$C253</f>
        <v>13226.751999999989</v>
      </c>
      <c r="K253">
        <f>K252+(1-(HLOOKUP(daily!$B252,'commercial size limit'!$A$4:$M$13,2,FALSE)/100))*(VLOOKUP(12&amp;$B252,'comm trip limit - FL_Keys'!$A$5:$I$64,COLUMN(E250),FALSE))*$C253</f>
        <v>7773.6568644399877</v>
      </c>
      <c r="L253">
        <f>L252+(1-(HLOOKUP(daily!$B252,'commercial size limit'!$A$4:$M$13,2,FALSE)/100))*(VLOOKUP(12&amp;$B252,'comm trip limit - FL_Keys'!$A$5:$I$64,COLUMN(F250),FALSE))*$C253</f>
        <v>10483.626290220007</v>
      </c>
      <c r="M253">
        <f>M252+(1-(HLOOKUP(daily!$B252,'commercial size limit'!$A$4:$M$13,2,FALSE)/100))*(VLOOKUP(12&amp;$B252,'comm trip limit - FL_Keys'!$A$5:$I$64,COLUMN(G250),FALSE))*$C253</f>
        <v>12372.833447860001</v>
      </c>
      <c r="N253">
        <f>N252+(1-(HLOOKUP(daily!$B252,'commercial size limit'!$A$4:$M$13,2,FALSE)/100))*(VLOOKUP(12&amp;$B252,'comm trip limit - FL_Keys'!$A$5:$I$64,COLUMN(H250),FALSE))*$C253</f>
        <v>12958.276116689984</v>
      </c>
      <c r="O253">
        <f>O252+(1-(HLOOKUP(daily!$B252,'commercial size limit'!$A$4:$M$13,2,FALSE)/100))*(VLOOKUP(12&amp;$B252,'comm trip limit - FL_Keys'!$A$5:$I$64,COLUMN(I250),FALSE))*$C253</f>
        <v>13077.792610749995</v>
      </c>
      <c r="P253">
        <f>P252+(1-(HLOOKUP(daily!$B252,'commercial size limit'!$A$4:$M$13,4,FALSE)/100))*(VLOOKUP(14&amp;$B252,'comm trip limit - FL_Keys'!$A$5:$I$64,COLUMN(D250),FALSE))*$C253</f>
        <v>10005.086324846912</v>
      </c>
      <c r="Q253">
        <f>Q252+(1-(HLOOKUP(daily!$B252,'commercial size limit'!$A$4:$M$13,4,FALSE)/100))*(VLOOKUP(14&amp;$B252,'comm trip limit - FL_Keys'!$A$5:$I$64,COLUMN(E250),FALSE))*$C253</f>
        <v>6517.9786174126129</v>
      </c>
      <c r="R253">
        <f>R252+(1-(HLOOKUP(daily!$B252,'commercial size limit'!$A$4:$M$13,4,FALSE)/100))*(VLOOKUP(14&amp;$B252,'comm trip limit - FL_Keys'!$A$5:$I$64,COLUMN(F250),FALSE))*$C253</f>
        <v>8390.3187553906682</v>
      </c>
      <c r="S253">
        <f>S252+(1-(HLOOKUP(daily!$B252,'commercial size limit'!$A$4:$M$13,4,FALSE)/100))*(VLOOKUP(14&amp;$B252,'comm trip limit - FL_Keys'!$A$5:$I$64,COLUMN(G250),FALSE))*$C253</f>
        <v>9601.0904663648525</v>
      </c>
      <c r="T253">
        <f>T252+(1-(HLOOKUP(daily!$B252,'commercial size limit'!$A$4:$M$13,4,FALSE)/100))*(VLOOKUP(14&amp;$B252,'comm trip limit - FL_Keys'!$A$5:$I$64,COLUMN(H250),FALSE))*$C253</f>
        <v>9885.0157286817812</v>
      </c>
      <c r="U253">
        <f>U252+(1-(HLOOKUP(daily!$B252,'commercial size limit'!$A$4:$M$13,4,FALSE)/100))*(VLOOKUP(14&amp;$B252,'comm trip limit - FL_Keys'!$A$5:$I$64,COLUMN(I250),FALSE))*$C253</f>
        <v>9950.4281421550877</v>
      </c>
      <c r="V253">
        <f>V252+(1-(HLOOKUP(daily!$B252,'commercial size limit'!$A$4:$M$13,5,FALSE)/100))*(VLOOKUP(15&amp;$B252,'comm trip limit - FL_Keys'!$A$5:$I$64,COLUMN(D250),FALSE))*$C253</f>
        <v>8352.6446802385999</v>
      </c>
      <c r="W253">
        <f>W252+(1-(HLOOKUP(daily!$B252,'commercial size limit'!$A$4:$M$13,5,FALSE)/100))*(VLOOKUP(15&amp;$B252,'comm trip limit - FL_Keys'!$A$5:$I$64,COLUMN(E250),FALSE))*$C253</f>
        <v>5726.7953039470458</v>
      </c>
      <c r="X253">
        <f>X252+(1-(HLOOKUP(daily!$B252,'commercial size limit'!$A$4:$M$13,5,FALSE)/100))*(VLOOKUP(15&amp;$B252,'comm trip limit - FL_Keys'!$A$5:$I$64,COLUMN(F250),FALSE))*$C253</f>
        <v>7202.366259627559</v>
      </c>
      <c r="Y253">
        <f>Y252+(1-(HLOOKUP(daily!$B252,'commercial size limit'!$A$4:$M$13,5,FALSE)/100))*(VLOOKUP(15&amp;$B252,'comm trip limit - FL_Keys'!$A$5:$I$64,COLUMN(G250),FALSE))*$C253</f>
        <v>8149.0174329873653</v>
      </c>
      <c r="Z253">
        <f>Z252+(1-(HLOOKUP(daily!$B252,'commercial size limit'!$A$4:$M$13,5,FALSE)/100))*(VLOOKUP(15&amp;$B252,'comm trip limit - FL_Keys'!$A$5:$I$64,COLUMN(H250),FALSE))*$C253</f>
        <v>8332.7408135592359</v>
      </c>
      <c r="AA253">
        <f>AA252+(1-(HLOOKUP(daily!$B252,'commercial size limit'!$A$4:$M$13,5,FALSE)/100))*(VLOOKUP(15&amp;$B252,'comm trip limit - FL_Keys'!$A$5:$I$64,COLUMN(I250),FALSE))*$C253</f>
        <v>8352.6446802385999</v>
      </c>
      <c r="AB253">
        <f>AB252+(1-(HLOOKUP(daily!$B252,'commercial size limit'!$A$4:$M$13,6,FALSE)/100))*(VLOOKUP(16&amp;$B252,'comm trip limit - FL_Keys'!$A$5:$I$64,COLUMN(D250),FALSE))*$C253</f>
        <v>7114.1062079456333</v>
      </c>
      <c r="AC253">
        <f>AC252+(1-(HLOOKUP(daily!$B252,'commercial size limit'!$A$4:$M$13,6,FALSE)/100))*(VLOOKUP(16&amp;$B252,'comm trip limit - FL_Keys'!$A$5:$I$64,COLUMN(E250),FALSE))*$C253</f>
        <v>5092.5436946834252</v>
      </c>
      <c r="AD253">
        <f>AD252+(1-(HLOOKUP(daily!$B252,'commercial size limit'!$A$4:$M$13,6,FALSE)/100))*(VLOOKUP(16&amp;$B252,'comm trip limit - FL_Keys'!$A$5:$I$64,COLUMN(F250),FALSE))*$C253</f>
        <v>6241.1759280953538</v>
      </c>
      <c r="AE253">
        <f>AE252+(1-(HLOOKUP(daily!$B252,'commercial size limit'!$A$4:$M$13,6,FALSE)/100))*(VLOOKUP(16&amp;$B252,'comm trip limit - FL_Keys'!$A$5:$I$64,COLUMN(G250),FALSE))*$C253</f>
        <v>6945.3882222191696</v>
      </c>
      <c r="AF253">
        <f>AF252+(1-(HLOOKUP(daily!$B252,'commercial size limit'!$A$4:$M$13,6,FALSE)/100))*(VLOOKUP(16&amp;$B252,'comm trip limit - FL_Keys'!$A$5:$I$64,COLUMN(H250),FALSE))*$C253</f>
        <v>7097.2089253058339</v>
      </c>
      <c r="AG253">
        <f>AG252+(1-(HLOOKUP(daily!$B252,'commercial size limit'!$A$4:$M$13,6,FALSE)/100))*(VLOOKUP(16&amp;$B252,'comm trip limit - FL_Keys'!$A$5:$I$64,COLUMN(I250),FALSE))*$C253</f>
        <v>7114.1062079456333</v>
      </c>
      <c r="AH253">
        <f>AH252+(1-(HLOOKUP(daily!$B252,'commercial size limit'!$A$4:$M$13,7,FALSE)/100))*(VLOOKUP(17&amp;$B252,'comm trip limit - FL_Keys'!$A$5:$I$64,COLUMN(D250),FALSE))*$C253</f>
        <v>6515.6463017141004</v>
      </c>
      <c r="AI253">
        <f>AI252+(1-(HLOOKUP(daily!$B252,'commercial size limit'!$A$4:$M$13,7,FALSE)/100))*(VLOOKUP(17&amp;$B252,'comm trip limit - FL_Keys'!$A$5:$I$64,COLUMN(E250),FALSE))*$C253</f>
        <v>4807.9561012766089</v>
      </c>
      <c r="AJ253">
        <f>AJ252+(1-(HLOOKUP(daily!$B252,'commercial size limit'!$A$4:$M$13,7,FALSE)/100))*(VLOOKUP(17&amp;$B252,'comm trip limit - FL_Keys'!$A$5:$I$64,COLUMN(F250),FALSE))*$C253</f>
        <v>5814.2890019835722</v>
      </c>
      <c r="AK253">
        <f>AK252+(1-(HLOOKUP(daily!$B252,'commercial size limit'!$A$4:$M$13,7,FALSE)/100))*(VLOOKUP(17&amp;$B252,'comm trip limit - FL_Keys'!$A$5:$I$64,COLUMN(G250),FALSE))*$C253</f>
        <v>6387.3921863491278</v>
      </c>
      <c r="AL253">
        <f>AL252+(1-(HLOOKUP(daily!$B252,'commercial size limit'!$A$4:$M$13,7,FALSE)/100))*(VLOOKUP(17&amp;$B252,'comm trip limit - FL_Keys'!$A$5:$I$64,COLUMN(H250),FALSE))*$C253</f>
        <v>6508.8092831932154</v>
      </c>
      <c r="AM253">
        <f>AM252+(1-(HLOOKUP(daily!$B252,'commercial size limit'!$A$4:$M$13,7,FALSE)/100))*(VLOOKUP(17&amp;$B252,'comm trip limit - FL_Keys'!$A$5:$I$64,COLUMN(I250),FALSE))*$C253</f>
        <v>6515.6463017141004</v>
      </c>
    </row>
    <row r="254" spans="1:39" x14ac:dyDescent="0.25">
      <c r="A254" s="7">
        <v>42621</v>
      </c>
      <c r="B254" s="22">
        <f t="shared" si="10"/>
        <v>9</v>
      </c>
      <c r="C254" s="21">
        <f t="shared" si="9"/>
        <v>58.838999999999999</v>
      </c>
      <c r="D254">
        <f t="shared" si="11"/>
        <v>13285.590999999989</v>
      </c>
      <c r="E254">
        <v>252</v>
      </c>
      <c r="J254">
        <f>J253+(1-(HLOOKUP(daily!$B253,'commercial size limit'!$A$4:$M$13,2,FALSE)/100))*(VLOOKUP(12&amp;$B253,'comm trip limit - FL_Keys'!$A$5:$I$64,COLUMN(D251),FALSE))*$C254</f>
        <v>13285.590999999989</v>
      </c>
      <c r="K254">
        <f>K253+(1-(HLOOKUP(daily!$B253,'commercial size limit'!$A$4:$M$13,2,FALSE)/100))*(VLOOKUP(12&amp;$B253,'comm trip limit - FL_Keys'!$A$5:$I$64,COLUMN(E251),FALSE))*$C254</f>
        <v>7812.8383429299874</v>
      </c>
      <c r="L254">
        <f>L253+(1-(HLOOKUP(daily!$B253,'commercial size limit'!$A$4:$M$13,2,FALSE)/100))*(VLOOKUP(12&amp;$B253,'comm trip limit - FL_Keys'!$A$5:$I$64,COLUMN(F251),FALSE))*$C254</f>
        <v>10534.902125160006</v>
      </c>
      <c r="M254">
        <f>M253+(1-(HLOOKUP(daily!$B253,'commercial size limit'!$A$4:$M$13,2,FALSE)/100))*(VLOOKUP(12&amp;$B253,'comm trip limit - FL_Keys'!$A$5:$I$64,COLUMN(G251),FALSE))*$C254</f>
        <v>12430.213240660001</v>
      </c>
      <c r="N254">
        <f>N253+(1-(HLOOKUP(daily!$B253,'commercial size limit'!$A$4:$M$13,2,FALSE)/100))*(VLOOKUP(12&amp;$B253,'comm trip limit - FL_Keys'!$A$5:$I$64,COLUMN(H251),FALSE))*$C254</f>
        <v>13017.115116689984</v>
      </c>
      <c r="O254">
        <f>O253+(1-(HLOOKUP(daily!$B253,'commercial size limit'!$A$4:$M$13,2,FALSE)/100))*(VLOOKUP(12&amp;$B253,'comm trip limit - FL_Keys'!$A$5:$I$64,COLUMN(I251),FALSE))*$C254</f>
        <v>13136.631610749995</v>
      </c>
      <c r="P254">
        <f>P253+(1-(HLOOKUP(daily!$B253,'commercial size limit'!$A$4:$M$13,4,FALSE)/100))*(VLOOKUP(14&amp;$B253,'comm trip limit - FL_Keys'!$A$5:$I$64,COLUMN(D251),FALSE))*$C254</f>
        <v>10037.490103098096</v>
      </c>
      <c r="Q254">
        <f>Q253+(1-(HLOOKUP(daily!$B253,'commercial size limit'!$A$4:$M$13,4,FALSE)/100))*(VLOOKUP(14&amp;$B253,'comm trip limit - FL_Keys'!$A$5:$I$64,COLUMN(E251),FALSE))*$C254</f>
        <v>6545.34133988126</v>
      </c>
      <c r="R254">
        <f>R253+(1-(HLOOKUP(daily!$B253,'commercial size limit'!$A$4:$M$13,4,FALSE)/100))*(VLOOKUP(14&amp;$B253,'comm trip limit - FL_Keys'!$A$5:$I$64,COLUMN(F251),FALSE))*$C254</f>
        <v>8421.6379791837844</v>
      </c>
      <c r="S254">
        <f>S253+(1-(HLOOKUP(daily!$B253,'commercial size limit'!$A$4:$M$13,4,FALSE)/100))*(VLOOKUP(14&amp;$B253,'comm trip limit - FL_Keys'!$A$5:$I$64,COLUMN(G251),FALSE))*$C254</f>
        <v>9633.4942446160367</v>
      </c>
      <c r="T254">
        <f>T253+(1-(HLOOKUP(daily!$B253,'commercial size limit'!$A$4:$M$13,4,FALSE)/100))*(VLOOKUP(14&amp;$B253,'comm trip limit - FL_Keys'!$A$5:$I$64,COLUMN(H251),FALSE))*$C254</f>
        <v>9917.4195069329653</v>
      </c>
      <c r="U254">
        <f>U253+(1-(HLOOKUP(daily!$B253,'commercial size limit'!$A$4:$M$13,4,FALSE)/100))*(VLOOKUP(14&amp;$B253,'comm trip limit - FL_Keys'!$A$5:$I$64,COLUMN(I251),FALSE))*$C254</f>
        <v>9982.8319204062718</v>
      </c>
      <c r="V254">
        <f>V253+(1-(HLOOKUP(daily!$B253,'commercial size limit'!$A$4:$M$13,5,FALSE)/100))*(VLOOKUP(15&amp;$B253,'comm trip limit - FL_Keys'!$A$5:$I$64,COLUMN(D251),FALSE))*$C254</f>
        <v>8375.8236305866922</v>
      </c>
      <c r="W254">
        <f>W253+(1-(HLOOKUP(daily!$B253,'commercial size limit'!$A$4:$M$13,5,FALSE)/100))*(VLOOKUP(15&amp;$B253,'comm trip limit - FL_Keys'!$A$5:$I$64,COLUMN(E251),FALSE))*$C254</f>
        <v>5748.2926214473846</v>
      </c>
      <c r="X254">
        <f>X253+(1-(HLOOKUP(daily!$B253,'commercial size limit'!$A$4:$M$13,5,FALSE)/100))*(VLOOKUP(15&amp;$B253,'comm trip limit - FL_Keys'!$A$5:$I$64,COLUMN(F251),FALSE))*$C254</f>
        <v>7225.3943150088853</v>
      </c>
      <c r="Y254">
        <f>Y253+(1-(HLOOKUP(daily!$B253,'commercial size limit'!$A$4:$M$13,5,FALSE)/100))*(VLOOKUP(15&amp;$B253,'comm trip limit - FL_Keys'!$A$5:$I$64,COLUMN(G251),FALSE))*$C254</f>
        <v>8172.1963833354575</v>
      </c>
      <c r="Z254">
        <f>Z253+(1-(HLOOKUP(daily!$B253,'commercial size limit'!$A$4:$M$13,5,FALSE)/100))*(VLOOKUP(15&amp;$B253,'comm trip limit - FL_Keys'!$A$5:$I$64,COLUMN(H251),FALSE))*$C254</f>
        <v>8355.9197639073282</v>
      </c>
      <c r="AA254">
        <f>AA253+(1-(HLOOKUP(daily!$B253,'commercial size limit'!$A$4:$M$13,5,FALSE)/100))*(VLOOKUP(15&amp;$B253,'comm trip limit - FL_Keys'!$A$5:$I$64,COLUMN(I251),FALSE))*$C254</f>
        <v>8375.8236305866922</v>
      </c>
      <c r="AB254">
        <f>AB253+(1-(HLOOKUP(daily!$B253,'commercial size limit'!$A$4:$M$13,6,FALSE)/100))*(VLOOKUP(16&amp;$B253,'comm trip limit - FL_Keys'!$A$5:$I$64,COLUMN(D251),FALSE))*$C254</f>
        <v>7135.1474450662126</v>
      </c>
      <c r="AC254">
        <f>AC253+(1-(HLOOKUP(daily!$B253,'commercial size limit'!$A$4:$M$13,6,FALSE)/100))*(VLOOKUP(16&amp;$B253,'comm trip limit - FL_Keys'!$A$5:$I$64,COLUMN(E251),FALSE))*$C254</f>
        <v>5112.3016267520206</v>
      </c>
      <c r="AD254">
        <f>AD253+(1-(HLOOKUP(daily!$B253,'commercial size limit'!$A$4:$M$13,6,FALSE)/100))*(VLOOKUP(16&amp;$B253,'comm trip limit - FL_Keys'!$A$5:$I$64,COLUMN(F251),FALSE))*$C254</f>
        <v>6262.1580393396243</v>
      </c>
      <c r="AE254">
        <f>AE253+(1-(HLOOKUP(daily!$B253,'commercial size limit'!$A$4:$M$13,6,FALSE)/100))*(VLOOKUP(16&amp;$B253,'comm trip limit - FL_Keys'!$A$5:$I$64,COLUMN(G251),FALSE))*$C254</f>
        <v>6966.429459339749</v>
      </c>
      <c r="AF254">
        <f>AF253+(1-(HLOOKUP(daily!$B253,'commercial size limit'!$A$4:$M$13,6,FALSE)/100))*(VLOOKUP(16&amp;$B253,'comm trip limit - FL_Keys'!$A$5:$I$64,COLUMN(H251),FALSE))*$C254</f>
        <v>7118.2501624264132</v>
      </c>
      <c r="AG254">
        <f>AG253+(1-(HLOOKUP(daily!$B253,'commercial size limit'!$A$4:$M$13,6,FALSE)/100))*(VLOOKUP(16&amp;$B253,'comm trip limit - FL_Keys'!$A$5:$I$64,COLUMN(I251),FALSE))*$C254</f>
        <v>7135.1474450662126</v>
      </c>
      <c r="AH254">
        <f>AH253+(1-(HLOOKUP(daily!$B253,'commercial size limit'!$A$4:$M$13,7,FALSE)/100))*(VLOOKUP(17&amp;$B253,'comm trip limit - FL_Keys'!$A$5:$I$64,COLUMN(D251),FALSE))*$C254</f>
        <v>6532.3427486648106</v>
      </c>
      <c r="AI254">
        <f>AI253+(1-(HLOOKUP(daily!$B253,'commercial size limit'!$A$4:$M$13,7,FALSE)/100))*(VLOOKUP(17&amp;$B253,'comm trip limit - FL_Keys'!$A$5:$I$64,COLUMN(E251),FALSE))*$C254</f>
        <v>4824.0516431015631</v>
      </c>
      <c r="AJ254">
        <f>AJ253+(1-(HLOOKUP(daily!$B253,'commercial size limit'!$A$4:$M$13,7,FALSE)/100))*(VLOOKUP(17&amp;$B253,'comm trip limit - FL_Keys'!$A$5:$I$64,COLUMN(F251),FALSE))*$C254</f>
        <v>5830.9854489342824</v>
      </c>
      <c r="AK254">
        <f>AK253+(1-(HLOOKUP(daily!$B253,'commercial size limit'!$A$4:$M$13,7,FALSE)/100))*(VLOOKUP(17&amp;$B253,'comm trip limit - FL_Keys'!$A$5:$I$64,COLUMN(G251),FALSE))*$C254</f>
        <v>6404.088633299838</v>
      </c>
      <c r="AL254">
        <f>AL253+(1-(HLOOKUP(daily!$B253,'commercial size limit'!$A$4:$M$13,7,FALSE)/100))*(VLOOKUP(17&amp;$B253,'comm trip limit - FL_Keys'!$A$5:$I$64,COLUMN(H251),FALSE))*$C254</f>
        <v>6525.5057301439256</v>
      </c>
      <c r="AM254">
        <f>AM253+(1-(HLOOKUP(daily!$B253,'commercial size limit'!$A$4:$M$13,7,FALSE)/100))*(VLOOKUP(17&amp;$B253,'comm trip limit - FL_Keys'!$A$5:$I$64,COLUMN(I251),FALSE))*$C254</f>
        <v>6532.3427486648106</v>
      </c>
    </row>
    <row r="255" spans="1:39" x14ac:dyDescent="0.25">
      <c r="A255" s="7">
        <v>42622</v>
      </c>
      <c r="B255" s="22">
        <f t="shared" si="10"/>
        <v>9</v>
      </c>
      <c r="C255" s="21">
        <f t="shared" si="9"/>
        <v>58.838999999999999</v>
      </c>
      <c r="D255">
        <f t="shared" si="11"/>
        <v>13344.429999999989</v>
      </c>
      <c r="E255">
        <v>253</v>
      </c>
      <c r="J255">
        <f>J254+(1-(HLOOKUP(daily!$B254,'commercial size limit'!$A$4:$M$13,2,FALSE)/100))*(VLOOKUP(12&amp;$B254,'comm trip limit - FL_Keys'!$A$5:$I$64,COLUMN(D252),FALSE))*$C255</f>
        <v>13344.429999999989</v>
      </c>
      <c r="K255">
        <f>K254+(1-(HLOOKUP(daily!$B254,'commercial size limit'!$A$4:$M$13,2,FALSE)/100))*(VLOOKUP(12&amp;$B254,'comm trip limit - FL_Keys'!$A$5:$I$64,COLUMN(E252),FALSE))*$C255</f>
        <v>7852.0198214199872</v>
      </c>
      <c r="L255">
        <f>L254+(1-(HLOOKUP(daily!$B254,'commercial size limit'!$A$4:$M$13,2,FALSE)/100))*(VLOOKUP(12&amp;$B254,'comm trip limit - FL_Keys'!$A$5:$I$64,COLUMN(F252),FALSE))*$C255</f>
        <v>10586.177960100005</v>
      </c>
      <c r="M255">
        <f>M254+(1-(HLOOKUP(daily!$B254,'commercial size limit'!$A$4:$M$13,2,FALSE)/100))*(VLOOKUP(12&amp;$B254,'comm trip limit - FL_Keys'!$A$5:$I$64,COLUMN(G252),FALSE))*$C255</f>
        <v>12487.593033460002</v>
      </c>
      <c r="N255">
        <f>N254+(1-(HLOOKUP(daily!$B254,'commercial size limit'!$A$4:$M$13,2,FALSE)/100))*(VLOOKUP(12&amp;$B254,'comm trip limit - FL_Keys'!$A$5:$I$64,COLUMN(H252),FALSE))*$C255</f>
        <v>13075.954116689983</v>
      </c>
      <c r="O255">
        <f>O254+(1-(HLOOKUP(daily!$B254,'commercial size limit'!$A$4:$M$13,2,FALSE)/100))*(VLOOKUP(12&amp;$B254,'comm trip limit - FL_Keys'!$A$5:$I$64,COLUMN(I252),FALSE))*$C255</f>
        <v>13195.470610749995</v>
      </c>
      <c r="P255">
        <f>P254+(1-(HLOOKUP(daily!$B254,'commercial size limit'!$A$4:$M$13,4,FALSE)/100))*(VLOOKUP(14&amp;$B254,'comm trip limit - FL_Keys'!$A$5:$I$64,COLUMN(D252),FALSE))*$C255</f>
        <v>10069.89388134928</v>
      </c>
      <c r="Q255">
        <f>Q254+(1-(HLOOKUP(daily!$B254,'commercial size limit'!$A$4:$M$13,4,FALSE)/100))*(VLOOKUP(14&amp;$B254,'comm trip limit - FL_Keys'!$A$5:$I$64,COLUMN(E252),FALSE))*$C255</f>
        <v>6572.704062349907</v>
      </c>
      <c r="R255">
        <f>R254+(1-(HLOOKUP(daily!$B254,'commercial size limit'!$A$4:$M$13,4,FALSE)/100))*(VLOOKUP(14&amp;$B254,'comm trip limit - FL_Keys'!$A$5:$I$64,COLUMN(F252),FALSE))*$C255</f>
        <v>8452.9572029769006</v>
      </c>
      <c r="S255">
        <f>S254+(1-(HLOOKUP(daily!$B254,'commercial size limit'!$A$4:$M$13,4,FALSE)/100))*(VLOOKUP(14&amp;$B254,'comm trip limit - FL_Keys'!$A$5:$I$64,COLUMN(G252),FALSE))*$C255</f>
        <v>9665.8980228672208</v>
      </c>
      <c r="T255">
        <f>T254+(1-(HLOOKUP(daily!$B254,'commercial size limit'!$A$4:$M$13,4,FALSE)/100))*(VLOOKUP(14&amp;$B254,'comm trip limit - FL_Keys'!$A$5:$I$64,COLUMN(H252),FALSE))*$C255</f>
        <v>9949.8232851841494</v>
      </c>
      <c r="U255">
        <f>U254+(1-(HLOOKUP(daily!$B254,'commercial size limit'!$A$4:$M$13,4,FALSE)/100))*(VLOOKUP(14&amp;$B254,'comm trip limit - FL_Keys'!$A$5:$I$64,COLUMN(I252),FALSE))*$C255</f>
        <v>10015.235698657456</v>
      </c>
      <c r="V255">
        <f>V254+(1-(HLOOKUP(daily!$B254,'commercial size limit'!$A$4:$M$13,5,FALSE)/100))*(VLOOKUP(15&amp;$B254,'comm trip limit - FL_Keys'!$A$5:$I$64,COLUMN(D252),FALSE))*$C255</f>
        <v>8399.0025809347844</v>
      </c>
      <c r="W255">
        <f>W254+(1-(HLOOKUP(daily!$B254,'commercial size limit'!$A$4:$M$13,5,FALSE)/100))*(VLOOKUP(15&amp;$B254,'comm trip limit - FL_Keys'!$A$5:$I$64,COLUMN(E252),FALSE))*$C255</f>
        <v>5769.7899389477234</v>
      </c>
      <c r="X255">
        <f>X254+(1-(HLOOKUP(daily!$B254,'commercial size limit'!$A$4:$M$13,5,FALSE)/100))*(VLOOKUP(15&amp;$B254,'comm trip limit - FL_Keys'!$A$5:$I$64,COLUMN(F252),FALSE))*$C255</f>
        <v>7248.4223703902117</v>
      </c>
      <c r="Y255">
        <f>Y254+(1-(HLOOKUP(daily!$B254,'commercial size limit'!$A$4:$M$13,5,FALSE)/100))*(VLOOKUP(15&amp;$B254,'comm trip limit - FL_Keys'!$A$5:$I$64,COLUMN(G252),FALSE))*$C255</f>
        <v>8195.3753336835507</v>
      </c>
      <c r="Z255">
        <f>Z254+(1-(HLOOKUP(daily!$B254,'commercial size limit'!$A$4:$M$13,5,FALSE)/100))*(VLOOKUP(15&amp;$B254,'comm trip limit - FL_Keys'!$A$5:$I$64,COLUMN(H252),FALSE))*$C255</f>
        <v>8379.0987142554204</v>
      </c>
      <c r="AA255">
        <f>AA254+(1-(HLOOKUP(daily!$B254,'commercial size limit'!$A$4:$M$13,5,FALSE)/100))*(VLOOKUP(15&amp;$B254,'comm trip limit - FL_Keys'!$A$5:$I$64,COLUMN(I252),FALSE))*$C255</f>
        <v>8399.0025809347844</v>
      </c>
      <c r="AB255">
        <f>AB254+(1-(HLOOKUP(daily!$B254,'commercial size limit'!$A$4:$M$13,6,FALSE)/100))*(VLOOKUP(16&amp;$B254,'comm trip limit - FL_Keys'!$A$5:$I$64,COLUMN(D252),FALSE))*$C255</f>
        <v>7156.188682186792</v>
      </c>
      <c r="AC255">
        <f>AC254+(1-(HLOOKUP(daily!$B254,'commercial size limit'!$A$4:$M$13,6,FALSE)/100))*(VLOOKUP(16&amp;$B254,'comm trip limit - FL_Keys'!$A$5:$I$64,COLUMN(E252),FALSE))*$C255</f>
        <v>5132.0595588206161</v>
      </c>
      <c r="AD255">
        <f>AD254+(1-(HLOOKUP(daily!$B254,'commercial size limit'!$A$4:$M$13,6,FALSE)/100))*(VLOOKUP(16&amp;$B254,'comm trip limit - FL_Keys'!$A$5:$I$64,COLUMN(F252),FALSE))*$C255</f>
        <v>6283.1401505838949</v>
      </c>
      <c r="AE255">
        <f>AE254+(1-(HLOOKUP(daily!$B254,'commercial size limit'!$A$4:$M$13,6,FALSE)/100))*(VLOOKUP(16&amp;$B254,'comm trip limit - FL_Keys'!$A$5:$I$64,COLUMN(G252),FALSE))*$C255</f>
        <v>6987.4706964603283</v>
      </c>
      <c r="AF255">
        <f>AF254+(1-(HLOOKUP(daily!$B254,'commercial size limit'!$A$4:$M$13,6,FALSE)/100))*(VLOOKUP(16&amp;$B254,'comm trip limit - FL_Keys'!$A$5:$I$64,COLUMN(H252),FALSE))*$C255</f>
        <v>7139.2913995469926</v>
      </c>
      <c r="AG255">
        <f>AG254+(1-(HLOOKUP(daily!$B254,'commercial size limit'!$A$4:$M$13,6,FALSE)/100))*(VLOOKUP(16&amp;$B254,'comm trip limit - FL_Keys'!$A$5:$I$64,COLUMN(I252),FALSE))*$C255</f>
        <v>7156.188682186792</v>
      </c>
      <c r="AH255">
        <f>AH254+(1-(HLOOKUP(daily!$B254,'commercial size limit'!$A$4:$M$13,7,FALSE)/100))*(VLOOKUP(17&amp;$B254,'comm trip limit - FL_Keys'!$A$5:$I$64,COLUMN(D252),FALSE))*$C255</f>
        <v>6549.0391956155208</v>
      </c>
      <c r="AI255">
        <f>AI254+(1-(HLOOKUP(daily!$B254,'commercial size limit'!$A$4:$M$13,7,FALSE)/100))*(VLOOKUP(17&amp;$B254,'comm trip limit - FL_Keys'!$A$5:$I$64,COLUMN(E252),FALSE))*$C255</f>
        <v>4840.1471849265172</v>
      </c>
      <c r="AJ255">
        <f>AJ254+(1-(HLOOKUP(daily!$B254,'commercial size limit'!$A$4:$M$13,7,FALSE)/100))*(VLOOKUP(17&amp;$B254,'comm trip limit - FL_Keys'!$A$5:$I$64,COLUMN(F252),FALSE))*$C255</f>
        <v>5847.6818958849926</v>
      </c>
      <c r="AK255">
        <f>AK254+(1-(HLOOKUP(daily!$B254,'commercial size limit'!$A$4:$M$13,7,FALSE)/100))*(VLOOKUP(17&amp;$B254,'comm trip limit - FL_Keys'!$A$5:$I$64,COLUMN(G252),FALSE))*$C255</f>
        <v>6420.7850802505482</v>
      </c>
      <c r="AL255">
        <f>AL254+(1-(HLOOKUP(daily!$B254,'commercial size limit'!$A$4:$M$13,7,FALSE)/100))*(VLOOKUP(17&amp;$B254,'comm trip limit - FL_Keys'!$A$5:$I$64,COLUMN(H252),FALSE))*$C255</f>
        <v>6542.2021770946358</v>
      </c>
      <c r="AM255">
        <f>AM254+(1-(HLOOKUP(daily!$B254,'commercial size limit'!$A$4:$M$13,7,FALSE)/100))*(VLOOKUP(17&amp;$B254,'comm trip limit - FL_Keys'!$A$5:$I$64,COLUMN(I252),FALSE))*$C255</f>
        <v>6549.0391956155208</v>
      </c>
    </row>
    <row r="256" spans="1:39" x14ac:dyDescent="0.25">
      <c r="A256" s="7">
        <v>42623</v>
      </c>
      <c r="B256" s="22">
        <f t="shared" si="10"/>
        <v>9</v>
      </c>
      <c r="C256" s="21">
        <f t="shared" si="9"/>
        <v>58.838999999999999</v>
      </c>
      <c r="D256">
        <f t="shared" si="11"/>
        <v>13403.268999999989</v>
      </c>
      <c r="E256">
        <v>254</v>
      </c>
      <c r="J256">
        <f>J255+(1-(HLOOKUP(daily!$B255,'commercial size limit'!$A$4:$M$13,2,FALSE)/100))*(VLOOKUP(12&amp;$B255,'comm trip limit - FL_Keys'!$A$5:$I$64,COLUMN(D253),FALSE))*$C256</f>
        <v>13403.268999999989</v>
      </c>
      <c r="K256">
        <f>K255+(1-(HLOOKUP(daily!$B255,'commercial size limit'!$A$4:$M$13,2,FALSE)/100))*(VLOOKUP(12&amp;$B255,'comm trip limit - FL_Keys'!$A$5:$I$64,COLUMN(E253),FALSE))*$C256</f>
        <v>7891.201299909987</v>
      </c>
      <c r="L256">
        <f>L255+(1-(HLOOKUP(daily!$B255,'commercial size limit'!$A$4:$M$13,2,FALSE)/100))*(VLOOKUP(12&amp;$B255,'comm trip limit - FL_Keys'!$A$5:$I$64,COLUMN(F253),FALSE))*$C256</f>
        <v>10637.453795040004</v>
      </c>
      <c r="M256">
        <f>M255+(1-(HLOOKUP(daily!$B255,'commercial size limit'!$A$4:$M$13,2,FALSE)/100))*(VLOOKUP(12&amp;$B255,'comm trip limit - FL_Keys'!$A$5:$I$64,COLUMN(G253),FALSE))*$C256</f>
        <v>12544.972826260002</v>
      </c>
      <c r="N256">
        <f>N255+(1-(HLOOKUP(daily!$B255,'commercial size limit'!$A$4:$M$13,2,FALSE)/100))*(VLOOKUP(12&amp;$B255,'comm trip limit - FL_Keys'!$A$5:$I$64,COLUMN(H253),FALSE))*$C256</f>
        <v>13134.793116689983</v>
      </c>
      <c r="O256">
        <f>O255+(1-(HLOOKUP(daily!$B255,'commercial size limit'!$A$4:$M$13,2,FALSE)/100))*(VLOOKUP(12&amp;$B255,'comm trip limit - FL_Keys'!$A$5:$I$64,COLUMN(I253),FALSE))*$C256</f>
        <v>13254.309610749995</v>
      </c>
      <c r="P256">
        <f>P255+(1-(HLOOKUP(daily!$B255,'commercial size limit'!$A$4:$M$13,4,FALSE)/100))*(VLOOKUP(14&amp;$B255,'comm trip limit - FL_Keys'!$A$5:$I$64,COLUMN(D253),FALSE))*$C256</f>
        <v>10102.297659600465</v>
      </c>
      <c r="Q256">
        <f>Q255+(1-(HLOOKUP(daily!$B255,'commercial size limit'!$A$4:$M$13,4,FALSE)/100))*(VLOOKUP(14&amp;$B255,'comm trip limit - FL_Keys'!$A$5:$I$64,COLUMN(E253),FALSE))*$C256</f>
        <v>6600.066784818554</v>
      </c>
      <c r="R256">
        <f>R255+(1-(HLOOKUP(daily!$B255,'commercial size limit'!$A$4:$M$13,4,FALSE)/100))*(VLOOKUP(14&amp;$B255,'comm trip limit - FL_Keys'!$A$5:$I$64,COLUMN(F253),FALSE))*$C256</f>
        <v>8484.2764267700168</v>
      </c>
      <c r="S256">
        <f>S255+(1-(HLOOKUP(daily!$B255,'commercial size limit'!$A$4:$M$13,4,FALSE)/100))*(VLOOKUP(14&amp;$B255,'comm trip limit - FL_Keys'!$A$5:$I$64,COLUMN(G253),FALSE))*$C256</f>
        <v>9698.3018011184049</v>
      </c>
      <c r="T256">
        <f>T255+(1-(HLOOKUP(daily!$B255,'commercial size limit'!$A$4:$M$13,4,FALSE)/100))*(VLOOKUP(14&amp;$B255,'comm trip limit - FL_Keys'!$A$5:$I$64,COLUMN(H253),FALSE))*$C256</f>
        <v>9982.2270634353335</v>
      </c>
      <c r="U256">
        <f>U255+(1-(HLOOKUP(daily!$B255,'commercial size limit'!$A$4:$M$13,4,FALSE)/100))*(VLOOKUP(14&amp;$B255,'comm trip limit - FL_Keys'!$A$5:$I$64,COLUMN(I253),FALSE))*$C256</f>
        <v>10047.63947690864</v>
      </c>
      <c r="V256">
        <f>V255+(1-(HLOOKUP(daily!$B255,'commercial size limit'!$A$4:$M$13,5,FALSE)/100))*(VLOOKUP(15&amp;$B255,'comm trip limit - FL_Keys'!$A$5:$I$64,COLUMN(D253),FALSE))*$C256</f>
        <v>8422.1815312828767</v>
      </c>
      <c r="W256">
        <f>W255+(1-(HLOOKUP(daily!$B255,'commercial size limit'!$A$4:$M$13,5,FALSE)/100))*(VLOOKUP(15&amp;$B255,'comm trip limit - FL_Keys'!$A$5:$I$64,COLUMN(E253),FALSE))*$C256</f>
        <v>5791.2872564480622</v>
      </c>
      <c r="X256">
        <f>X255+(1-(HLOOKUP(daily!$B255,'commercial size limit'!$A$4:$M$13,5,FALSE)/100))*(VLOOKUP(15&amp;$B255,'comm trip limit - FL_Keys'!$A$5:$I$64,COLUMN(F253),FALSE))*$C256</f>
        <v>7271.450425771538</v>
      </c>
      <c r="Y256">
        <f>Y255+(1-(HLOOKUP(daily!$B255,'commercial size limit'!$A$4:$M$13,5,FALSE)/100))*(VLOOKUP(15&amp;$B255,'comm trip limit - FL_Keys'!$A$5:$I$64,COLUMN(G253),FALSE))*$C256</f>
        <v>8218.554284031643</v>
      </c>
      <c r="Z256">
        <f>Z255+(1-(HLOOKUP(daily!$B255,'commercial size limit'!$A$4:$M$13,5,FALSE)/100))*(VLOOKUP(15&amp;$B255,'comm trip limit - FL_Keys'!$A$5:$I$64,COLUMN(H253),FALSE))*$C256</f>
        <v>8402.2776646035127</v>
      </c>
      <c r="AA256">
        <f>AA255+(1-(HLOOKUP(daily!$B255,'commercial size limit'!$A$4:$M$13,5,FALSE)/100))*(VLOOKUP(15&amp;$B255,'comm trip limit - FL_Keys'!$A$5:$I$64,COLUMN(I253),FALSE))*$C256</f>
        <v>8422.1815312828767</v>
      </c>
      <c r="AB256">
        <f>AB255+(1-(HLOOKUP(daily!$B255,'commercial size limit'!$A$4:$M$13,6,FALSE)/100))*(VLOOKUP(16&amp;$B255,'comm trip limit - FL_Keys'!$A$5:$I$64,COLUMN(D253),FALSE))*$C256</f>
        <v>7177.2299193073713</v>
      </c>
      <c r="AC256">
        <f>AC255+(1-(HLOOKUP(daily!$B255,'commercial size limit'!$A$4:$M$13,6,FALSE)/100))*(VLOOKUP(16&amp;$B255,'comm trip limit - FL_Keys'!$A$5:$I$64,COLUMN(E253),FALSE))*$C256</f>
        <v>5151.8174908892115</v>
      </c>
      <c r="AD256">
        <f>AD255+(1-(HLOOKUP(daily!$B255,'commercial size limit'!$A$4:$M$13,6,FALSE)/100))*(VLOOKUP(16&amp;$B255,'comm trip limit - FL_Keys'!$A$5:$I$64,COLUMN(F253),FALSE))*$C256</f>
        <v>6304.1222618281654</v>
      </c>
      <c r="AE256">
        <f>AE255+(1-(HLOOKUP(daily!$B255,'commercial size limit'!$A$4:$M$13,6,FALSE)/100))*(VLOOKUP(16&amp;$B255,'comm trip limit - FL_Keys'!$A$5:$I$64,COLUMN(G253),FALSE))*$C256</f>
        <v>7008.5119335809077</v>
      </c>
      <c r="AF256">
        <f>AF255+(1-(HLOOKUP(daily!$B255,'commercial size limit'!$A$4:$M$13,6,FALSE)/100))*(VLOOKUP(16&amp;$B255,'comm trip limit - FL_Keys'!$A$5:$I$64,COLUMN(H253),FALSE))*$C256</f>
        <v>7160.3326366675719</v>
      </c>
      <c r="AG256">
        <f>AG255+(1-(HLOOKUP(daily!$B255,'commercial size limit'!$A$4:$M$13,6,FALSE)/100))*(VLOOKUP(16&amp;$B255,'comm trip limit - FL_Keys'!$A$5:$I$64,COLUMN(I253),FALSE))*$C256</f>
        <v>7177.2299193073713</v>
      </c>
      <c r="AH256">
        <f>AH255+(1-(HLOOKUP(daily!$B255,'commercial size limit'!$A$4:$M$13,7,FALSE)/100))*(VLOOKUP(17&amp;$B255,'comm trip limit - FL_Keys'!$A$5:$I$64,COLUMN(D253),FALSE))*$C256</f>
        <v>6565.735642566231</v>
      </c>
      <c r="AI256">
        <f>AI255+(1-(HLOOKUP(daily!$B255,'commercial size limit'!$A$4:$M$13,7,FALSE)/100))*(VLOOKUP(17&amp;$B255,'comm trip limit - FL_Keys'!$A$5:$I$64,COLUMN(E253),FALSE))*$C256</f>
        <v>4856.2427267514713</v>
      </c>
      <c r="AJ256">
        <f>AJ255+(1-(HLOOKUP(daily!$B255,'commercial size limit'!$A$4:$M$13,7,FALSE)/100))*(VLOOKUP(17&amp;$B255,'comm trip limit - FL_Keys'!$A$5:$I$64,COLUMN(F253),FALSE))*$C256</f>
        <v>5864.3783428357028</v>
      </c>
      <c r="AK256">
        <f>AK255+(1-(HLOOKUP(daily!$B255,'commercial size limit'!$A$4:$M$13,7,FALSE)/100))*(VLOOKUP(17&amp;$B255,'comm trip limit - FL_Keys'!$A$5:$I$64,COLUMN(G253),FALSE))*$C256</f>
        <v>6437.4815272012584</v>
      </c>
      <c r="AL256">
        <f>AL255+(1-(HLOOKUP(daily!$B255,'commercial size limit'!$A$4:$M$13,7,FALSE)/100))*(VLOOKUP(17&amp;$B255,'comm trip limit - FL_Keys'!$A$5:$I$64,COLUMN(H253),FALSE))*$C256</f>
        <v>6558.898624045346</v>
      </c>
      <c r="AM256">
        <f>AM255+(1-(HLOOKUP(daily!$B255,'commercial size limit'!$A$4:$M$13,7,FALSE)/100))*(VLOOKUP(17&amp;$B255,'comm trip limit - FL_Keys'!$A$5:$I$64,COLUMN(I253),FALSE))*$C256</f>
        <v>6565.735642566231</v>
      </c>
    </row>
    <row r="257" spans="1:39" x14ac:dyDescent="0.25">
      <c r="A257" s="7">
        <v>42624</v>
      </c>
      <c r="B257" s="22">
        <f t="shared" si="10"/>
        <v>9</v>
      </c>
      <c r="C257" s="21">
        <f t="shared" si="9"/>
        <v>58.838999999999999</v>
      </c>
      <c r="D257">
        <f t="shared" si="11"/>
        <v>13462.107999999989</v>
      </c>
      <c r="E257">
        <v>255</v>
      </c>
      <c r="J257">
        <f>J256+(1-(HLOOKUP(daily!$B256,'commercial size limit'!$A$4:$M$13,2,FALSE)/100))*(VLOOKUP(12&amp;$B256,'comm trip limit - FL_Keys'!$A$5:$I$64,COLUMN(D254),FALSE))*$C257</f>
        <v>13462.107999999989</v>
      </c>
      <c r="K257">
        <f>K256+(1-(HLOOKUP(daily!$B256,'commercial size limit'!$A$4:$M$13,2,FALSE)/100))*(VLOOKUP(12&amp;$B256,'comm trip limit - FL_Keys'!$A$5:$I$64,COLUMN(E254),FALSE))*$C257</f>
        <v>7930.3827783999868</v>
      </c>
      <c r="L257">
        <f>L256+(1-(HLOOKUP(daily!$B256,'commercial size limit'!$A$4:$M$13,2,FALSE)/100))*(VLOOKUP(12&amp;$B256,'comm trip limit - FL_Keys'!$A$5:$I$64,COLUMN(F254),FALSE))*$C257</f>
        <v>10688.729629980004</v>
      </c>
      <c r="M257">
        <f>M256+(1-(HLOOKUP(daily!$B256,'commercial size limit'!$A$4:$M$13,2,FALSE)/100))*(VLOOKUP(12&amp;$B256,'comm trip limit - FL_Keys'!$A$5:$I$64,COLUMN(G254),FALSE))*$C257</f>
        <v>12602.352619060002</v>
      </c>
      <c r="N257">
        <f>N256+(1-(HLOOKUP(daily!$B256,'commercial size limit'!$A$4:$M$13,2,FALSE)/100))*(VLOOKUP(12&amp;$B256,'comm trip limit - FL_Keys'!$A$5:$I$64,COLUMN(H254),FALSE))*$C257</f>
        <v>13193.632116689983</v>
      </c>
      <c r="O257">
        <f>O256+(1-(HLOOKUP(daily!$B256,'commercial size limit'!$A$4:$M$13,2,FALSE)/100))*(VLOOKUP(12&amp;$B256,'comm trip limit - FL_Keys'!$A$5:$I$64,COLUMN(I254),FALSE))*$C257</f>
        <v>13313.148610749995</v>
      </c>
      <c r="P257">
        <f>P256+(1-(HLOOKUP(daily!$B256,'commercial size limit'!$A$4:$M$13,4,FALSE)/100))*(VLOOKUP(14&amp;$B256,'comm trip limit - FL_Keys'!$A$5:$I$64,COLUMN(D254),FALSE))*$C257</f>
        <v>10134.701437851649</v>
      </c>
      <c r="Q257">
        <f>Q256+(1-(HLOOKUP(daily!$B256,'commercial size limit'!$A$4:$M$13,4,FALSE)/100))*(VLOOKUP(14&amp;$B256,'comm trip limit - FL_Keys'!$A$5:$I$64,COLUMN(E254),FALSE))*$C257</f>
        <v>6627.429507287201</v>
      </c>
      <c r="R257">
        <f>R256+(1-(HLOOKUP(daily!$B256,'commercial size limit'!$A$4:$M$13,4,FALSE)/100))*(VLOOKUP(14&amp;$B256,'comm trip limit - FL_Keys'!$A$5:$I$64,COLUMN(F254),FALSE))*$C257</f>
        <v>8515.5956505631329</v>
      </c>
      <c r="S257">
        <f>S256+(1-(HLOOKUP(daily!$B256,'commercial size limit'!$A$4:$M$13,4,FALSE)/100))*(VLOOKUP(14&amp;$B256,'comm trip limit - FL_Keys'!$A$5:$I$64,COLUMN(G254),FALSE))*$C257</f>
        <v>9730.705579369589</v>
      </c>
      <c r="T257">
        <f>T256+(1-(HLOOKUP(daily!$B256,'commercial size limit'!$A$4:$M$13,4,FALSE)/100))*(VLOOKUP(14&amp;$B256,'comm trip limit - FL_Keys'!$A$5:$I$64,COLUMN(H254),FALSE))*$C257</f>
        <v>10014.630841686518</v>
      </c>
      <c r="U257">
        <f>U256+(1-(HLOOKUP(daily!$B256,'commercial size limit'!$A$4:$M$13,4,FALSE)/100))*(VLOOKUP(14&amp;$B256,'comm trip limit - FL_Keys'!$A$5:$I$64,COLUMN(I254),FALSE))*$C257</f>
        <v>10080.043255159824</v>
      </c>
      <c r="V257">
        <f>V256+(1-(HLOOKUP(daily!$B256,'commercial size limit'!$A$4:$M$13,5,FALSE)/100))*(VLOOKUP(15&amp;$B256,'comm trip limit - FL_Keys'!$A$5:$I$64,COLUMN(D254),FALSE))*$C257</f>
        <v>8445.3604816309689</v>
      </c>
      <c r="W257">
        <f>W256+(1-(HLOOKUP(daily!$B256,'commercial size limit'!$A$4:$M$13,5,FALSE)/100))*(VLOOKUP(15&amp;$B256,'comm trip limit - FL_Keys'!$A$5:$I$64,COLUMN(E254),FALSE))*$C257</f>
        <v>5812.784573948401</v>
      </c>
      <c r="X257">
        <f>X256+(1-(HLOOKUP(daily!$B256,'commercial size limit'!$A$4:$M$13,5,FALSE)/100))*(VLOOKUP(15&amp;$B256,'comm trip limit - FL_Keys'!$A$5:$I$64,COLUMN(F254),FALSE))*$C257</f>
        <v>7294.4784811528643</v>
      </c>
      <c r="Y257">
        <f>Y256+(1-(HLOOKUP(daily!$B256,'commercial size limit'!$A$4:$M$13,5,FALSE)/100))*(VLOOKUP(15&amp;$B256,'comm trip limit - FL_Keys'!$A$5:$I$64,COLUMN(G254),FALSE))*$C257</f>
        <v>8241.7332343797352</v>
      </c>
      <c r="Z257">
        <f>Z256+(1-(HLOOKUP(daily!$B256,'commercial size limit'!$A$4:$M$13,5,FALSE)/100))*(VLOOKUP(15&amp;$B256,'comm trip limit - FL_Keys'!$A$5:$I$64,COLUMN(H254),FALSE))*$C257</f>
        <v>8425.4566149516049</v>
      </c>
      <c r="AA257">
        <f>AA256+(1-(HLOOKUP(daily!$B256,'commercial size limit'!$A$4:$M$13,5,FALSE)/100))*(VLOOKUP(15&amp;$B256,'comm trip limit - FL_Keys'!$A$5:$I$64,COLUMN(I254),FALSE))*$C257</f>
        <v>8445.3604816309689</v>
      </c>
      <c r="AB257">
        <f>AB256+(1-(HLOOKUP(daily!$B256,'commercial size limit'!$A$4:$M$13,6,FALSE)/100))*(VLOOKUP(16&amp;$B256,'comm trip limit - FL_Keys'!$A$5:$I$64,COLUMN(D254),FALSE))*$C257</f>
        <v>7198.2711564279507</v>
      </c>
      <c r="AC257">
        <f>AC256+(1-(HLOOKUP(daily!$B256,'commercial size limit'!$A$4:$M$13,6,FALSE)/100))*(VLOOKUP(16&amp;$B256,'comm trip limit - FL_Keys'!$A$5:$I$64,COLUMN(E254),FALSE))*$C257</f>
        <v>5171.5754229578069</v>
      </c>
      <c r="AD257">
        <f>AD256+(1-(HLOOKUP(daily!$B256,'commercial size limit'!$A$4:$M$13,6,FALSE)/100))*(VLOOKUP(16&amp;$B256,'comm trip limit - FL_Keys'!$A$5:$I$64,COLUMN(F254),FALSE))*$C257</f>
        <v>6325.1043730724359</v>
      </c>
      <c r="AE257">
        <f>AE256+(1-(HLOOKUP(daily!$B256,'commercial size limit'!$A$4:$M$13,6,FALSE)/100))*(VLOOKUP(16&amp;$B256,'comm trip limit - FL_Keys'!$A$5:$I$64,COLUMN(G254),FALSE))*$C257</f>
        <v>7029.553170701487</v>
      </c>
      <c r="AF257">
        <f>AF256+(1-(HLOOKUP(daily!$B256,'commercial size limit'!$A$4:$M$13,6,FALSE)/100))*(VLOOKUP(16&amp;$B256,'comm trip limit - FL_Keys'!$A$5:$I$64,COLUMN(H254),FALSE))*$C257</f>
        <v>7181.3738737881513</v>
      </c>
      <c r="AG257">
        <f>AG256+(1-(HLOOKUP(daily!$B256,'commercial size limit'!$A$4:$M$13,6,FALSE)/100))*(VLOOKUP(16&amp;$B256,'comm trip limit - FL_Keys'!$A$5:$I$64,COLUMN(I254),FALSE))*$C257</f>
        <v>7198.2711564279507</v>
      </c>
      <c r="AH257">
        <f>AH256+(1-(HLOOKUP(daily!$B256,'commercial size limit'!$A$4:$M$13,7,FALSE)/100))*(VLOOKUP(17&amp;$B256,'comm trip limit - FL_Keys'!$A$5:$I$64,COLUMN(D254),FALSE))*$C257</f>
        <v>6582.4320895169412</v>
      </c>
      <c r="AI257">
        <f>AI256+(1-(HLOOKUP(daily!$B256,'commercial size limit'!$A$4:$M$13,7,FALSE)/100))*(VLOOKUP(17&amp;$B256,'comm trip limit - FL_Keys'!$A$5:$I$64,COLUMN(E254),FALSE))*$C257</f>
        <v>4872.3382685764254</v>
      </c>
      <c r="AJ257">
        <f>AJ256+(1-(HLOOKUP(daily!$B256,'commercial size limit'!$A$4:$M$13,7,FALSE)/100))*(VLOOKUP(17&amp;$B256,'comm trip limit - FL_Keys'!$A$5:$I$64,COLUMN(F254),FALSE))*$C257</f>
        <v>5881.074789786413</v>
      </c>
      <c r="AK257">
        <f>AK256+(1-(HLOOKUP(daily!$B256,'commercial size limit'!$A$4:$M$13,7,FALSE)/100))*(VLOOKUP(17&amp;$B256,'comm trip limit - FL_Keys'!$A$5:$I$64,COLUMN(G254),FALSE))*$C257</f>
        <v>6454.1779741519686</v>
      </c>
      <c r="AL257">
        <f>AL256+(1-(HLOOKUP(daily!$B256,'commercial size limit'!$A$4:$M$13,7,FALSE)/100))*(VLOOKUP(17&amp;$B256,'comm trip limit - FL_Keys'!$A$5:$I$64,COLUMN(H254),FALSE))*$C257</f>
        <v>6575.5950709960562</v>
      </c>
      <c r="AM257">
        <f>AM256+(1-(HLOOKUP(daily!$B256,'commercial size limit'!$A$4:$M$13,7,FALSE)/100))*(VLOOKUP(17&amp;$B256,'comm trip limit - FL_Keys'!$A$5:$I$64,COLUMN(I254),FALSE))*$C257</f>
        <v>6582.4320895169412</v>
      </c>
    </row>
    <row r="258" spans="1:39" x14ac:dyDescent="0.25">
      <c r="A258" s="7">
        <v>42625</v>
      </c>
      <c r="B258" s="22">
        <f t="shared" si="10"/>
        <v>9</v>
      </c>
      <c r="C258" s="21">
        <f t="shared" si="9"/>
        <v>58.838999999999999</v>
      </c>
      <c r="D258">
        <f t="shared" si="11"/>
        <v>13520.946999999989</v>
      </c>
      <c r="E258">
        <v>256</v>
      </c>
      <c r="J258">
        <f>J257+(1-(HLOOKUP(daily!$B257,'commercial size limit'!$A$4:$M$13,2,FALSE)/100))*(VLOOKUP(12&amp;$B257,'comm trip limit - FL_Keys'!$A$5:$I$64,COLUMN(D255),FALSE))*$C258</f>
        <v>13520.946999999989</v>
      </c>
      <c r="K258">
        <f>K257+(1-(HLOOKUP(daily!$B257,'commercial size limit'!$A$4:$M$13,2,FALSE)/100))*(VLOOKUP(12&amp;$B257,'comm trip limit - FL_Keys'!$A$5:$I$64,COLUMN(E255),FALSE))*$C258</f>
        <v>7969.5642568899866</v>
      </c>
      <c r="L258">
        <f>L257+(1-(HLOOKUP(daily!$B257,'commercial size limit'!$A$4:$M$13,2,FALSE)/100))*(VLOOKUP(12&amp;$B257,'comm trip limit - FL_Keys'!$A$5:$I$64,COLUMN(F255),FALSE))*$C258</f>
        <v>10740.005464920003</v>
      </c>
      <c r="M258">
        <f>M257+(1-(HLOOKUP(daily!$B257,'commercial size limit'!$A$4:$M$13,2,FALSE)/100))*(VLOOKUP(12&amp;$B257,'comm trip limit - FL_Keys'!$A$5:$I$64,COLUMN(G255),FALSE))*$C258</f>
        <v>12659.732411860003</v>
      </c>
      <c r="N258">
        <f>N257+(1-(HLOOKUP(daily!$B257,'commercial size limit'!$A$4:$M$13,2,FALSE)/100))*(VLOOKUP(12&amp;$B257,'comm trip limit - FL_Keys'!$A$5:$I$64,COLUMN(H255),FALSE))*$C258</f>
        <v>13252.471116689983</v>
      </c>
      <c r="O258">
        <f>O257+(1-(HLOOKUP(daily!$B257,'commercial size limit'!$A$4:$M$13,2,FALSE)/100))*(VLOOKUP(12&amp;$B257,'comm trip limit - FL_Keys'!$A$5:$I$64,COLUMN(I255),FALSE))*$C258</f>
        <v>13371.987610749995</v>
      </c>
      <c r="P258">
        <f>P257+(1-(HLOOKUP(daily!$B257,'commercial size limit'!$A$4:$M$13,4,FALSE)/100))*(VLOOKUP(14&amp;$B257,'comm trip limit - FL_Keys'!$A$5:$I$64,COLUMN(D255),FALSE))*$C258</f>
        <v>10167.105216102833</v>
      </c>
      <c r="Q258">
        <f>Q257+(1-(HLOOKUP(daily!$B257,'commercial size limit'!$A$4:$M$13,4,FALSE)/100))*(VLOOKUP(14&amp;$B257,'comm trip limit - FL_Keys'!$A$5:$I$64,COLUMN(E255),FALSE))*$C258</f>
        <v>6654.792229755848</v>
      </c>
      <c r="R258">
        <f>R257+(1-(HLOOKUP(daily!$B257,'commercial size limit'!$A$4:$M$13,4,FALSE)/100))*(VLOOKUP(14&amp;$B257,'comm trip limit - FL_Keys'!$A$5:$I$64,COLUMN(F255),FALSE))*$C258</f>
        <v>8546.9148743562491</v>
      </c>
      <c r="S258">
        <f>S257+(1-(HLOOKUP(daily!$B257,'commercial size limit'!$A$4:$M$13,4,FALSE)/100))*(VLOOKUP(14&amp;$B257,'comm trip limit - FL_Keys'!$A$5:$I$64,COLUMN(G255),FALSE))*$C258</f>
        <v>9763.1093576207732</v>
      </c>
      <c r="T258">
        <f>T257+(1-(HLOOKUP(daily!$B257,'commercial size limit'!$A$4:$M$13,4,FALSE)/100))*(VLOOKUP(14&amp;$B257,'comm trip limit - FL_Keys'!$A$5:$I$64,COLUMN(H255),FALSE))*$C258</f>
        <v>10047.034619937702</v>
      </c>
      <c r="U258">
        <f>U257+(1-(HLOOKUP(daily!$B257,'commercial size limit'!$A$4:$M$13,4,FALSE)/100))*(VLOOKUP(14&amp;$B257,'comm trip limit - FL_Keys'!$A$5:$I$64,COLUMN(I255),FALSE))*$C258</f>
        <v>10112.447033411008</v>
      </c>
      <c r="V258">
        <f>V257+(1-(HLOOKUP(daily!$B257,'commercial size limit'!$A$4:$M$13,5,FALSE)/100))*(VLOOKUP(15&amp;$B257,'comm trip limit - FL_Keys'!$A$5:$I$64,COLUMN(D255),FALSE))*$C258</f>
        <v>8468.5394319790612</v>
      </c>
      <c r="W258">
        <f>W257+(1-(HLOOKUP(daily!$B257,'commercial size limit'!$A$4:$M$13,5,FALSE)/100))*(VLOOKUP(15&amp;$B257,'comm trip limit - FL_Keys'!$A$5:$I$64,COLUMN(E255),FALSE))*$C258</f>
        <v>5834.2818914487398</v>
      </c>
      <c r="X258">
        <f>X257+(1-(HLOOKUP(daily!$B257,'commercial size limit'!$A$4:$M$13,5,FALSE)/100))*(VLOOKUP(15&amp;$B257,'comm trip limit - FL_Keys'!$A$5:$I$64,COLUMN(F255),FALSE))*$C258</f>
        <v>7317.5065365341907</v>
      </c>
      <c r="Y258">
        <f>Y257+(1-(HLOOKUP(daily!$B257,'commercial size limit'!$A$4:$M$13,5,FALSE)/100))*(VLOOKUP(15&amp;$B257,'comm trip limit - FL_Keys'!$A$5:$I$64,COLUMN(G255),FALSE))*$C258</f>
        <v>8264.9121847278275</v>
      </c>
      <c r="Z258">
        <f>Z257+(1-(HLOOKUP(daily!$B257,'commercial size limit'!$A$4:$M$13,5,FALSE)/100))*(VLOOKUP(15&amp;$B257,'comm trip limit - FL_Keys'!$A$5:$I$64,COLUMN(H255),FALSE))*$C258</f>
        <v>8448.6355652996972</v>
      </c>
      <c r="AA258">
        <f>AA257+(1-(HLOOKUP(daily!$B257,'commercial size limit'!$A$4:$M$13,5,FALSE)/100))*(VLOOKUP(15&amp;$B257,'comm trip limit - FL_Keys'!$A$5:$I$64,COLUMN(I255),FALSE))*$C258</f>
        <v>8468.5394319790612</v>
      </c>
      <c r="AB258">
        <f>AB257+(1-(HLOOKUP(daily!$B257,'commercial size limit'!$A$4:$M$13,6,FALSE)/100))*(VLOOKUP(16&amp;$B257,'comm trip limit - FL_Keys'!$A$5:$I$64,COLUMN(D255),FALSE))*$C258</f>
        <v>7219.3123935485301</v>
      </c>
      <c r="AC258">
        <f>AC257+(1-(HLOOKUP(daily!$B257,'commercial size limit'!$A$4:$M$13,6,FALSE)/100))*(VLOOKUP(16&amp;$B257,'comm trip limit - FL_Keys'!$A$5:$I$64,COLUMN(E255),FALSE))*$C258</f>
        <v>5191.3333550264024</v>
      </c>
      <c r="AD258">
        <f>AD257+(1-(HLOOKUP(daily!$B257,'commercial size limit'!$A$4:$M$13,6,FALSE)/100))*(VLOOKUP(16&amp;$B257,'comm trip limit - FL_Keys'!$A$5:$I$64,COLUMN(F255),FALSE))*$C258</f>
        <v>6346.0864843167064</v>
      </c>
      <c r="AE258">
        <f>AE257+(1-(HLOOKUP(daily!$B257,'commercial size limit'!$A$4:$M$13,6,FALSE)/100))*(VLOOKUP(16&amp;$B257,'comm trip limit - FL_Keys'!$A$5:$I$64,COLUMN(G255),FALSE))*$C258</f>
        <v>7050.5944078220664</v>
      </c>
      <c r="AF258">
        <f>AF257+(1-(HLOOKUP(daily!$B257,'commercial size limit'!$A$4:$M$13,6,FALSE)/100))*(VLOOKUP(16&amp;$B257,'comm trip limit - FL_Keys'!$A$5:$I$64,COLUMN(H255),FALSE))*$C258</f>
        <v>7202.4151109087306</v>
      </c>
      <c r="AG258">
        <f>AG257+(1-(HLOOKUP(daily!$B257,'commercial size limit'!$A$4:$M$13,6,FALSE)/100))*(VLOOKUP(16&amp;$B257,'comm trip limit - FL_Keys'!$A$5:$I$64,COLUMN(I255),FALSE))*$C258</f>
        <v>7219.3123935485301</v>
      </c>
      <c r="AH258">
        <f>AH257+(1-(HLOOKUP(daily!$B257,'commercial size limit'!$A$4:$M$13,7,FALSE)/100))*(VLOOKUP(17&amp;$B257,'comm trip limit - FL_Keys'!$A$5:$I$64,COLUMN(D255),FALSE))*$C258</f>
        <v>6599.1285364676514</v>
      </c>
      <c r="AI258">
        <f>AI257+(1-(HLOOKUP(daily!$B257,'commercial size limit'!$A$4:$M$13,7,FALSE)/100))*(VLOOKUP(17&amp;$B257,'comm trip limit - FL_Keys'!$A$5:$I$64,COLUMN(E255),FALSE))*$C258</f>
        <v>4888.4338104013796</v>
      </c>
      <c r="AJ258">
        <f>AJ257+(1-(HLOOKUP(daily!$B257,'commercial size limit'!$A$4:$M$13,7,FALSE)/100))*(VLOOKUP(17&amp;$B257,'comm trip limit - FL_Keys'!$A$5:$I$64,COLUMN(F255),FALSE))*$C258</f>
        <v>5897.7712367371232</v>
      </c>
      <c r="AK258">
        <f>AK257+(1-(HLOOKUP(daily!$B257,'commercial size limit'!$A$4:$M$13,7,FALSE)/100))*(VLOOKUP(17&amp;$B257,'comm trip limit - FL_Keys'!$A$5:$I$64,COLUMN(G255),FALSE))*$C258</f>
        <v>6470.8744211026788</v>
      </c>
      <c r="AL258">
        <f>AL257+(1-(HLOOKUP(daily!$B257,'commercial size limit'!$A$4:$M$13,7,FALSE)/100))*(VLOOKUP(17&amp;$B257,'comm trip limit - FL_Keys'!$A$5:$I$64,COLUMN(H255),FALSE))*$C258</f>
        <v>6592.2915179467664</v>
      </c>
      <c r="AM258">
        <f>AM257+(1-(HLOOKUP(daily!$B257,'commercial size limit'!$A$4:$M$13,7,FALSE)/100))*(VLOOKUP(17&amp;$B257,'comm trip limit - FL_Keys'!$A$5:$I$64,COLUMN(I255),FALSE))*$C258</f>
        <v>6599.1285364676514</v>
      </c>
    </row>
    <row r="259" spans="1:39" x14ac:dyDescent="0.25">
      <c r="A259" s="7">
        <v>42626</v>
      </c>
      <c r="B259" s="22">
        <f t="shared" si="10"/>
        <v>9</v>
      </c>
      <c r="C259" s="21">
        <f t="shared" ref="C259:C322" si="12">VLOOKUP(B259,$G$3:$H$14,2,FALSE)</f>
        <v>58.838999999999999</v>
      </c>
      <c r="D259">
        <f t="shared" si="11"/>
        <v>13579.785999999989</v>
      </c>
      <c r="E259">
        <v>257</v>
      </c>
      <c r="J259">
        <f>J258+(1-(HLOOKUP(daily!$B258,'commercial size limit'!$A$4:$M$13,2,FALSE)/100))*(VLOOKUP(12&amp;$B258,'comm trip limit - FL_Keys'!$A$5:$I$64,COLUMN(D256),FALSE))*$C259</f>
        <v>13579.785999999989</v>
      </c>
      <c r="K259">
        <f>K258+(1-(HLOOKUP(daily!$B258,'commercial size limit'!$A$4:$M$13,2,FALSE)/100))*(VLOOKUP(12&amp;$B258,'comm trip limit - FL_Keys'!$A$5:$I$64,COLUMN(E256),FALSE))*$C259</f>
        <v>8008.7457353799864</v>
      </c>
      <c r="L259">
        <f>L258+(1-(HLOOKUP(daily!$B258,'commercial size limit'!$A$4:$M$13,2,FALSE)/100))*(VLOOKUP(12&amp;$B258,'comm trip limit - FL_Keys'!$A$5:$I$64,COLUMN(F256),FALSE))*$C259</f>
        <v>10791.281299860002</v>
      </c>
      <c r="M259">
        <f>M258+(1-(HLOOKUP(daily!$B258,'commercial size limit'!$A$4:$M$13,2,FALSE)/100))*(VLOOKUP(12&amp;$B258,'comm trip limit - FL_Keys'!$A$5:$I$64,COLUMN(G256),FALSE))*$C259</f>
        <v>12717.112204660003</v>
      </c>
      <c r="N259">
        <f>N258+(1-(HLOOKUP(daily!$B258,'commercial size limit'!$A$4:$M$13,2,FALSE)/100))*(VLOOKUP(12&amp;$B258,'comm trip limit - FL_Keys'!$A$5:$I$64,COLUMN(H256),FALSE))*$C259</f>
        <v>13311.310116689983</v>
      </c>
      <c r="O259">
        <f>O258+(1-(HLOOKUP(daily!$B258,'commercial size limit'!$A$4:$M$13,2,FALSE)/100))*(VLOOKUP(12&amp;$B258,'comm trip limit - FL_Keys'!$A$5:$I$64,COLUMN(I256),FALSE))*$C259</f>
        <v>13430.826610749995</v>
      </c>
      <c r="P259">
        <f>P258+(1-(HLOOKUP(daily!$B258,'commercial size limit'!$A$4:$M$13,4,FALSE)/100))*(VLOOKUP(14&amp;$B258,'comm trip limit - FL_Keys'!$A$5:$I$64,COLUMN(D256),FALSE))*$C259</f>
        <v>10199.508994354017</v>
      </c>
      <c r="Q259">
        <f>Q258+(1-(HLOOKUP(daily!$B258,'commercial size limit'!$A$4:$M$13,4,FALSE)/100))*(VLOOKUP(14&amp;$B258,'comm trip limit - FL_Keys'!$A$5:$I$64,COLUMN(E256),FALSE))*$C259</f>
        <v>6682.154952224495</v>
      </c>
      <c r="R259">
        <f>R258+(1-(HLOOKUP(daily!$B258,'commercial size limit'!$A$4:$M$13,4,FALSE)/100))*(VLOOKUP(14&amp;$B258,'comm trip limit - FL_Keys'!$A$5:$I$64,COLUMN(F256),FALSE))*$C259</f>
        <v>8578.2340981493653</v>
      </c>
      <c r="S259">
        <f>S258+(1-(HLOOKUP(daily!$B258,'commercial size limit'!$A$4:$M$13,4,FALSE)/100))*(VLOOKUP(14&amp;$B258,'comm trip limit - FL_Keys'!$A$5:$I$64,COLUMN(G256),FALSE))*$C259</f>
        <v>9795.5131358719573</v>
      </c>
      <c r="T259">
        <f>T258+(1-(HLOOKUP(daily!$B258,'commercial size limit'!$A$4:$M$13,4,FALSE)/100))*(VLOOKUP(14&amp;$B258,'comm trip limit - FL_Keys'!$A$5:$I$64,COLUMN(H256),FALSE))*$C259</f>
        <v>10079.438398188886</v>
      </c>
      <c r="U259">
        <f>U258+(1-(HLOOKUP(daily!$B258,'commercial size limit'!$A$4:$M$13,4,FALSE)/100))*(VLOOKUP(14&amp;$B258,'comm trip limit - FL_Keys'!$A$5:$I$64,COLUMN(I256),FALSE))*$C259</f>
        <v>10144.850811662192</v>
      </c>
      <c r="V259">
        <f>V258+(1-(HLOOKUP(daily!$B258,'commercial size limit'!$A$4:$M$13,5,FALSE)/100))*(VLOOKUP(15&amp;$B258,'comm trip limit - FL_Keys'!$A$5:$I$64,COLUMN(D256),FALSE))*$C259</f>
        <v>8491.7183823271534</v>
      </c>
      <c r="W259">
        <f>W258+(1-(HLOOKUP(daily!$B258,'commercial size limit'!$A$4:$M$13,5,FALSE)/100))*(VLOOKUP(15&amp;$B258,'comm trip limit - FL_Keys'!$A$5:$I$64,COLUMN(E256),FALSE))*$C259</f>
        <v>5855.7792089490786</v>
      </c>
      <c r="X259">
        <f>X258+(1-(HLOOKUP(daily!$B258,'commercial size limit'!$A$4:$M$13,5,FALSE)/100))*(VLOOKUP(15&amp;$B258,'comm trip limit - FL_Keys'!$A$5:$I$64,COLUMN(F256),FALSE))*$C259</f>
        <v>7340.534591915517</v>
      </c>
      <c r="Y259">
        <f>Y258+(1-(HLOOKUP(daily!$B258,'commercial size limit'!$A$4:$M$13,5,FALSE)/100))*(VLOOKUP(15&amp;$B258,'comm trip limit - FL_Keys'!$A$5:$I$64,COLUMN(G256),FALSE))*$C259</f>
        <v>8288.0911350759197</v>
      </c>
      <c r="Z259">
        <f>Z258+(1-(HLOOKUP(daily!$B258,'commercial size limit'!$A$4:$M$13,5,FALSE)/100))*(VLOOKUP(15&amp;$B258,'comm trip limit - FL_Keys'!$A$5:$I$64,COLUMN(H256),FALSE))*$C259</f>
        <v>8471.8145156477894</v>
      </c>
      <c r="AA259">
        <f>AA258+(1-(HLOOKUP(daily!$B258,'commercial size limit'!$A$4:$M$13,5,FALSE)/100))*(VLOOKUP(15&amp;$B258,'comm trip limit - FL_Keys'!$A$5:$I$64,COLUMN(I256),FALSE))*$C259</f>
        <v>8491.7183823271534</v>
      </c>
      <c r="AB259">
        <f>AB258+(1-(HLOOKUP(daily!$B258,'commercial size limit'!$A$4:$M$13,6,FALSE)/100))*(VLOOKUP(16&amp;$B258,'comm trip limit - FL_Keys'!$A$5:$I$64,COLUMN(D256),FALSE))*$C259</f>
        <v>7240.3536306691094</v>
      </c>
      <c r="AC259">
        <f>AC258+(1-(HLOOKUP(daily!$B258,'commercial size limit'!$A$4:$M$13,6,FALSE)/100))*(VLOOKUP(16&amp;$B258,'comm trip limit - FL_Keys'!$A$5:$I$64,COLUMN(E256),FALSE))*$C259</f>
        <v>5211.0912870949978</v>
      </c>
      <c r="AD259">
        <f>AD258+(1-(HLOOKUP(daily!$B258,'commercial size limit'!$A$4:$M$13,6,FALSE)/100))*(VLOOKUP(16&amp;$B258,'comm trip limit - FL_Keys'!$A$5:$I$64,COLUMN(F256),FALSE))*$C259</f>
        <v>6367.068595560977</v>
      </c>
      <c r="AE259">
        <f>AE258+(1-(HLOOKUP(daily!$B258,'commercial size limit'!$A$4:$M$13,6,FALSE)/100))*(VLOOKUP(16&amp;$B258,'comm trip limit - FL_Keys'!$A$5:$I$64,COLUMN(G256),FALSE))*$C259</f>
        <v>7071.6356449426457</v>
      </c>
      <c r="AF259">
        <f>AF258+(1-(HLOOKUP(daily!$B258,'commercial size limit'!$A$4:$M$13,6,FALSE)/100))*(VLOOKUP(16&amp;$B258,'comm trip limit - FL_Keys'!$A$5:$I$64,COLUMN(H256),FALSE))*$C259</f>
        <v>7223.45634802931</v>
      </c>
      <c r="AG259">
        <f>AG258+(1-(HLOOKUP(daily!$B258,'commercial size limit'!$A$4:$M$13,6,FALSE)/100))*(VLOOKUP(16&amp;$B258,'comm trip limit - FL_Keys'!$A$5:$I$64,COLUMN(I256),FALSE))*$C259</f>
        <v>7240.3536306691094</v>
      </c>
      <c r="AH259">
        <f>AH258+(1-(HLOOKUP(daily!$B258,'commercial size limit'!$A$4:$M$13,7,FALSE)/100))*(VLOOKUP(17&amp;$B258,'comm trip limit - FL_Keys'!$A$5:$I$64,COLUMN(D256),FALSE))*$C259</f>
        <v>6615.8249834183616</v>
      </c>
      <c r="AI259">
        <f>AI258+(1-(HLOOKUP(daily!$B258,'commercial size limit'!$A$4:$M$13,7,FALSE)/100))*(VLOOKUP(17&amp;$B258,'comm trip limit - FL_Keys'!$A$5:$I$64,COLUMN(E256),FALSE))*$C259</f>
        <v>4904.5293522263337</v>
      </c>
      <c r="AJ259">
        <f>AJ258+(1-(HLOOKUP(daily!$B258,'commercial size limit'!$A$4:$M$13,7,FALSE)/100))*(VLOOKUP(17&amp;$B258,'comm trip limit - FL_Keys'!$A$5:$I$64,COLUMN(F256),FALSE))*$C259</f>
        <v>5914.4676836878334</v>
      </c>
      <c r="AK259">
        <f>AK258+(1-(HLOOKUP(daily!$B258,'commercial size limit'!$A$4:$M$13,7,FALSE)/100))*(VLOOKUP(17&amp;$B258,'comm trip limit - FL_Keys'!$A$5:$I$64,COLUMN(G256),FALSE))*$C259</f>
        <v>6487.5708680533889</v>
      </c>
      <c r="AL259">
        <f>AL258+(1-(HLOOKUP(daily!$B258,'commercial size limit'!$A$4:$M$13,7,FALSE)/100))*(VLOOKUP(17&amp;$B258,'comm trip limit - FL_Keys'!$A$5:$I$64,COLUMN(H256),FALSE))*$C259</f>
        <v>6608.9879648974766</v>
      </c>
      <c r="AM259">
        <f>AM258+(1-(HLOOKUP(daily!$B258,'commercial size limit'!$A$4:$M$13,7,FALSE)/100))*(VLOOKUP(17&amp;$B258,'comm trip limit - FL_Keys'!$A$5:$I$64,COLUMN(I256),FALSE))*$C259</f>
        <v>6615.8249834183616</v>
      </c>
    </row>
    <row r="260" spans="1:39" x14ac:dyDescent="0.25">
      <c r="A260" s="7">
        <v>42627</v>
      </c>
      <c r="B260" s="22">
        <f t="shared" ref="B260:B323" si="13">MONTH(A260)</f>
        <v>9</v>
      </c>
      <c r="C260" s="21">
        <f t="shared" si="12"/>
        <v>58.838999999999999</v>
      </c>
      <c r="D260">
        <f t="shared" si="11"/>
        <v>13638.624999999989</v>
      </c>
      <c r="E260">
        <v>258</v>
      </c>
      <c r="J260">
        <f>J259+(1-(HLOOKUP(daily!$B259,'commercial size limit'!$A$4:$M$13,2,FALSE)/100))*(VLOOKUP(12&amp;$B259,'comm trip limit - FL_Keys'!$A$5:$I$64,COLUMN(D257),FALSE))*$C260</f>
        <v>13638.624999999989</v>
      </c>
      <c r="K260">
        <f>K259+(1-(HLOOKUP(daily!$B259,'commercial size limit'!$A$4:$M$13,2,FALSE)/100))*(VLOOKUP(12&amp;$B259,'comm trip limit - FL_Keys'!$A$5:$I$64,COLUMN(E257),FALSE))*$C260</f>
        <v>8047.9272138699862</v>
      </c>
      <c r="L260">
        <f>L259+(1-(HLOOKUP(daily!$B259,'commercial size limit'!$A$4:$M$13,2,FALSE)/100))*(VLOOKUP(12&amp;$B259,'comm trip limit - FL_Keys'!$A$5:$I$64,COLUMN(F257),FALSE))*$C260</f>
        <v>10842.557134800001</v>
      </c>
      <c r="M260">
        <f>M259+(1-(HLOOKUP(daily!$B259,'commercial size limit'!$A$4:$M$13,2,FALSE)/100))*(VLOOKUP(12&amp;$B259,'comm trip limit - FL_Keys'!$A$5:$I$64,COLUMN(G257),FALSE))*$C260</f>
        <v>12774.491997460003</v>
      </c>
      <c r="N260">
        <f>N259+(1-(HLOOKUP(daily!$B259,'commercial size limit'!$A$4:$M$13,2,FALSE)/100))*(VLOOKUP(12&amp;$B259,'comm trip limit - FL_Keys'!$A$5:$I$64,COLUMN(H257),FALSE))*$C260</f>
        <v>13370.149116689983</v>
      </c>
      <c r="O260">
        <f>O259+(1-(HLOOKUP(daily!$B259,'commercial size limit'!$A$4:$M$13,2,FALSE)/100))*(VLOOKUP(12&amp;$B259,'comm trip limit - FL_Keys'!$A$5:$I$64,COLUMN(I257),FALSE))*$C260</f>
        <v>13489.665610749995</v>
      </c>
      <c r="P260">
        <f>P259+(1-(HLOOKUP(daily!$B259,'commercial size limit'!$A$4:$M$13,4,FALSE)/100))*(VLOOKUP(14&amp;$B259,'comm trip limit - FL_Keys'!$A$5:$I$64,COLUMN(D257),FALSE))*$C260</f>
        <v>10231.912772605201</v>
      </c>
      <c r="Q260">
        <f>Q259+(1-(HLOOKUP(daily!$B259,'commercial size limit'!$A$4:$M$13,4,FALSE)/100))*(VLOOKUP(14&amp;$B259,'comm trip limit - FL_Keys'!$A$5:$I$64,COLUMN(E257),FALSE))*$C260</f>
        <v>6709.517674693142</v>
      </c>
      <c r="R260">
        <f>R259+(1-(HLOOKUP(daily!$B259,'commercial size limit'!$A$4:$M$13,4,FALSE)/100))*(VLOOKUP(14&amp;$B259,'comm trip limit - FL_Keys'!$A$5:$I$64,COLUMN(F257),FALSE))*$C260</f>
        <v>8609.5533219424815</v>
      </c>
      <c r="S260">
        <f>S259+(1-(HLOOKUP(daily!$B259,'commercial size limit'!$A$4:$M$13,4,FALSE)/100))*(VLOOKUP(14&amp;$B259,'comm trip limit - FL_Keys'!$A$5:$I$64,COLUMN(G257),FALSE))*$C260</f>
        <v>9827.9169141231414</v>
      </c>
      <c r="T260">
        <f>T259+(1-(HLOOKUP(daily!$B259,'commercial size limit'!$A$4:$M$13,4,FALSE)/100))*(VLOOKUP(14&amp;$B259,'comm trip limit - FL_Keys'!$A$5:$I$64,COLUMN(H257),FALSE))*$C260</f>
        <v>10111.84217644007</v>
      </c>
      <c r="U260">
        <f>U259+(1-(HLOOKUP(daily!$B259,'commercial size limit'!$A$4:$M$13,4,FALSE)/100))*(VLOOKUP(14&amp;$B259,'comm trip limit - FL_Keys'!$A$5:$I$64,COLUMN(I257),FALSE))*$C260</f>
        <v>10177.254589913377</v>
      </c>
      <c r="V260">
        <f>V259+(1-(HLOOKUP(daily!$B259,'commercial size limit'!$A$4:$M$13,5,FALSE)/100))*(VLOOKUP(15&amp;$B259,'comm trip limit - FL_Keys'!$A$5:$I$64,COLUMN(D257),FALSE))*$C260</f>
        <v>8514.8973326752457</v>
      </c>
      <c r="W260">
        <f>W259+(1-(HLOOKUP(daily!$B259,'commercial size limit'!$A$4:$M$13,5,FALSE)/100))*(VLOOKUP(15&amp;$B259,'comm trip limit - FL_Keys'!$A$5:$I$64,COLUMN(E257),FALSE))*$C260</f>
        <v>5877.2765264494174</v>
      </c>
      <c r="X260">
        <f>X259+(1-(HLOOKUP(daily!$B259,'commercial size limit'!$A$4:$M$13,5,FALSE)/100))*(VLOOKUP(15&amp;$B259,'comm trip limit - FL_Keys'!$A$5:$I$64,COLUMN(F257),FALSE))*$C260</f>
        <v>7363.5626472968434</v>
      </c>
      <c r="Y260">
        <f>Y259+(1-(HLOOKUP(daily!$B259,'commercial size limit'!$A$4:$M$13,5,FALSE)/100))*(VLOOKUP(15&amp;$B259,'comm trip limit - FL_Keys'!$A$5:$I$64,COLUMN(G257),FALSE))*$C260</f>
        <v>8311.270085424012</v>
      </c>
      <c r="Z260">
        <f>Z259+(1-(HLOOKUP(daily!$B259,'commercial size limit'!$A$4:$M$13,5,FALSE)/100))*(VLOOKUP(15&amp;$B259,'comm trip limit - FL_Keys'!$A$5:$I$64,COLUMN(H257),FALSE))*$C260</f>
        <v>8494.9934659958817</v>
      </c>
      <c r="AA260">
        <f>AA259+(1-(HLOOKUP(daily!$B259,'commercial size limit'!$A$4:$M$13,5,FALSE)/100))*(VLOOKUP(15&amp;$B259,'comm trip limit - FL_Keys'!$A$5:$I$64,COLUMN(I257),FALSE))*$C260</f>
        <v>8514.8973326752457</v>
      </c>
      <c r="AB260">
        <f>AB259+(1-(HLOOKUP(daily!$B259,'commercial size limit'!$A$4:$M$13,6,FALSE)/100))*(VLOOKUP(16&amp;$B259,'comm trip limit - FL_Keys'!$A$5:$I$64,COLUMN(D257),FALSE))*$C260</f>
        <v>7261.3948677896888</v>
      </c>
      <c r="AC260">
        <f>AC259+(1-(HLOOKUP(daily!$B259,'commercial size limit'!$A$4:$M$13,6,FALSE)/100))*(VLOOKUP(16&amp;$B259,'comm trip limit - FL_Keys'!$A$5:$I$64,COLUMN(E257),FALSE))*$C260</f>
        <v>5230.8492191635933</v>
      </c>
      <c r="AD260">
        <f>AD259+(1-(HLOOKUP(daily!$B259,'commercial size limit'!$A$4:$M$13,6,FALSE)/100))*(VLOOKUP(16&amp;$B259,'comm trip limit - FL_Keys'!$A$5:$I$64,COLUMN(F257),FALSE))*$C260</f>
        <v>6388.0507068052475</v>
      </c>
      <c r="AE260">
        <f>AE259+(1-(HLOOKUP(daily!$B259,'commercial size limit'!$A$4:$M$13,6,FALSE)/100))*(VLOOKUP(16&amp;$B259,'comm trip limit - FL_Keys'!$A$5:$I$64,COLUMN(G257),FALSE))*$C260</f>
        <v>7092.6768820632251</v>
      </c>
      <c r="AF260">
        <f>AF259+(1-(HLOOKUP(daily!$B259,'commercial size limit'!$A$4:$M$13,6,FALSE)/100))*(VLOOKUP(16&amp;$B259,'comm trip limit - FL_Keys'!$A$5:$I$64,COLUMN(H257),FALSE))*$C260</f>
        <v>7244.4975851498893</v>
      </c>
      <c r="AG260">
        <f>AG259+(1-(HLOOKUP(daily!$B259,'commercial size limit'!$A$4:$M$13,6,FALSE)/100))*(VLOOKUP(16&amp;$B259,'comm trip limit - FL_Keys'!$A$5:$I$64,COLUMN(I257),FALSE))*$C260</f>
        <v>7261.3948677896888</v>
      </c>
      <c r="AH260">
        <f>AH259+(1-(HLOOKUP(daily!$B259,'commercial size limit'!$A$4:$M$13,7,FALSE)/100))*(VLOOKUP(17&amp;$B259,'comm trip limit - FL_Keys'!$A$5:$I$64,COLUMN(D257),FALSE))*$C260</f>
        <v>6632.5214303690718</v>
      </c>
      <c r="AI260">
        <f>AI259+(1-(HLOOKUP(daily!$B259,'commercial size limit'!$A$4:$M$13,7,FALSE)/100))*(VLOOKUP(17&amp;$B259,'comm trip limit - FL_Keys'!$A$5:$I$64,COLUMN(E257),FALSE))*$C260</f>
        <v>4920.6248940512878</v>
      </c>
      <c r="AJ260">
        <f>AJ259+(1-(HLOOKUP(daily!$B259,'commercial size limit'!$A$4:$M$13,7,FALSE)/100))*(VLOOKUP(17&amp;$B259,'comm trip limit - FL_Keys'!$A$5:$I$64,COLUMN(F257),FALSE))*$C260</f>
        <v>5931.1641306385436</v>
      </c>
      <c r="AK260">
        <f>AK259+(1-(HLOOKUP(daily!$B259,'commercial size limit'!$A$4:$M$13,7,FALSE)/100))*(VLOOKUP(17&amp;$B259,'comm trip limit - FL_Keys'!$A$5:$I$64,COLUMN(G257),FALSE))*$C260</f>
        <v>6504.2673150040991</v>
      </c>
      <c r="AL260">
        <f>AL259+(1-(HLOOKUP(daily!$B259,'commercial size limit'!$A$4:$M$13,7,FALSE)/100))*(VLOOKUP(17&amp;$B259,'comm trip limit - FL_Keys'!$A$5:$I$64,COLUMN(H257),FALSE))*$C260</f>
        <v>6625.6844118481868</v>
      </c>
      <c r="AM260">
        <f>AM259+(1-(HLOOKUP(daily!$B259,'commercial size limit'!$A$4:$M$13,7,FALSE)/100))*(VLOOKUP(17&amp;$B259,'comm trip limit - FL_Keys'!$A$5:$I$64,COLUMN(I257),FALSE))*$C260</f>
        <v>6632.5214303690718</v>
      </c>
    </row>
    <row r="261" spans="1:39" x14ac:dyDescent="0.25">
      <c r="A261" s="7">
        <v>42628</v>
      </c>
      <c r="B261" s="22">
        <f t="shared" si="13"/>
        <v>9</v>
      </c>
      <c r="C261" s="21">
        <f t="shared" si="12"/>
        <v>58.838999999999999</v>
      </c>
      <c r="D261">
        <f t="shared" ref="D261:D324" si="14">D260+C261</f>
        <v>13697.463999999989</v>
      </c>
      <c r="E261">
        <v>259</v>
      </c>
      <c r="J261">
        <f>J260+(1-(HLOOKUP(daily!$B260,'commercial size limit'!$A$4:$M$13,2,FALSE)/100))*(VLOOKUP(12&amp;$B260,'comm trip limit - FL_Keys'!$A$5:$I$64,COLUMN(D258),FALSE))*$C261</f>
        <v>13697.463999999989</v>
      </c>
      <c r="K261">
        <f>K260+(1-(HLOOKUP(daily!$B260,'commercial size limit'!$A$4:$M$13,2,FALSE)/100))*(VLOOKUP(12&amp;$B260,'comm trip limit - FL_Keys'!$A$5:$I$64,COLUMN(E258),FALSE))*$C261</f>
        <v>8087.108692359986</v>
      </c>
      <c r="L261">
        <f>L260+(1-(HLOOKUP(daily!$B260,'commercial size limit'!$A$4:$M$13,2,FALSE)/100))*(VLOOKUP(12&amp;$B260,'comm trip limit - FL_Keys'!$A$5:$I$64,COLUMN(F258),FALSE))*$C261</f>
        <v>10893.83296974</v>
      </c>
      <c r="M261">
        <f>M260+(1-(HLOOKUP(daily!$B260,'commercial size limit'!$A$4:$M$13,2,FALSE)/100))*(VLOOKUP(12&amp;$B260,'comm trip limit - FL_Keys'!$A$5:$I$64,COLUMN(G258),FALSE))*$C261</f>
        <v>12831.871790260004</v>
      </c>
      <c r="N261">
        <f>N260+(1-(HLOOKUP(daily!$B260,'commercial size limit'!$A$4:$M$13,2,FALSE)/100))*(VLOOKUP(12&amp;$B260,'comm trip limit - FL_Keys'!$A$5:$I$64,COLUMN(H258),FALSE))*$C261</f>
        <v>13428.988116689983</v>
      </c>
      <c r="O261">
        <f>O260+(1-(HLOOKUP(daily!$B260,'commercial size limit'!$A$4:$M$13,2,FALSE)/100))*(VLOOKUP(12&amp;$B260,'comm trip limit - FL_Keys'!$A$5:$I$64,COLUMN(I258),FALSE))*$C261</f>
        <v>13548.504610749995</v>
      </c>
      <c r="P261">
        <f>P260+(1-(HLOOKUP(daily!$B260,'commercial size limit'!$A$4:$M$13,4,FALSE)/100))*(VLOOKUP(14&amp;$B260,'comm trip limit - FL_Keys'!$A$5:$I$64,COLUMN(D258),FALSE))*$C261</f>
        <v>10264.316550856385</v>
      </c>
      <c r="Q261">
        <f>Q260+(1-(HLOOKUP(daily!$B260,'commercial size limit'!$A$4:$M$13,4,FALSE)/100))*(VLOOKUP(14&amp;$B260,'comm trip limit - FL_Keys'!$A$5:$I$64,COLUMN(E258),FALSE))*$C261</f>
        <v>6736.880397161789</v>
      </c>
      <c r="R261">
        <f>R260+(1-(HLOOKUP(daily!$B260,'commercial size limit'!$A$4:$M$13,4,FALSE)/100))*(VLOOKUP(14&amp;$B260,'comm trip limit - FL_Keys'!$A$5:$I$64,COLUMN(F258),FALSE))*$C261</f>
        <v>8640.8725457355977</v>
      </c>
      <c r="S261">
        <f>S260+(1-(HLOOKUP(daily!$B260,'commercial size limit'!$A$4:$M$13,4,FALSE)/100))*(VLOOKUP(14&amp;$B260,'comm trip limit - FL_Keys'!$A$5:$I$64,COLUMN(G258),FALSE))*$C261</f>
        <v>9860.3206923743255</v>
      </c>
      <c r="T261">
        <f>T260+(1-(HLOOKUP(daily!$B260,'commercial size limit'!$A$4:$M$13,4,FALSE)/100))*(VLOOKUP(14&amp;$B260,'comm trip limit - FL_Keys'!$A$5:$I$64,COLUMN(H258),FALSE))*$C261</f>
        <v>10144.245954691254</v>
      </c>
      <c r="U261">
        <f>U260+(1-(HLOOKUP(daily!$B260,'commercial size limit'!$A$4:$M$13,4,FALSE)/100))*(VLOOKUP(14&amp;$B260,'comm trip limit - FL_Keys'!$A$5:$I$64,COLUMN(I258),FALSE))*$C261</f>
        <v>10209.658368164561</v>
      </c>
      <c r="V261">
        <f>V260+(1-(HLOOKUP(daily!$B260,'commercial size limit'!$A$4:$M$13,5,FALSE)/100))*(VLOOKUP(15&amp;$B260,'comm trip limit - FL_Keys'!$A$5:$I$64,COLUMN(D258),FALSE))*$C261</f>
        <v>8538.076283023338</v>
      </c>
      <c r="W261">
        <f>W260+(1-(HLOOKUP(daily!$B260,'commercial size limit'!$A$4:$M$13,5,FALSE)/100))*(VLOOKUP(15&amp;$B260,'comm trip limit - FL_Keys'!$A$5:$I$64,COLUMN(E258),FALSE))*$C261</f>
        <v>5898.7738439497562</v>
      </c>
      <c r="X261">
        <f>X260+(1-(HLOOKUP(daily!$B260,'commercial size limit'!$A$4:$M$13,5,FALSE)/100))*(VLOOKUP(15&amp;$B260,'comm trip limit - FL_Keys'!$A$5:$I$64,COLUMN(F258),FALSE))*$C261</f>
        <v>7386.5907026781697</v>
      </c>
      <c r="Y261">
        <f>Y260+(1-(HLOOKUP(daily!$B260,'commercial size limit'!$A$4:$M$13,5,FALSE)/100))*(VLOOKUP(15&amp;$B260,'comm trip limit - FL_Keys'!$A$5:$I$64,COLUMN(G258),FALSE))*$C261</f>
        <v>8334.4490357721043</v>
      </c>
      <c r="Z261">
        <f>Z260+(1-(HLOOKUP(daily!$B260,'commercial size limit'!$A$4:$M$13,5,FALSE)/100))*(VLOOKUP(15&amp;$B260,'comm trip limit - FL_Keys'!$A$5:$I$64,COLUMN(H258),FALSE))*$C261</f>
        <v>8518.172416343974</v>
      </c>
      <c r="AA261">
        <f>AA260+(1-(HLOOKUP(daily!$B260,'commercial size limit'!$A$4:$M$13,5,FALSE)/100))*(VLOOKUP(15&amp;$B260,'comm trip limit - FL_Keys'!$A$5:$I$64,COLUMN(I258),FALSE))*$C261</f>
        <v>8538.076283023338</v>
      </c>
      <c r="AB261">
        <f>AB260+(1-(HLOOKUP(daily!$B260,'commercial size limit'!$A$4:$M$13,6,FALSE)/100))*(VLOOKUP(16&amp;$B260,'comm trip limit - FL_Keys'!$A$5:$I$64,COLUMN(D258),FALSE))*$C261</f>
        <v>7282.4361049102681</v>
      </c>
      <c r="AC261">
        <f>AC260+(1-(HLOOKUP(daily!$B260,'commercial size limit'!$A$4:$M$13,6,FALSE)/100))*(VLOOKUP(16&amp;$B260,'comm trip limit - FL_Keys'!$A$5:$I$64,COLUMN(E258),FALSE))*$C261</f>
        <v>5250.6071512321887</v>
      </c>
      <c r="AD261">
        <f>AD260+(1-(HLOOKUP(daily!$B260,'commercial size limit'!$A$4:$M$13,6,FALSE)/100))*(VLOOKUP(16&amp;$B260,'comm trip limit - FL_Keys'!$A$5:$I$64,COLUMN(F258),FALSE))*$C261</f>
        <v>6409.032818049518</v>
      </c>
      <c r="AE261">
        <f>AE260+(1-(HLOOKUP(daily!$B260,'commercial size limit'!$A$4:$M$13,6,FALSE)/100))*(VLOOKUP(16&amp;$B260,'comm trip limit - FL_Keys'!$A$5:$I$64,COLUMN(G258),FALSE))*$C261</f>
        <v>7113.7181191838044</v>
      </c>
      <c r="AF261">
        <f>AF260+(1-(HLOOKUP(daily!$B260,'commercial size limit'!$A$4:$M$13,6,FALSE)/100))*(VLOOKUP(16&amp;$B260,'comm trip limit - FL_Keys'!$A$5:$I$64,COLUMN(H258),FALSE))*$C261</f>
        <v>7265.5388222704687</v>
      </c>
      <c r="AG261">
        <f>AG260+(1-(HLOOKUP(daily!$B260,'commercial size limit'!$A$4:$M$13,6,FALSE)/100))*(VLOOKUP(16&amp;$B260,'comm trip limit - FL_Keys'!$A$5:$I$64,COLUMN(I258),FALSE))*$C261</f>
        <v>7282.4361049102681</v>
      </c>
      <c r="AH261">
        <f>AH260+(1-(HLOOKUP(daily!$B260,'commercial size limit'!$A$4:$M$13,7,FALSE)/100))*(VLOOKUP(17&amp;$B260,'comm trip limit - FL_Keys'!$A$5:$I$64,COLUMN(D258),FALSE))*$C261</f>
        <v>6649.217877319782</v>
      </c>
      <c r="AI261">
        <f>AI260+(1-(HLOOKUP(daily!$B260,'commercial size limit'!$A$4:$M$13,7,FALSE)/100))*(VLOOKUP(17&amp;$B260,'comm trip limit - FL_Keys'!$A$5:$I$64,COLUMN(E258),FALSE))*$C261</f>
        <v>4936.7204358762419</v>
      </c>
      <c r="AJ261">
        <f>AJ260+(1-(HLOOKUP(daily!$B260,'commercial size limit'!$A$4:$M$13,7,FALSE)/100))*(VLOOKUP(17&amp;$B260,'comm trip limit - FL_Keys'!$A$5:$I$64,COLUMN(F258),FALSE))*$C261</f>
        <v>5947.8605775892538</v>
      </c>
      <c r="AK261">
        <f>AK260+(1-(HLOOKUP(daily!$B260,'commercial size limit'!$A$4:$M$13,7,FALSE)/100))*(VLOOKUP(17&amp;$B260,'comm trip limit - FL_Keys'!$A$5:$I$64,COLUMN(G258),FALSE))*$C261</f>
        <v>6520.9637619548093</v>
      </c>
      <c r="AL261">
        <f>AL260+(1-(HLOOKUP(daily!$B260,'commercial size limit'!$A$4:$M$13,7,FALSE)/100))*(VLOOKUP(17&amp;$B260,'comm trip limit - FL_Keys'!$A$5:$I$64,COLUMN(H258),FALSE))*$C261</f>
        <v>6642.380858798897</v>
      </c>
      <c r="AM261">
        <f>AM260+(1-(HLOOKUP(daily!$B260,'commercial size limit'!$A$4:$M$13,7,FALSE)/100))*(VLOOKUP(17&amp;$B260,'comm trip limit - FL_Keys'!$A$5:$I$64,COLUMN(I258),FALSE))*$C261</f>
        <v>6649.217877319782</v>
      </c>
    </row>
    <row r="262" spans="1:39" x14ac:dyDescent="0.25">
      <c r="A262" s="7">
        <v>42629</v>
      </c>
      <c r="B262" s="22">
        <f t="shared" si="13"/>
        <v>9</v>
      </c>
      <c r="C262" s="21">
        <f t="shared" si="12"/>
        <v>58.838999999999999</v>
      </c>
      <c r="D262">
        <f t="shared" si="14"/>
        <v>13756.302999999989</v>
      </c>
      <c r="E262">
        <v>260</v>
      </c>
      <c r="J262">
        <f>J261+(1-(HLOOKUP(daily!$B261,'commercial size limit'!$A$4:$M$13,2,FALSE)/100))*(VLOOKUP(12&amp;$B261,'comm trip limit - FL_Keys'!$A$5:$I$64,COLUMN(D259),FALSE))*$C262</f>
        <v>13756.302999999989</v>
      </c>
      <c r="K262">
        <f>K261+(1-(HLOOKUP(daily!$B261,'commercial size limit'!$A$4:$M$13,2,FALSE)/100))*(VLOOKUP(12&amp;$B261,'comm trip limit - FL_Keys'!$A$5:$I$64,COLUMN(E259),FALSE))*$C262</f>
        <v>8126.2901708499858</v>
      </c>
      <c r="L262">
        <f>L261+(1-(HLOOKUP(daily!$B261,'commercial size limit'!$A$4:$M$13,2,FALSE)/100))*(VLOOKUP(12&amp;$B261,'comm trip limit - FL_Keys'!$A$5:$I$64,COLUMN(F259),FALSE))*$C262</f>
        <v>10945.10880468</v>
      </c>
      <c r="M262">
        <f>M261+(1-(HLOOKUP(daily!$B261,'commercial size limit'!$A$4:$M$13,2,FALSE)/100))*(VLOOKUP(12&amp;$B261,'comm trip limit - FL_Keys'!$A$5:$I$64,COLUMN(G259),FALSE))*$C262</f>
        <v>12889.251583060004</v>
      </c>
      <c r="N262">
        <f>N261+(1-(HLOOKUP(daily!$B261,'commercial size limit'!$A$4:$M$13,2,FALSE)/100))*(VLOOKUP(12&amp;$B261,'comm trip limit - FL_Keys'!$A$5:$I$64,COLUMN(H259),FALSE))*$C262</f>
        <v>13487.827116689983</v>
      </c>
      <c r="O262">
        <f>O261+(1-(HLOOKUP(daily!$B261,'commercial size limit'!$A$4:$M$13,2,FALSE)/100))*(VLOOKUP(12&amp;$B261,'comm trip limit - FL_Keys'!$A$5:$I$64,COLUMN(I259),FALSE))*$C262</f>
        <v>13607.343610749995</v>
      </c>
      <c r="P262">
        <f>P261+(1-(HLOOKUP(daily!$B261,'commercial size limit'!$A$4:$M$13,4,FALSE)/100))*(VLOOKUP(14&amp;$B261,'comm trip limit - FL_Keys'!$A$5:$I$64,COLUMN(D259),FALSE))*$C262</f>
        <v>10296.720329107569</v>
      </c>
      <c r="Q262">
        <f>Q261+(1-(HLOOKUP(daily!$B261,'commercial size limit'!$A$4:$M$13,4,FALSE)/100))*(VLOOKUP(14&amp;$B261,'comm trip limit - FL_Keys'!$A$5:$I$64,COLUMN(E259),FALSE))*$C262</f>
        <v>6764.243119630436</v>
      </c>
      <c r="R262">
        <f>R261+(1-(HLOOKUP(daily!$B261,'commercial size limit'!$A$4:$M$13,4,FALSE)/100))*(VLOOKUP(14&amp;$B261,'comm trip limit - FL_Keys'!$A$5:$I$64,COLUMN(F259),FALSE))*$C262</f>
        <v>8672.1917695287138</v>
      </c>
      <c r="S262">
        <f>S261+(1-(HLOOKUP(daily!$B261,'commercial size limit'!$A$4:$M$13,4,FALSE)/100))*(VLOOKUP(14&amp;$B261,'comm trip limit - FL_Keys'!$A$5:$I$64,COLUMN(G259),FALSE))*$C262</f>
        <v>9892.7244706255096</v>
      </c>
      <c r="T262">
        <f>T261+(1-(HLOOKUP(daily!$B261,'commercial size limit'!$A$4:$M$13,4,FALSE)/100))*(VLOOKUP(14&amp;$B261,'comm trip limit - FL_Keys'!$A$5:$I$64,COLUMN(H259),FALSE))*$C262</f>
        <v>10176.649732942438</v>
      </c>
      <c r="U262">
        <f>U261+(1-(HLOOKUP(daily!$B261,'commercial size limit'!$A$4:$M$13,4,FALSE)/100))*(VLOOKUP(14&amp;$B261,'comm trip limit - FL_Keys'!$A$5:$I$64,COLUMN(I259),FALSE))*$C262</f>
        <v>10242.062146415745</v>
      </c>
      <c r="V262">
        <f>V261+(1-(HLOOKUP(daily!$B261,'commercial size limit'!$A$4:$M$13,5,FALSE)/100))*(VLOOKUP(15&amp;$B261,'comm trip limit - FL_Keys'!$A$5:$I$64,COLUMN(D259),FALSE))*$C262</f>
        <v>8561.2552333714302</v>
      </c>
      <c r="W262">
        <f>W261+(1-(HLOOKUP(daily!$B261,'commercial size limit'!$A$4:$M$13,5,FALSE)/100))*(VLOOKUP(15&amp;$B261,'comm trip limit - FL_Keys'!$A$5:$I$64,COLUMN(E259),FALSE))*$C262</f>
        <v>5920.271161450095</v>
      </c>
      <c r="X262">
        <f>X261+(1-(HLOOKUP(daily!$B261,'commercial size limit'!$A$4:$M$13,5,FALSE)/100))*(VLOOKUP(15&amp;$B261,'comm trip limit - FL_Keys'!$A$5:$I$64,COLUMN(F259),FALSE))*$C262</f>
        <v>7409.618758059496</v>
      </c>
      <c r="Y262">
        <f>Y261+(1-(HLOOKUP(daily!$B261,'commercial size limit'!$A$4:$M$13,5,FALSE)/100))*(VLOOKUP(15&amp;$B261,'comm trip limit - FL_Keys'!$A$5:$I$64,COLUMN(G259),FALSE))*$C262</f>
        <v>8357.6279861201965</v>
      </c>
      <c r="Z262">
        <f>Z261+(1-(HLOOKUP(daily!$B261,'commercial size limit'!$A$4:$M$13,5,FALSE)/100))*(VLOOKUP(15&amp;$B261,'comm trip limit - FL_Keys'!$A$5:$I$64,COLUMN(H259),FALSE))*$C262</f>
        <v>8541.3513666920662</v>
      </c>
      <c r="AA262">
        <f>AA261+(1-(HLOOKUP(daily!$B261,'commercial size limit'!$A$4:$M$13,5,FALSE)/100))*(VLOOKUP(15&amp;$B261,'comm trip limit - FL_Keys'!$A$5:$I$64,COLUMN(I259),FALSE))*$C262</f>
        <v>8561.2552333714302</v>
      </c>
      <c r="AB262">
        <f>AB261+(1-(HLOOKUP(daily!$B261,'commercial size limit'!$A$4:$M$13,6,FALSE)/100))*(VLOOKUP(16&amp;$B261,'comm trip limit - FL_Keys'!$A$5:$I$64,COLUMN(D259),FALSE))*$C262</f>
        <v>7303.4773420308475</v>
      </c>
      <c r="AC262">
        <f>AC261+(1-(HLOOKUP(daily!$B261,'commercial size limit'!$A$4:$M$13,6,FALSE)/100))*(VLOOKUP(16&amp;$B261,'comm trip limit - FL_Keys'!$A$5:$I$64,COLUMN(E259),FALSE))*$C262</f>
        <v>5270.3650833007841</v>
      </c>
      <c r="AD262">
        <f>AD261+(1-(HLOOKUP(daily!$B261,'commercial size limit'!$A$4:$M$13,6,FALSE)/100))*(VLOOKUP(16&amp;$B261,'comm trip limit - FL_Keys'!$A$5:$I$64,COLUMN(F259),FALSE))*$C262</f>
        <v>6430.0149292937886</v>
      </c>
      <c r="AE262">
        <f>AE261+(1-(HLOOKUP(daily!$B261,'commercial size limit'!$A$4:$M$13,6,FALSE)/100))*(VLOOKUP(16&amp;$B261,'comm trip limit - FL_Keys'!$A$5:$I$64,COLUMN(G259),FALSE))*$C262</f>
        <v>7134.7593563043838</v>
      </c>
      <c r="AF262">
        <f>AF261+(1-(HLOOKUP(daily!$B261,'commercial size limit'!$A$4:$M$13,6,FALSE)/100))*(VLOOKUP(16&amp;$B261,'comm trip limit - FL_Keys'!$A$5:$I$64,COLUMN(H259),FALSE))*$C262</f>
        <v>7286.5800593910481</v>
      </c>
      <c r="AG262">
        <f>AG261+(1-(HLOOKUP(daily!$B261,'commercial size limit'!$A$4:$M$13,6,FALSE)/100))*(VLOOKUP(16&amp;$B261,'comm trip limit - FL_Keys'!$A$5:$I$64,COLUMN(I259),FALSE))*$C262</f>
        <v>7303.4773420308475</v>
      </c>
      <c r="AH262">
        <f>AH261+(1-(HLOOKUP(daily!$B261,'commercial size limit'!$A$4:$M$13,7,FALSE)/100))*(VLOOKUP(17&amp;$B261,'comm trip limit - FL_Keys'!$A$5:$I$64,COLUMN(D259),FALSE))*$C262</f>
        <v>6665.9143242704922</v>
      </c>
      <c r="AI262">
        <f>AI261+(1-(HLOOKUP(daily!$B261,'commercial size limit'!$A$4:$M$13,7,FALSE)/100))*(VLOOKUP(17&amp;$B261,'comm trip limit - FL_Keys'!$A$5:$I$64,COLUMN(E259),FALSE))*$C262</f>
        <v>4952.8159777011961</v>
      </c>
      <c r="AJ262">
        <f>AJ261+(1-(HLOOKUP(daily!$B261,'commercial size limit'!$A$4:$M$13,7,FALSE)/100))*(VLOOKUP(17&amp;$B261,'comm trip limit - FL_Keys'!$A$5:$I$64,COLUMN(F259),FALSE))*$C262</f>
        <v>5964.557024539964</v>
      </c>
      <c r="AK262">
        <f>AK261+(1-(HLOOKUP(daily!$B261,'commercial size limit'!$A$4:$M$13,7,FALSE)/100))*(VLOOKUP(17&amp;$B261,'comm trip limit - FL_Keys'!$A$5:$I$64,COLUMN(G259),FALSE))*$C262</f>
        <v>6537.6602089055195</v>
      </c>
      <c r="AL262">
        <f>AL261+(1-(HLOOKUP(daily!$B261,'commercial size limit'!$A$4:$M$13,7,FALSE)/100))*(VLOOKUP(17&amp;$B261,'comm trip limit - FL_Keys'!$A$5:$I$64,COLUMN(H259),FALSE))*$C262</f>
        <v>6659.0773057496071</v>
      </c>
      <c r="AM262">
        <f>AM261+(1-(HLOOKUP(daily!$B261,'commercial size limit'!$A$4:$M$13,7,FALSE)/100))*(VLOOKUP(17&amp;$B261,'comm trip limit - FL_Keys'!$A$5:$I$64,COLUMN(I259),FALSE))*$C262</f>
        <v>6665.9143242704922</v>
      </c>
    </row>
    <row r="263" spans="1:39" x14ac:dyDescent="0.25">
      <c r="A263" s="7">
        <v>42630</v>
      </c>
      <c r="B263" s="22">
        <f t="shared" si="13"/>
        <v>9</v>
      </c>
      <c r="C263" s="21">
        <f t="shared" si="12"/>
        <v>58.838999999999999</v>
      </c>
      <c r="D263">
        <f t="shared" si="14"/>
        <v>13815.141999999989</v>
      </c>
      <c r="E263">
        <v>261</v>
      </c>
      <c r="J263">
        <f>J262+(1-(HLOOKUP(daily!$B262,'commercial size limit'!$A$4:$M$13,2,FALSE)/100))*(VLOOKUP(12&amp;$B262,'comm trip limit - FL_Keys'!$A$5:$I$64,COLUMN(D260),FALSE))*$C263</f>
        <v>13815.141999999989</v>
      </c>
      <c r="K263">
        <f>K262+(1-(HLOOKUP(daily!$B262,'commercial size limit'!$A$4:$M$13,2,FALSE)/100))*(VLOOKUP(12&amp;$B262,'comm trip limit - FL_Keys'!$A$5:$I$64,COLUMN(E260),FALSE))*$C263</f>
        <v>8165.4716493399856</v>
      </c>
      <c r="L263">
        <f>L262+(1-(HLOOKUP(daily!$B262,'commercial size limit'!$A$4:$M$13,2,FALSE)/100))*(VLOOKUP(12&amp;$B262,'comm trip limit - FL_Keys'!$A$5:$I$64,COLUMN(F260),FALSE))*$C263</f>
        <v>10996.384639619999</v>
      </c>
      <c r="M263">
        <f>M262+(1-(HLOOKUP(daily!$B262,'commercial size limit'!$A$4:$M$13,2,FALSE)/100))*(VLOOKUP(12&amp;$B262,'comm trip limit - FL_Keys'!$A$5:$I$64,COLUMN(G260),FALSE))*$C263</f>
        <v>12946.631375860004</v>
      </c>
      <c r="N263">
        <f>N262+(1-(HLOOKUP(daily!$B262,'commercial size limit'!$A$4:$M$13,2,FALSE)/100))*(VLOOKUP(12&amp;$B262,'comm trip limit - FL_Keys'!$A$5:$I$64,COLUMN(H260),FALSE))*$C263</f>
        <v>13546.666116689983</v>
      </c>
      <c r="O263">
        <f>O262+(1-(HLOOKUP(daily!$B262,'commercial size limit'!$A$4:$M$13,2,FALSE)/100))*(VLOOKUP(12&amp;$B262,'comm trip limit - FL_Keys'!$A$5:$I$64,COLUMN(I260),FALSE))*$C263</f>
        <v>13666.182610749995</v>
      </c>
      <c r="P263">
        <f>P262+(1-(HLOOKUP(daily!$B262,'commercial size limit'!$A$4:$M$13,4,FALSE)/100))*(VLOOKUP(14&amp;$B262,'comm trip limit - FL_Keys'!$A$5:$I$64,COLUMN(D260),FALSE))*$C263</f>
        <v>10329.124107358753</v>
      </c>
      <c r="Q263">
        <f>Q262+(1-(HLOOKUP(daily!$B262,'commercial size limit'!$A$4:$M$13,4,FALSE)/100))*(VLOOKUP(14&amp;$B262,'comm trip limit - FL_Keys'!$A$5:$I$64,COLUMN(E260),FALSE))*$C263</f>
        <v>6791.605842099083</v>
      </c>
      <c r="R263">
        <f>R262+(1-(HLOOKUP(daily!$B262,'commercial size limit'!$A$4:$M$13,4,FALSE)/100))*(VLOOKUP(14&amp;$B262,'comm trip limit - FL_Keys'!$A$5:$I$64,COLUMN(F260),FALSE))*$C263</f>
        <v>8703.51099332183</v>
      </c>
      <c r="S263">
        <f>S262+(1-(HLOOKUP(daily!$B262,'commercial size limit'!$A$4:$M$13,4,FALSE)/100))*(VLOOKUP(14&amp;$B262,'comm trip limit - FL_Keys'!$A$5:$I$64,COLUMN(G260),FALSE))*$C263</f>
        <v>9925.1282488766938</v>
      </c>
      <c r="T263">
        <f>T262+(1-(HLOOKUP(daily!$B262,'commercial size limit'!$A$4:$M$13,4,FALSE)/100))*(VLOOKUP(14&amp;$B262,'comm trip limit - FL_Keys'!$A$5:$I$64,COLUMN(H260),FALSE))*$C263</f>
        <v>10209.053511193622</v>
      </c>
      <c r="U263">
        <f>U262+(1-(HLOOKUP(daily!$B262,'commercial size limit'!$A$4:$M$13,4,FALSE)/100))*(VLOOKUP(14&amp;$B262,'comm trip limit - FL_Keys'!$A$5:$I$64,COLUMN(I260),FALSE))*$C263</f>
        <v>10274.465924666929</v>
      </c>
      <c r="V263">
        <f>V262+(1-(HLOOKUP(daily!$B262,'commercial size limit'!$A$4:$M$13,5,FALSE)/100))*(VLOOKUP(15&amp;$B262,'comm trip limit - FL_Keys'!$A$5:$I$64,COLUMN(D260),FALSE))*$C263</f>
        <v>8584.4341837195225</v>
      </c>
      <c r="W263">
        <f>W262+(1-(HLOOKUP(daily!$B262,'commercial size limit'!$A$4:$M$13,5,FALSE)/100))*(VLOOKUP(15&amp;$B262,'comm trip limit - FL_Keys'!$A$5:$I$64,COLUMN(E260),FALSE))*$C263</f>
        <v>5941.7684789504337</v>
      </c>
      <c r="X263">
        <f>X262+(1-(HLOOKUP(daily!$B262,'commercial size limit'!$A$4:$M$13,5,FALSE)/100))*(VLOOKUP(15&amp;$B262,'comm trip limit - FL_Keys'!$A$5:$I$64,COLUMN(F260),FALSE))*$C263</f>
        <v>7432.6468134408224</v>
      </c>
      <c r="Y263">
        <f>Y262+(1-(HLOOKUP(daily!$B262,'commercial size limit'!$A$4:$M$13,5,FALSE)/100))*(VLOOKUP(15&amp;$B262,'comm trip limit - FL_Keys'!$A$5:$I$64,COLUMN(G260),FALSE))*$C263</f>
        <v>8380.8069364682888</v>
      </c>
      <c r="Z263">
        <f>Z262+(1-(HLOOKUP(daily!$B262,'commercial size limit'!$A$4:$M$13,5,FALSE)/100))*(VLOOKUP(15&amp;$B262,'comm trip limit - FL_Keys'!$A$5:$I$64,COLUMN(H260),FALSE))*$C263</f>
        <v>8564.5303170401585</v>
      </c>
      <c r="AA263">
        <f>AA262+(1-(HLOOKUP(daily!$B262,'commercial size limit'!$A$4:$M$13,5,FALSE)/100))*(VLOOKUP(15&amp;$B262,'comm trip limit - FL_Keys'!$A$5:$I$64,COLUMN(I260),FALSE))*$C263</f>
        <v>8584.4341837195225</v>
      </c>
      <c r="AB263">
        <f>AB262+(1-(HLOOKUP(daily!$B262,'commercial size limit'!$A$4:$M$13,6,FALSE)/100))*(VLOOKUP(16&amp;$B262,'comm trip limit - FL_Keys'!$A$5:$I$64,COLUMN(D260),FALSE))*$C263</f>
        <v>7324.5185791514268</v>
      </c>
      <c r="AC263">
        <f>AC262+(1-(HLOOKUP(daily!$B262,'commercial size limit'!$A$4:$M$13,6,FALSE)/100))*(VLOOKUP(16&amp;$B262,'comm trip limit - FL_Keys'!$A$5:$I$64,COLUMN(E260),FALSE))*$C263</f>
        <v>5290.1230153693796</v>
      </c>
      <c r="AD263">
        <f>AD262+(1-(HLOOKUP(daily!$B262,'commercial size limit'!$A$4:$M$13,6,FALSE)/100))*(VLOOKUP(16&amp;$B262,'comm trip limit - FL_Keys'!$A$5:$I$64,COLUMN(F260),FALSE))*$C263</f>
        <v>6450.9970405380591</v>
      </c>
      <c r="AE263">
        <f>AE262+(1-(HLOOKUP(daily!$B262,'commercial size limit'!$A$4:$M$13,6,FALSE)/100))*(VLOOKUP(16&amp;$B262,'comm trip limit - FL_Keys'!$A$5:$I$64,COLUMN(G260),FALSE))*$C263</f>
        <v>7155.8005934249632</v>
      </c>
      <c r="AF263">
        <f>AF262+(1-(HLOOKUP(daily!$B262,'commercial size limit'!$A$4:$M$13,6,FALSE)/100))*(VLOOKUP(16&amp;$B262,'comm trip limit - FL_Keys'!$A$5:$I$64,COLUMN(H260),FALSE))*$C263</f>
        <v>7307.6212965116274</v>
      </c>
      <c r="AG263">
        <f>AG262+(1-(HLOOKUP(daily!$B262,'commercial size limit'!$A$4:$M$13,6,FALSE)/100))*(VLOOKUP(16&amp;$B262,'comm trip limit - FL_Keys'!$A$5:$I$64,COLUMN(I260),FALSE))*$C263</f>
        <v>7324.5185791514268</v>
      </c>
      <c r="AH263">
        <f>AH262+(1-(HLOOKUP(daily!$B262,'commercial size limit'!$A$4:$M$13,7,FALSE)/100))*(VLOOKUP(17&amp;$B262,'comm trip limit - FL_Keys'!$A$5:$I$64,COLUMN(D260),FALSE))*$C263</f>
        <v>6682.6107712212024</v>
      </c>
      <c r="AI263">
        <f>AI262+(1-(HLOOKUP(daily!$B262,'commercial size limit'!$A$4:$M$13,7,FALSE)/100))*(VLOOKUP(17&amp;$B262,'comm trip limit - FL_Keys'!$A$5:$I$64,COLUMN(E260),FALSE))*$C263</f>
        <v>4968.9115195261502</v>
      </c>
      <c r="AJ263">
        <f>AJ262+(1-(HLOOKUP(daily!$B262,'commercial size limit'!$A$4:$M$13,7,FALSE)/100))*(VLOOKUP(17&amp;$B262,'comm trip limit - FL_Keys'!$A$5:$I$64,COLUMN(F260),FALSE))*$C263</f>
        <v>5981.2534714906742</v>
      </c>
      <c r="AK263">
        <f>AK262+(1-(HLOOKUP(daily!$B262,'commercial size limit'!$A$4:$M$13,7,FALSE)/100))*(VLOOKUP(17&amp;$B262,'comm trip limit - FL_Keys'!$A$5:$I$64,COLUMN(G260),FALSE))*$C263</f>
        <v>6554.3566558562297</v>
      </c>
      <c r="AL263">
        <f>AL262+(1-(HLOOKUP(daily!$B262,'commercial size limit'!$A$4:$M$13,7,FALSE)/100))*(VLOOKUP(17&amp;$B262,'comm trip limit - FL_Keys'!$A$5:$I$64,COLUMN(H260),FALSE))*$C263</f>
        <v>6675.7737527003173</v>
      </c>
      <c r="AM263">
        <f>AM262+(1-(HLOOKUP(daily!$B262,'commercial size limit'!$A$4:$M$13,7,FALSE)/100))*(VLOOKUP(17&amp;$B262,'comm trip limit - FL_Keys'!$A$5:$I$64,COLUMN(I260),FALSE))*$C263</f>
        <v>6682.6107712212024</v>
      </c>
    </row>
    <row r="264" spans="1:39" x14ac:dyDescent="0.25">
      <c r="A264" s="7">
        <v>42631</v>
      </c>
      <c r="B264" s="22">
        <f t="shared" si="13"/>
        <v>9</v>
      </c>
      <c r="C264" s="21">
        <f t="shared" si="12"/>
        <v>58.838999999999999</v>
      </c>
      <c r="D264">
        <f t="shared" si="14"/>
        <v>13873.980999999989</v>
      </c>
      <c r="E264">
        <v>262</v>
      </c>
      <c r="J264">
        <f>J263+(1-(HLOOKUP(daily!$B263,'commercial size limit'!$A$4:$M$13,2,FALSE)/100))*(VLOOKUP(12&amp;$B263,'comm trip limit - FL_Keys'!$A$5:$I$64,COLUMN(D261),FALSE))*$C264</f>
        <v>13873.980999999989</v>
      </c>
      <c r="K264">
        <f>K263+(1-(HLOOKUP(daily!$B263,'commercial size limit'!$A$4:$M$13,2,FALSE)/100))*(VLOOKUP(12&amp;$B263,'comm trip limit - FL_Keys'!$A$5:$I$64,COLUMN(E261),FALSE))*$C264</f>
        <v>8204.6531278299863</v>
      </c>
      <c r="L264">
        <f>L263+(1-(HLOOKUP(daily!$B263,'commercial size limit'!$A$4:$M$13,2,FALSE)/100))*(VLOOKUP(12&amp;$B263,'comm trip limit - FL_Keys'!$A$5:$I$64,COLUMN(F261),FALSE))*$C264</f>
        <v>11047.660474559998</v>
      </c>
      <c r="M264">
        <f>M263+(1-(HLOOKUP(daily!$B263,'commercial size limit'!$A$4:$M$13,2,FALSE)/100))*(VLOOKUP(12&amp;$B263,'comm trip limit - FL_Keys'!$A$5:$I$64,COLUMN(G261),FALSE))*$C264</f>
        <v>13004.011168660005</v>
      </c>
      <c r="N264">
        <f>N263+(1-(HLOOKUP(daily!$B263,'commercial size limit'!$A$4:$M$13,2,FALSE)/100))*(VLOOKUP(12&amp;$B263,'comm trip limit - FL_Keys'!$A$5:$I$64,COLUMN(H261),FALSE))*$C264</f>
        <v>13605.505116689983</v>
      </c>
      <c r="O264">
        <f>O263+(1-(HLOOKUP(daily!$B263,'commercial size limit'!$A$4:$M$13,2,FALSE)/100))*(VLOOKUP(12&amp;$B263,'comm trip limit - FL_Keys'!$A$5:$I$64,COLUMN(I261),FALSE))*$C264</f>
        <v>13725.021610749995</v>
      </c>
      <c r="P264">
        <f>P263+(1-(HLOOKUP(daily!$B263,'commercial size limit'!$A$4:$M$13,4,FALSE)/100))*(VLOOKUP(14&amp;$B263,'comm trip limit - FL_Keys'!$A$5:$I$64,COLUMN(D261),FALSE))*$C264</f>
        <v>10361.527885609938</v>
      </c>
      <c r="Q264">
        <f>Q263+(1-(HLOOKUP(daily!$B263,'commercial size limit'!$A$4:$M$13,4,FALSE)/100))*(VLOOKUP(14&amp;$B263,'comm trip limit - FL_Keys'!$A$5:$I$64,COLUMN(E261),FALSE))*$C264</f>
        <v>6818.96856456773</v>
      </c>
      <c r="R264">
        <f>R263+(1-(HLOOKUP(daily!$B263,'commercial size limit'!$A$4:$M$13,4,FALSE)/100))*(VLOOKUP(14&amp;$B263,'comm trip limit - FL_Keys'!$A$5:$I$64,COLUMN(F261),FALSE))*$C264</f>
        <v>8734.8302171149462</v>
      </c>
      <c r="S264">
        <f>S263+(1-(HLOOKUP(daily!$B263,'commercial size limit'!$A$4:$M$13,4,FALSE)/100))*(VLOOKUP(14&amp;$B263,'comm trip limit - FL_Keys'!$A$5:$I$64,COLUMN(G261),FALSE))*$C264</f>
        <v>9957.5320271278779</v>
      </c>
      <c r="T264">
        <f>T263+(1-(HLOOKUP(daily!$B263,'commercial size limit'!$A$4:$M$13,4,FALSE)/100))*(VLOOKUP(14&amp;$B263,'comm trip limit - FL_Keys'!$A$5:$I$64,COLUMN(H261),FALSE))*$C264</f>
        <v>10241.457289444807</v>
      </c>
      <c r="U264">
        <f>U263+(1-(HLOOKUP(daily!$B263,'commercial size limit'!$A$4:$M$13,4,FALSE)/100))*(VLOOKUP(14&amp;$B263,'comm trip limit - FL_Keys'!$A$5:$I$64,COLUMN(I261),FALSE))*$C264</f>
        <v>10306.869702918113</v>
      </c>
      <c r="V264">
        <f>V263+(1-(HLOOKUP(daily!$B263,'commercial size limit'!$A$4:$M$13,5,FALSE)/100))*(VLOOKUP(15&amp;$B263,'comm trip limit - FL_Keys'!$A$5:$I$64,COLUMN(D261),FALSE))*$C264</f>
        <v>8607.6131340676147</v>
      </c>
      <c r="W264">
        <f>W263+(1-(HLOOKUP(daily!$B263,'commercial size limit'!$A$4:$M$13,5,FALSE)/100))*(VLOOKUP(15&amp;$B263,'comm trip limit - FL_Keys'!$A$5:$I$64,COLUMN(E261),FALSE))*$C264</f>
        <v>5963.2657964507725</v>
      </c>
      <c r="X264">
        <f>X263+(1-(HLOOKUP(daily!$B263,'commercial size limit'!$A$4:$M$13,5,FALSE)/100))*(VLOOKUP(15&amp;$B263,'comm trip limit - FL_Keys'!$A$5:$I$64,COLUMN(F261),FALSE))*$C264</f>
        <v>7455.6748688221487</v>
      </c>
      <c r="Y264">
        <f>Y263+(1-(HLOOKUP(daily!$B263,'commercial size limit'!$A$4:$M$13,5,FALSE)/100))*(VLOOKUP(15&amp;$B263,'comm trip limit - FL_Keys'!$A$5:$I$64,COLUMN(G261),FALSE))*$C264</f>
        <v>8403.985886816381</v>
      </c>
      <c r="Z264">
        <f>Z263+(1-(HLOOKUP(daily!$B263,'commercial size limit'!$A$4:$M$13,5,FALSE)/100))*(VLOOKUP(15&amp;$B263,'comm trip limit - FL_Keys'!$A$5:$I$64,COLUMN(H261),FALSE))*$C264</f>
        <v>8587.7092673882507</v>
      </c>
      <c r="AA264">
        <f>AA263+(1-(HLOOKUP(daily!$B263,'commercial size limit'!$A$4:$M$13,5,FALSE)/100))*(VLOOKUP(15&amp;$B263,'comm trip limit - FL_Keys'!$A$5:$I$64,COLUMN(I261),FALSE))*$C264</f>
        <v>8607.6131340676147</v>
      </c>
      <c r="AB264">
        <f>AB263+(1-(HLOOKUP(daily!$B263,'commercial size limit'!$A$4:$M$13,6,FALSE)/100))*(VLOOKUP(16&amp;$B263,'comm trip limit - FL_Keys'!$A$5:$I$64,COLUMN(D261),FALSE))*$C264</f>
        <v>7345.5598162720062</v>
      </c>
      <c r="AC264">
        <f>AC263+(1-(HLOOKUP(daily!$B263,'commercial size limit'!$A$4:$M$13,6,FALSE)/100))*(VLOOKUP(16&amp;$B263,'comm trip limit - FL_Keys'!$A$5:$I$64,COLUMN(E261),FALSE))*$C264</f>
        <v>5309.880947437975</v>
      </c>
      <c r="AD264">
        <f>AD263+(1-(HLOOKUP(daily!$B263,'commercial size limit'!$A$4:$M$13,6,FALSE)/100))*(VLOOKUP(16&amp;$B263,'comm trip limit - FL_Keys'!$A$5:$I$64,COLUMN(F261),FALSE))*$C264</f>
        <v>6471.9791517823296</v>
      </c>
      <c r="AE264">
        <f>AE263+(1-(HLOOKUP(daily!$B263,'commercial size limit'!$A$4:$M$13,6,FALSE)/100))*(VLOOKUP(16&amp;$B263,'comm trip limit - FL_Keys'!$A$5:$I$64,COLUMN(G261),FALSE))*$C264</f>
        <v>7176.8418305455425</v>
      </c>
      <c r="AF264">
        <f>AF263+(1-(HLOOKUP(daily!$B263,'commercial size limit'!$A$4:$M$13,6,FALSE)/100))*(VLOOKUP(16&amp;$B263,'comm trip limit - FL_Keys'!$A$5:$I$64,COLUMN(H261),FALSE))*$C264</f>
        <v>7328.6625336322068</v>
      </c>
      <c r="AG264">
        <f>AG263+(1-(HLOOKUP(daily!$B263,'commercial size limit'!$A$4:$M$13,6,FALSE)/100))*(VLOOKUP(16&amp;$B263,'comm trip limit - FL_Keys'!$A$5:$I$64,COLUMN(I261),FALSE))*$C264</f>
        <v>7345.5598162720062</v>
      </c>
      <c r="AH264">
        <f>AH263+(1-(HLOOKUP(daily!$B263,'commercial size limit'!$A$4:$M$13,7,FALSE)/100))*(VLOOKUP(17&amp;$B263,'comm trip limit - FL_Keys'!$A$5:$I$64,COLUMN(D261),FALSE))*$C264</f>
        <v>6699.3072181719126</v>
      </c>
      <c r="AI264">
        <f>AI263+(1-(HLOOKUP(daily!$B263,'commercial size limit'!$A$4:$M$13,7,FALSE)/100))*(VLOOKUP(17&amp;$B263,'comm trip limit - FL_Keys'!$A$5:$I$64,COLUMN(E261),FALSE))*$C264</f>
        <v>4985.0070613511043</v>
      </c>
      <c r="AJ264">
        <f>AJ263+(1-(HLOOKUP(daily!$B263,'commercial size limit'!$A$4:$M$13,7,FALSE)/100))*(VLOOKUP(17&amp;$B263,'comm trip limit - FL_Keys'!$A$5:$I$64,COLUMN(F261),FALSE))*$C264</f>
        <v>5997.9499184413844</v>
      </c>
      <c r="AK264">
        <f>AK263+(1-(HLOOKUP(daily!$B263,'commercial size limit'!$A$4:$M$13,7,FALSE)/100))*(VLOOKUP(17&amp;$B263,'comm trip limit - FL_Keys'!$A$5:$I$64,COLUMN(G261),FALSE))*$C264</f>
        <v>6571.0531028069399</v>
      </c>
      <c r="AL264">
        <f>AL263+(1-(HLOOKUP(daily!$B263,'commercial size limit'!$A$4:$M$13,7,FALSE)/100))*(VLOOKUP(17&amp;$B263,'comm trip limit - FL_Keys'!$A$5:$I$64,COLUMN(H261),FALSE))*$C264</f>
        <v>6692.4701996510275</v>
      </c>
      <c r="AM264">
        <f>AM263+(1-(HLOOKUP(daily!$B263,'commercial size limit'!$A$4:$M$13,7,FALSE)/100))*(VLOOKUP(17&amp;$B263,'comm trip limit - FL_Keys'!$A$5:$I$64,COLUMN(I261),FALSE))*$C264</f>
        <v>6699.3072181719126</v>
      </c>
    </row>
    <row r="265" spans="1:39" x14ac:dyDescent="0.25">
      <c r="A265" s="7">
        <v>42632</v>
      </c>
      <c r="B265" s="22">
        <f t="shared" si="13"/>
        <v>9</v>
      </c>
      <c r="C265" s="21">
        <f t="shared" si="12"/>
        <v>58.838999999999999</v>
      </c>
      <c r="D265">
        <f t="shared" si="14"/>
        <v>13932.819999999989</v>
      </c>
      <c r="E265">
        <v>263</v>
      </c>
      <c r="J265">
        <f>J264+(1-(HLOOKUP(daily!$B264,'commercial size limit'!$A$4:$M$13,2,FALSE)/100))*(VLOOKUP(12&amp;$B264,'comm trip limit - FL_Keys'!$A$5:$I$64,COLUMN(D262),FALSE))*$C265</f>
        <v>13932.819999999989</v>
      </c>
      <c r="K265">
        <f>K264+(1-(HLOOKUP(daily!$B264,'commercial size limit'!$A$4:$M$13,2,FALSE)/100))*(VLOOKUP(12&amp;$B264,'comm trip limit - FL_Keys'!$A$5:$I$64,COLUMN(E262),FALSE))*$C265</f>
        <v>8243.8346063199861</v>
      </c>
      <c r="L265">
        <f>L264+(1-(HLOOKUP(daily!$B264,'commercial size limit'!$A$4:$M$13,2,FALSE)/100))*(VLOOKUP(12&amp;$B264,'comm trip limit - FL_Keys'!$A$5:$I$64,COLUMN(F262),FALSE))*$C265</f>
        <v>11098.936309499997</v>
      </c>
      <c r="M265">
        <f>M264+(1-(HLOOKUP(daily!$B264,'commercial size limit'!$A$4:$M$13,2,FALSE)/100))*(VLOOKUP(12&amp;$B264,'comm trip limit - FL_Keys'!$A$5:$I$64,COLUMN(G262),FALSE))*$C265</f>
        <v>13061.390961460005</v>
      </c>
      <c r="N265">
        <f>N264+(1-(HLOOKUP(daily!$B264,'commercial size limit'!$A$4:$M$13,2,FALSE)/100))*(VLOOKUP(12&amp;$B264,'comm trip limit - FL_Keys'!$A$5:$I$64,COLUMN(H262),FALSE))*$C265</f>
        <v>13664.344116689983</v>
      </c>
      <c r="O265">
        <f>O264+(1-(HLOOKUP(daily!$B264,'commercial size limit'!$A$4:$M$13,2,FALSE)/100))*(VLOOKUP(12&amp;$B264,'comm trip limit - FL_Keys'!$A$5:$I$64,COLUMN(I262),FALSE))*$C265</f>
        <v>13783.860610749995</v>
      </c>
      <c r="P265">
        <f>P264+(1-(HLOOKUP(daily!$B264,'commercial size limit'!$A$4:$M$13,4,FALSE)/100))*(VLOOKUP(14&amp;$B264,'comm trip limit - FL_Keys'!$A$5:$I$64,COLUMN(D262),FALSE))*$C265</f>
        <v>10393.931663861122</v>
      </c>
      <c r="Q265">
        <f>Q264+(1-(HLOOKUP(daily!$B264,'commercial size limit'!$A$4:$M$13,4,FALSE)/100))*(VLOOKUP(14&amp;$B264,'comm trip limit - FL_Keys'!$A$5:$I$64,COLUMN(E262),FALSE))*$C265</f>
        <v>6846.331287036377</v>
      </c>
      <c r="R265">
        <f>R264+(1-(HLOOKUP(daily!$B264,'commercial size limit'!$A$4:$M$13,4,FALSE)/100))*(VLOOKUP(14&amp;$B264,'comm trip limit - FL_Keys'!$A$5:$I$64,COLUMN(F262),FALSE))*$C265</f>
        <v>8766.1494409080624</v>
      </c>
      <c r="S265">
        <f>S264+(1-(HLOOKUP(daily!$B264,'commercial size limit'!$A$4:$M$13,4,FALSE)/100))*(VLOOKUP(14&amp;$B264,'comm trip limit - FL_Keys'!$A$5:$I$64,COLUMN(G262),FALSE))*$C265</f>
        <v>9989.935805379062</v>
      </c>
      <c r="T265">
        <f>T264+(1-(HLOOKUP(daily!$B264,'commercial size limit'!$A$4:$M$13,4,FALSE)/100))*(VLOOKUP(14&amp;$B264,'comm trip limit - FL_Keys'!$A$5:$I$64,COLUMN(H262),FALSE))*$C265</f>
        <v>10273.861067695991</v>
      </c>
      <c r="U265">
        <f>U264+(1-(HLOOKUP(daily!$B264,'commercial size limit'!$A$4:$M$13,4,FALSE)/100))*(VLOOKUP(14&amp;$B264,'comm trip limit - FL_Keys'!$A$5:$I$64,COLUMN(I262),FALSE))*$C265</f>
        <v>10339.273481169297</v>
      </c>
      <c r="V265">
        <f>V264+(1-(HLOOKUP(daily!$B264,'commercial size limit'!$A$4:$M$13,5,FALSE)/100))*(VLOOKUP(15&amp;$B264,'comm trip limit - FL_Keys'!$A$5:$I$64,COLUMN(D262),FALSE))*$C265</f>
        <v>8630.792084415707</v>
      </c>
      <c r="W265">
        <f>W264+(1-(HLOOKUP(daily!$B264,'commercial size limit'!$A$4:$M$13,5,FALSE)/100))*(VLOOKUP(15&amp;$B264,'comm trip limit - FL_Keys'!$A$5:$I$64,COLUMN(E262),FALSE))*$C265</f>
        <v>5984.7631139511113</v>
      </c>
      <c r="X265">
        <f>X264+(1-(HLOOKUP(daily!$B264,'commercial size limit'!$A$4:$M$13,5,FALSE)/100))*(VLOOKUP(15&amp;$B264,'comm trip limit - FL_Keys'!$A$5:$I$64,COLUMN(F262),FALSE))*$C265</f>
        <v>7478.702924203475</v>
      </c>
      <c r="Y265">
        <f>Y264+(1-(HLOOKUP(daily!$B264,'commercial size limit'!$A$4:$M$13,5,FALSE)/100))*(VLOOKUP(15&amp;$B264,'comm trip limit - FL_Keys'!$A$5:$I$64,COLUMN(G262),FALSE))*$C265</f>
        <v>8427.1648371644733</v>
      </c>
      <c r="Z265">
        <f>Z264+(1-(HLOOKUP(daily!$B264,'commercial size limit'!$A$4:$M$13,5,FALSE)/100))*(VLOOKUP(15&amp;$B264,'comm trip limit - FL_Keys'!$A$5:$I$64,COLUMN(H262),FALSE))*$C265</f>
        <v>8610.888217736343</v>
      </c>
      <c r="AA265">
        <f>AA264+(1-(HLOOKUP(daily!$B264,'commercial size limit'!$A$4:$M$13,5,FALSE)/100))*(VLOOKUP(15&amp;$B264,'comm trip limit - FL_Keys'!$A$5:$I$64,COLUMN(I262),FALSE))*$C265</f>
        <v>8630.792084415707</v>
      </c>
      <c r="AB265">
        <f>AB264+(1-(HLOOKUP(daily!$B264,'commercial size limit'!$A$4:$M$13,6,FALSE)/100))*(VLOOKUP(16&amp;$B264,'comm trip limit - FL_Keys'!$A$5:$I$64,COLUMN(D262),FALSE))*$C265</f>
        <v>7366.6010533925855</v>
      </c>
      <c r="AC265">
        <f>AC264+(1-(HLOOKUP(daily!$B264,'commercial size limit'!$A$4:$M$13,6,FALSE)/100))*(VLOOKUP(16&amp;$B264,'comm trip limit - FL_Keys'!$A$5:$I$64,COLUMN(E262),FALSE))*$C265</f>
        <v>5329.6388795065704</v>
      </c>
      <c r="AD265">
        <f>AD264+(1-(HLOOKUP(daily!$B264,'commercial size limit'!$A$4:$M$13,6,FALSE)/100))*(VLOOKUP(16&amp;$B264,'comm trip limit - FL_Keys'!$A$5:$I$64,COLUMN(F262),FALSE))*$C265</f>
        <v>6492.9612630266001</v>
      </c>
      <c r="AE265">
        <f>AE264+(1-(HLOOKUP(daily!$B264,'commercial size limit'!$A$4:$M$13,6,FALSE)/100))*(VLOOKUP(16&amp;$B264,'comm trip limit - FL_Keys'!$A$5:$I$64,COLUMN(G262),FALSE))*$C265</f>
        <v>7197.8830676661219</v>
      </c>
      <c r="AF265">
        <f>AF264+(1-(HLOOKUP(daily!$B264,'commercial size limit'!$A$4:$M$13,6,FALSE)/100))*(VLOOKUP(16&amp;$B264,'comm trip limit - FL_Keys'!$A$5:$I$64,COLUMN(H262),FALSE))*$C265</f>
        <v>7349.7037707527861</v>
      </c>
      <c r="AG265">
        <f>AG264+(1-(HLOOKUP(daily!$B264,'commercial size limit'!$A$4:$M$13,6,FALSE)/100))*(VLOOKUP(16&amp;$B264,'comm trip limit - FL_Keys'!$A$5:$I$64,COLUMN(I262),FALSE))*$C265</f>
        <v>7366.6010533925855</v>
      </c>
      <c r="AH265">
        <f>AH264+(1-(HLOOKUP(daily!$B264,'commercial size limit'!$A$4:$M$13,7,FALSE)/100))*(VLOOKUP(17&amp;$B264,'comm trip limit - FL_Keys'!$A$5:$I$64,COLUMN(D262),FALSE))*$C265</f>
        <v>6716.0036651226228</v>
      </c>
      <c r="AI265">
        <f>AI264+(1-(HLOOKUP(daily!$B264,'commercial size limit'!$A$4:$M$13,7,FALSE)/100))*(VLOOKUP(17&amp;$B264,'comm trip limit - FL_Keys'!$A$5:$I$64,COLUMN(E262),FALSE))*$C265</f>
        <v>5001.1026031760584</v>
      </c>
      <c r="AJ265">
        <f>AJ264+(1-(HLOOKUP(daily!$B264,'commercial size limit'!$A$4:$M$13,7,FALSE)/100))*(VLOOKUP(17&amp;$B264,'comm trip limit - FL_Keys'!$A$5:$I$64,COLUMN(F262),FALSE))*$C265</f>
        <v>6014.6463653920946</v>
      </c>
      <c r="AK265">
        <f>AK264+(1-(HLOOKUP(daily!$B264,'commercial size limit'!$A$4:$M$13,7,FALSE)/100))*(VLOOKUP(17&amp;$B264,'comm trip limit - FL_Keys'!$A$5:$I$64,COLUMN(G262),FALSE))*$C265</f>
        <v>6587.7495497576501</v>
      </c>
      <c r="AL265">
        <f>AL264+(1-(HLOOKUP(daily!$B264,'commercial size limit'!$A$4:$M$13,7,FALSE)/100))*(VLOOKUP(17&amp;$B264,'comm trip limit - FL_Keys'!$A$5:$I$64,COLUMN(H262),FALSE))*$C265</f>
        <v>6709.1666466017377</v>
      </c>
      <c r="AM265">
        <f>AM264+(1-(HLOOKUP(daily!$B264,'commercial size limit'!$A$4:$M$13,7,FALSE)/100))*(VLOOKUP(17&amp;$B264,'comm trip limit - FL_Keys'!$A$5:$I$64,COLUMN(I262),FALSE))*$C265</f>
        <v>6716.0036651226228</v>
      </c>
    </row>
    <row r="266" spans="1:39" x14ac:dyDescent="0.25">
      <c r="A266" s="7">
        <v>42633</v>
      </c>
      <c r="B266" s="22">
        <f t="shared" si="13"/>
        <v>9</v>
      </c>
      <c r="C266" s="21">
        <f t="shared" si="12"/>
        <v>58.838999999999999</v>
      </c>
      <c r="D266">
        <f t="shared" si="14"/>
        <v>13991.658999999989</v>
      </c>
      <c r="E266">
        <v>264</v>
      </c>
      <c r="J266">
        <f>J265+(1-(HLOOKUP(daily!$B265,'commercial size limit'!$A$4:$M$13,2,FALSE)/100))*(VLOOKUP(12&amp;$B265,'comm trip limit - FL_Keys'!$A$5:$I$64,COLUMN(D263),FALSE))*$C266</f>
        <v>13991.658999999989</v>
      </c>
      <c r="K266">
        <f>K265+(1-(HLOOKUP(daily!$B265,'commercial size limit'!$A$4:$M$13,2,FALSE)/100))*(VLOOKUP(12&amp;$B265,'comm trip limit - FL_Keys'!$A$5:$I$64,COLUMN(E263),FALSE))*$C266</f>
        <v>8283.0160848099858</v>
      </c>
      <c r="L266">
        <f>L265+(1-(HLOOKUP(daily!$B265,'commercial size limit'!$A$4:$M$13,2,FALSE)/100))*(VLOOKUP(12&amp;$B265,'comm trip limit - FL_Keys'!$A$5:$I$64,COLUMN(F263),FALSE))*$C266</f>
        <v>11150.212144439996</v>
      </c>
      <c r="M266">
        <f>M265+(1-(HLOOKUP(daily!$B265,'commercial size limit'!$A$4:$M$13,2,FALSE)/100))*(VLOOKUP(12&amp;$B265,'comm trip limit - FL_Keys'!$A$5:$I$64,COLUMN(G263),FALSE))*$C266</f>
        <v>13118.770754260006</v>
      </c>
      <c r="N266">
        <f>N265+(1-(HLOOKUP(daily!$B265,'commercial size limit'!$A$4:$M$13,2,FALSE)/100))*(VLOOKUP(12&amp;$B265,'comm trip limit - FL_Keys'!$A$5:$I$64,COLUMN(H263),FALSE))*$C266</f>
        <v>13723.183116689983</v>
      </c>
      <c r="O266">
        <f>O265+(1-(HLOOKUP(daily!$B265,'commercial size limit'!$A$4:$M$13,2,FALSE)/100))*(VLOOKUP(12&amp;$B265,'comm trip limit - FL_Keys'!$A$5:$I$64,COLUMN(I263),FALSE))*$C266</f>
        <v>13842.699610749994</v>
      </c>
      <c r="P266">
        <f>P265+(1-(HLOOKUP(daily!$B265,'commercial size limit'!$A$4:$M$13,4,FALSE)/100))*(VLOOKUP(14&amp;$B265,'comm trip limit - FL_Keys'!$A$5:$I$64,COLUMN(D263),FALSE))*$C266</f>
        <v>10426.335442112306</v>
      </c>
      <c r="Q266">
        <f>Q265+(1-(HLOOKUP(daily!$B265,'commercial size limit'!$A$4:$M$13,4,FALSE)/100))*(VLOOKUP(14&amp;$B265,'comm trip limit - FL_Keys'!$A$5:$I$64,COLUMN(E263),FALSE))*$C266</f>
        <v>6873.694009505024</v>
      </c>
      <c r="R266">
        <f>R265+(1-(HLOOKUP(daily!$B265,'commercial size limit'!$A$4:$M$13,4,FALSE)/100))*(VLOOKUP(14&amp;$B265,'comm trip limit - FL_Keys'!$A$5:$I$64,COLUMN(F263),FALSE))*$C266</f>
        <v>8797.4686647011786</v>
      </c>
      <c r="S266">
        <f>S265+(1-(HLOOKUP(daily!$B265,'commercial size limit'!$A$4:$M$13,4,FALSE)/100))*(VLOOKUP(14&amp;$B265,'comm trip limit - FL_Keys'!$A$5:$I$64,COLUMN(G263),FALSE))*$C266</f>
        <v>10022.339583630246</v>
      </c>
      <c r="T266">
        <f>T265+(1-(HLOOKUP(daily!$B265,'commercial size limit'!$A$4:$M$13,4,FALSE)/100))*(VLOOKUP(14&amp;$B265,'comm trip limit - FL_Keys'!$A$5:$I$64,COLUMN(H263),FALSE))*$C266</f>
        <v>10306.264845947175</v>
      </c>
      <c r="U266">
        <f>U265+(1-(HLOOKUP(daily!$B265,'commercial size limit'!$A$4:$M$13,4,FALSE)/100))*(VLOOKUP(14&amp;$B265,'comm trip limit - FL_Keys'!$A$5:$I$64,COLUMN(I263),FALSE))*$C266</f>
        <v>10371.677259420481</v>
      </c>
      <c r="V266">
        <f>V265+(1-(HLOOKUP(daily!$B265,'commercial size limit'!$A$4:$M$13,5,FALSE)/100))*(VLOOKUP(15&amp;$B265,'comm trip limit - FL_Keys'!$A$5:$I$64,COLUMN(D263),FALSE))*$C266</f>
        <v>8653.9710347637993</v>
      </c>
      <c r="W266">
        <f>W265+(1-(HLOOKUP(daily!$B265,'commercial size limit'!$A$4:$M$13,5,FALSE)/100))*(VLOOKUP(15&amp;$B265,'comm trip limit - FL_Keys'!$A$5:$I$64,COLUMN(E263),FALSE))*$C266</f>
        <v>6006.2604314514501</v>
      </c>
      <c r="X266">
        <f>X265+(1-(HLOOKUP(daily!$B265,'commercial size limit'!$A$4:$M$13,5,FALSE)/100))*(VLOOKUP(15&amp;$B265,'comm trip limit - FL_Keys'!$A$5:$I$64,COLUMN(F263),FALSE))*$C266</f>
        <v>7501.7309795848014</v>
      </c>
      <c r="Y266">
        <f>Y265+(1-(HLOOKUP(daily!$B265,'commercial size limit'!$A$4:$M$13,5,FALSE)/100))*(VLOOKUP(15&amp;$B265,'comm trip limit - FL_Keys'!$A$5:$I$64,COLUMN(G263),FALSE))*$C266</f>
        <v>8450.3437875125655</v>
      </c>
      <c r="Z266">
        <f>Z265+(1-(HLOOKUP(daily!$B265,'commercial size limit'!$A$4:$M$13,5,FALSE)/100))*(VLOOKUP(15&amp;$B265,'comm trip limit - FL_Keys'!$A$5:$I$64,COLUMN(H263),FALSE))*$C266</f>
        <v>8634.0671680844353</v>
      </c>
      <c r="AA266">
        <f>AA265+(1-(HLOOKUP(daily!$B265,'commercial size limit'!$A$4:$M$13,5,FALSE)/100))*(VLOOKUP(15&amp;$B265,'comm trip limit - FL_Keys'!$A$5:$I$64,COLUMN(I263),FALSE))*$C266</f>
        <v>8653.9710347637993</v>
      </c>
      <c r="AB266">
        <f>AB265+(1-(HLOOKUP(daily!$B265,'commercial size limit'!$A$4:$M$13,6,FALSE)/100))*(VLOOKUP(16&amp;$B265,'comm trip limit - FL_Keys'!$A$5:$I$64,COLUMN(D263),FALSE))*$C266</f>
        <v>7387.6422905131649</v>
      </c>
      <c r="AC266">
        <f>AC265+(1-(HLOOKUP(daily!$B265,'commercial size limit'!$A$4:$M$13,6,FALSE)/100))*(VLOOKUP(16&amp;$B265,'comm trip limit - FL_Keys'!$A$5:$I$64,COLUMN(E263),FALSE))*$C266</f>
        <v>5349.3968115751659</v>
      </c>
      <c r="AD266">
        <f>AD265+(1-(HLOOKUP(daily!$B265,'commercial size limit'!$A$4:$M$13,6,FALSE)/100))*(VLOOKUP(16&amp;$B265,'comm trip limit - FL_Keys'!$A$5:$I$64,COLUMN(F263),FALSE))*$C266</f>
        <v>6513.9433742708707</v>
      </c>
      <c r="AE266">
        <f>AE265+(1-(HLOOKUP(daily!$B265,'commercial size limit'!$A$4:$M$13,6,FALSE)/100))*(VLOOKUP(16&amp;$B265,'comm trip limit - FL_Keys'!$A$5:$I$64,COLUMN(G263),FALSE))*$C266</f>
        <v>7218.9243047867012</v>
      </c>
      <c r="AF266">
        <f>AF265+(1-(HLOOKUP(daily!$B265,'commercial size limit'!$A$4:$M$13,6,FALSE)/100))*(VLOOKUP(16&amp;$B265,'comm trip limit - FL_Keys'!$A$5:$I$64,COLUMN(H263),FALSE))*$C266</f>
        <v>7370.7450078733655</v>
      </c>
      <c r="AG266">
        <f>AG265+(1-(HLOOKUP(daily!$B265,'commercial size limit'!$A$4:$M$13,6,FALSE)/100))*(VLOOKUP(16&amp;$B265,'comm trip limit - FL_Keys'!$A$5:$I$64,COLUMN(I263),FALSE))*$C266</f>
        <v>7387.6422905131649</v>
      </c>
      <c r="AH266">
        <f>AH265+(1-(HLOOKUP(daily!$B265,'commercial size limit'!$A$4:$M$13,7,FALSE)/100))*(VLOOKUP(17&amp;$B265,'comm trip limit - FL_Keys'!$A$5:$I$64,COLUMN(D263),FALSE))*$C266</f>
        <v>6732.700112073333</v>
      </c>
      <c r="AI266">
        <f>AI265+(1-(HLOOKUP(daily!$B265,'commercial size limit'!$A$4:$M$13,7,FALSE)/100))*(VLOOKUP(17&amp;$B265,'comm trip limit - FL_Keys'!$A$5:$I$64,COLUMN(E263),FALSE))*$C266</f>
        <v>5017.1981450010126</v>
      </c>
      <c r="AJ266">
        <f>AJ265+(1-(HLOOKUP(daily!$B265,'commercial size limit'!$A$4:$M$13,7,FALSE)/100))*(VLOOKUP(17&amp;$B265,'comm trip limit - FL_Keys'!$A$5:$I$64,COLUMN(F263),FALSE))*$C266</f>
        <v>6031.3428123428048</v>
      </c>
      <c r="AK266">
        <f>AK265+(1-(HLOOKUP(daily!$B265,'commercial size limit'!$A$4:$M$13,7,FALSE)/100))*(VLOOKUP(17&amp;$B265,'comm trip limit - FL_Keys'!$A$5:$I$64,COLUMN(G263),FALSE))*$C266</f>
        <v>6604.4459967083603</v>
      </c>
      <c r="AL266">
        <f>AL265+(1-(HLOOKUP(daily!$B265,'commercial size limit'!$A$4:$M$13,7,FALSE)/100))*(VLOOKUP(17&amp;$B265,'comm trip limit - FL_Keys'!$A$5:$I$64,COLUMN(H263),FALSE))*$C266</f>
        <v>6725.8630935524479</v>
      </c>
      <c r="AM266">
        <f>AM265+(1-(HLOOKUP(daily!$B265,'commercial size limit'!$A$4:$M$13,7,FALSE)/100))*(VLOOKUP(17&amp;$B265,'comm trip limit - FL_Keys'!$A$5:$I$64,COLUMN(I263),FALSE))*$C266</f>
        <v>6732.700112073333</v>
      </c>
    </row>
    <row r="267" spans="1:39" x14ac:dyDescent="0.25">
      <c r="A267" s="7">
        <v>42634</v>
      </c>
      <c r="B267" s="22">
        <f t="shared" si="13"/>
        <v>9</v>
      </c>
      <c r="C267" s="21">
        <f t="shared" si="12"/>
        <v>58.838999999999999</v>
      </c>
      <c r="D267">
        <f t="shared" si="14"/>
        <v>14050.497999999989</v>
      </c>
      <c r="E267">
        <v>265</v>
      </c>
      <c r="J267">
        <f>J266+(1-(HLOOKUP(daily!$B266,'commercial size limit'!$A$4:$M$13,2,FALSE)/100))*(VLOOKUP(12&amp;$B266,'comm trip limit - FL_Keys'!$A$5:$I$64,COLUMN(D264),FALSE))*$C267</f>
        <v>14050.497999999989</v>
      </c>
      <c r="K267">
        <f>K266+(1-(HLOOKUP(daily!$B266,'commercial size limit'!$A$4:$M$13,2,FALSE)/100))*(VLOOKUP(12&amp;$B266,'comm trip limit - FL_Keys'!$A$5:$I$64,COLUMN(E264),FALSE))*$C267</f>
        <v>8322.1975632999856</v>
      </c>
      <c r="L267">
        <f>L266+(1-(HLOOKUP(daily!$B266,'commercial size limit'!$A$4:$M$13,2,FALSE)/100))*(VLOOKUP(12&amp;$B266,'comm trip limit - FL_Keys'!$A$5:$I$64,COLUMN(F264),FALSE))*$C267</f>
        <v>11201.487979379996</v>
      </c>
      <c r="M267">
        <f>M266+(1-(HLOOKUP(daily!$B266,'commercial size limit'!$A$4:$M$13,2,FALSE)/100))*(VLOOKUP(12&amp;$B266,'comm trip limit - FL_Keys'!$A$5:$I$64,COLUMN(G264),FALSE))*$C267</f>
        <v>13176.150547060006</v>
      </c>
      <c r="N267">
        <f>N266+(1-(HLOOKUP(daily!$B266,'commercial size limit'!$A$4:$M$13,2,FALSE)/100))*(VLOOKUP(12&amp;$B266,'comm trip limit - FL_Keys'!$A$5:$I$64,COLUMN(H264),FALSE))*$C267</f>
        <v>13782.022116689983</v>
      </c>
      <c r="O267">
        <f>O266+(1-(HLOOKUP(daily!$B266,'commercial size limit'!$A$4:$M$13,2,FALSE)/100))*(VLOOKUP(12&amp;$B266,'comm trip limit - FL_Keys'!$A$5:$I$64,COLUMN(I264),FALSE))*$C267</f>
        <v>13901.538610749994</v>
      </c>
      <c r="P267">
        <f>P266+(1-(HLOOKUP(daily!$B266,'commercial size limit'!$A$4:$M$13,4,FALSE)/100))*(VLOOKUP(14&amp;$B266,'comm trip limit - FL_Keys'!$A$5:$I$64,COLUMN(D264),FALSE))*$C267</f>
        <v>10458.73922036349</v>
      </c>
      <c r="Q267">
        <f>Q266+(1-(HLOOKUP(daily!$B266,'commercial size limit'!$A$4:$M$13,4,FALSE)/100))*(VLOOKUP(14&amp;$B266,'comm trip limit - FL_Keys'!$A$5:$I$64,COLUMN(E264),FALSE))*$C267</f>
        <v>6901.056731973671</v>
      </c>
      <c r="R267">
        <f>R266+(1-(HLOOKUP(daily!$B266,'commercial size limit'!$A$4:$M$13,4,FALSE)/100))*(VLOOKUP(14&amp;$B266,'comm trip limit - FL_Keys'!$A$5:$I$64,COLUMN(F264),FALSE))*$C267</f>
        <v>8828.7878884942947</v>
      </c>
      <c r="S267">
        <f>S266+(1-(HLOOKUP(daily!$B266,'commercial size limit'!$A$4:$M$13,4,FALSE)/100))*(VLOOKUP(14&amp;$B266,'comm trip limit - FL_Keys'!$A$5:$I$64,COLUMN(G264),FALSE))*$C267</f>
        <v>10054.74336188143</v>
      </c>
      <c r="T267">
        <f>T266+(1-(HLOOKUP(daily!$B266,'commercial size limit'!$A$4:$M$13,4,FALSE)/100))*(VLOOKUP(14&amp;$B266,'comm trip limit - FL_Keys'!$A$5:$I$64,COLUMN(H264),FALSE))*$C267</f>
        <v>10338.668624198359</v>
      </c>
      <c r="U267">
        <f>U266+(1-(HLOOKUP(daily!$B266,'commercial size limit'!$A$4:$M$13,4,FALSE)/100))*(VLOOKUP(14&amp;$B266,'comm trip limit - FL_Keys'!$A$5:$I$64,COLUMN(I264),FALSE))*$C267</f>
        <v>10404.081037671665</v>
      </c>
      <c r="V267">
        <f>V266+(1-(HLOOKUP(daily!$B266,'commercial size limit'!$A$4:$M$13,5,FALSE)/100))*(VLOOKUP(15&amp;$B266,'comm trip limit - FL_Keys'!$A$5:$I$64,COLUMN(D264),FALSE))*$C267</f>
        <v>8677.1499851118915</v>
      </c>
      <c r="W267">
        <f>W266+(1-(HLOOKUP(daily!$B266,'commercial size limit'!$A$4:$M$13,5,FALSE)/100))*(VLOOKUP(15&amp;$B266,'comm trip limit - FL_Keys'!$A$5:$I$64,COLUMN(E264),FALSE))*$C267</f>
        <v>6027.7577489517889</v>
      </c>
      <c r="X267">
        <f>X266+(1-(HLOOKUP(daily!$B266,'commercial size limit'!$A$4:$M$13,5,FALSE)/100))*(VLOOKUP(15&amp;$B266,'comm trip limit - FL_Keys'!$A$5:$I$64,COLUMN(F264),FALSE))*$C267</f>
        <v>7524.7590349661277</v>
      </c>
      <c r="Y267">
        <f>Y266+(1-(HLOOKUP(daily!$B266,'commercial size limit'!$A$4:$M$13,5,FALSE)/100))*(VLOOKUP(15&amp;$B266,'comm trip limit - FL_Keys'!$A$5:$I$64,COLUMN(G264),FALSE))*$C267</f>
        <v>8473.5227378606578</v>
      </c>
      <c r="Z267">
        <f>Z266+(1-(HLOOKUP(daily!$B266,'commercial size limit'!$A$4:$M$13,5,FALSE)/100))*(VLOOKUP(15&amp;$B266,'comm trip limit - FL_Keys'!$A$5:$I$64,COLUMN(H264),FALSE))*$C267</f>
        <v>8657.2461184325275</v>
      </c>
      <c r="AA267">
        <f>AA266+(1-(HLOOKUP(daily!$B266,'commercial size limit'!$A$4:$M$13,5,FALSE)/100))*(VLOOKUP(15&amp;$B266,'comm trip limit - FL_Keys'!$A$5:$I$64,COLUMN(I264),FALSE))*$C267</f>
        <v>8677.1499851118915</v>
      </c>
      <c r="AB267">
        <f>AB266+(1-(HLOOKUP(daily!$B266,'commercial size limit'!$A$4:$M$13,6,FALSE)/100))*(VLOOKUP(16&amp;$B266,'comm trip limit - FL_Keys'!$A$5:$I$64,COLUMN(D264),FALSE))*$C267</f>
        <v>7408.6835276337442</v>
      </c>
      <c r="AC267">
        <f>AC266+(1-(HLOOKUP(daily!$B266,'commercial size limit'!$A$4:$M$13,6,FALSE)/100))*(VLOOKUP(16&amp;$B266,'comm trip limit - FL_Keys'!$A$5:$I$64,COLUMN(E264),FALSE))*$C267</f>
        <v>5369.1547436437613</v>
      </c>
      <c r="AD267">
        <f>AD266+(1-(HLOOKUP(daily!$B266,'commercial size limit'!$A$4:$M$13,6,FALSE)/100))*(VLOOKUP(16&amp;$B266,'comm trip limit - FL_Keys'!$A$5:$I$64,COLUMN(F264),FALSE))*$C267</f>
        <v>6534.9254855151412</v>
      </c>
      <c r="AE267">
        <f>AE266+(1-(HLOOKUP(daily!$B266,'commercial size limit'!$A$4:$M$13,6,FALSE)/100))*(VLOOKUP(16&amp;$B266,'comm trip limit - FL_Keys'!$A$5:$I$64,COLUMN(G264),FALSE))*$C267</f>
        <v>7239.9655419072806</v>
      </c>
      <c r="AF267">
        <f>AF266+(1-(HLOOKUP(daily!$B266,'commercial size limit'!$A$4:$M$13,6,FALSE)/100))*(VLOOKUP(16&amp;$B266,'comm trip limit - FL_Keys'!$A$5:$I$64,COLUMN(H264),FALSE))*$C267</f>
        <v>7391.7862449939448</v>
      </c>
      <c r="AG267">
        <f>AG266+(1-(HLOOKUP(daily!$B266,'commercial size limit'!$A$4:$M$13,6,FALSE)/100))*(VLOOKUP(16&amp;$B266,'comm trip limit - FL_Keys'!$A$5:$I$64,COLUMN(I264),FALSE))*$C267</f>
        <v>7408.6835276337442</v>
      </c>
      <c r="AH267">
        <f>AH266+(1-(HLOOKUP(daily!$B266,'commercial size limit'!$A$4:$M$13,7,FALSE)/100))*(VLOOKUP(17&amp;$B266,'comm trip limit - FL_Keys'!$A$5:$I$64,COLUMN(D264),FALSE))*$C267</f>
        <v>6749.3965590240432</v>
      </c>
      <c r="AI267">
        <f>AI266+(1-(HLOOKUP(daily!$B266,'commercial size limit'!$A$4:$M$13,7,FALSE)/100))*(VLOOKUP(17&amp;$B266,'comm trip limit - FL_Keys'!$A$5:$I$64,COLUMN(E264),FALSE))*$C267</f>
        <v>5033.2936868259667</v>
      </c>
      <c r="AJ267">
        <f>AJ266+(1-(HLOOKUP(daily!$B266,'commercial size limit'!$A$4:$M$13,7,FALSE)/100))*(VLOOKUP(17&amp;$B266,'comm trip limit - FL_Keys'!$A$5:$I$64,COLUMN(F264),FALSE))*$C267</f>
        <v>6048.039259293515</v>
      </c>
      <c r="AK267">
        <f>AK266+(1-(HLOOKUP(daily!$B266,'commercial size limit'!$A$4:$M$13,7,FALSE)/100))*(VLOOKUP(17&amp;$B266,'comm trip limit - FL_Keys'!$A$5:$I$64,COLUMN(G264),FALSE))*$C267</f>
        <v>6621.1424436590705</v>
      </c>
      <c r="AL267">
        <f>AL266+(1-(HLOOKUP(daily!$B266,'commercial size limit'!$A$4:$M$13,7,FALSE)/100))*(VLOOKUP(17&amp;$B266,'comm trip limit - FL_Keys'!$A$5:$I$64,COLUMN(H264),FALSE))*$C267</f>
        <v>6742.5595405031581</v>
      </c>
      <c r="AM267">
        <f>AM266+(1-(HLOOKUP(daily!$B266,'commercial size limit'!$A$4:$M$13,7,FALSE)/100))*(VLOOKUP(17&amp;$B266,'comm trip limit - FL_Keys'!$A$5:$I$64,COLUMN(I264),FALSE))*$C267</f>
        <v>6749.3965590240432</v>
      </c>
    </row>
    <row r="268" spans="1:39" x14ac:dyDescent="0.25">
      <c r="A268" s="7">
        <v>42635</v>
      </c>
      <c r="B268" s="22">
        <f t="shared" si="13"/>
        <v>9</v>
      </c>
      <c r="C268" s="21">
        <f t="shared" si="12"/>
        <v>58.838999999999999</v>
      </c>
      <c r="D268">
        <f t="shared" si="14"/>
        <v>14109.336999999989</v>
      </c>
      <c r="E268">
        <v>266</v>
      </c>
      <c r="J268">
        <f>J267+(1-(HLOOKUP(daily!$B267,'commercial size limit'!$A$4:$M$13,2,FALSE)/100))*(VLOOKUP(12&amp;$B267,'comm trip limit - FL_Keys'!$A$5:$I$64,COLUMN(D265),FALSE))*$C268</f>
        <v>14109.336999999989</v>
      </c>
      <c r="K268">
        <f>K267+(1-(HLOOKUP(daily!$B267,'commercial size limit'!$A$4:$M$13,2,FALSE)/100))*(VLOOKUP(12&amp;$B267,'comm trip limit - FL_Keys'!$A$5:$I$64,COLUMN(E265),FALSE))*$C268</f>
        <v>8361.3790417899854</v>
      </c>
      <c r="L268">
        <f>L267+(1-(HLOOKUP(daily!$B267,'commercial size limit'!$A$4:$M$13,2,FALSE)/100))*(VLOOKUP(12&amp;$B267,'comm trip limit - FL_Keys'!$A$5:$I$64,COLUMN(F265),FALSE))*$C268</f>
        <v>11252.763814319995</v>
      </c>
      <c r="M268">
        <f>M267+(1-(HLOOKUP(daily!$B267,'commercial size limit'!$A$4:$M$13,2,FALSE)/100))*(VLOOKUP(12&amp;$B267,'comm trip limit - FL_Keys'!$A$5:$I$64,COLUMN(G265),FALSE))*$C268</f>
        <v>13233.530339860006</v>
      </c>
      <c r="N268">
        <f>N267+(1-(HLOOKUP(daily!$B267,'commercial size limit'!$A$4:$M$13,2,FALSE)/100))*(VLOOKUP(12&amp;$B267,'comm trip limit - FL_Keys'!$A$5:$I$64,COLUMN(H265),FALSE))*$C268</f>
        <v>13840.861116689983</v>
      </c>
      <c r="O268">
        <f>O267+(1-(HLOOKUP(daily!$B267,'commercial size limit'!$A$4:$M$13,2,FALSE)/100))*(VLOOKUP(12&amp;$B267,'comm trip limit - FL_Keys'!$A$5:$I$64,COLUMN(I265),FALSE))*$C268</f>
        <v>13960.377610749994</v>
      </c>
      <c r="P268">
        <f>P267+(1-(HLOOKUP(daily!$B267,'commercial size limit'!$A$4:$M$13,4,FALSE)/100))*(VLOOKUP(14&amp;$B267,'comm trip limit - FL_Keys'!$A$5:$I$64,COLUMN(D265),FALSE))*$C268</f>
        <v>10491.142998614674</v>
      </c>
      <c r="Q268">
        <f>Q267+(1-(HLOOKUP(daily!$B267,'commercial size limit'!$A$4:$M$13,4,FALSE)/100))*(VLOOKUP(14&amp;$B267,'comm trip limit - FL_Keys'!$A$5:$I$64,COLUMN(E265),FALSE))*$C268</f>
        <v>6928.4194544423181</v>
      </c>
      <c r="R268">
        <f>R267+(1-(HLOOKUP(daily!$B267,'commercial size limit'!$A$4:$M$13,4,FALSE)/100))*(VLOOKUP(14&amp;$B267,'comm trip limit - FL_Keys'!$A$5:$I$64,COLUMN(F265),FALSE))*$C268</f>
        <v>8860.1071122874109</v>
      </c>
      <c r="S268">
        <f>S267+(1-(HLOOKUP(daily!$B267,'commercial size limit'!$A$4:$M$13,4,FALSE)/100))*(VLOOKUP(14&amp;$B267,'comm trip limit - FL_Keys'!$A$5:$I$64,COLUMN(G265),FALSE))*$C268</f>
        <v>10087.147140132614</v>
      </c>
      <c r="T268">
        <f>T267+(1-(HLOOKUP(daily!$B267,'commercial size limit'!$A$4:$M$13,4,FALSE)/100))*(VLOOKUP(14&amp;$B267,'comm trip limit - FL_Keys'!$A$5:$I$64,COLUMN(H265),FALSE))*$C268</f>
        <v>10371.072402449543</v>
      </c>
      <c r="U268">
        <f>U267+(1-(HLOOKUP(daily!$B267,'commercial size limit'!$A$4:$M$13,4,FALSE)/100))*(VLOOKUP(14&amp;$B267,'comm trip limit - FL_Keys'!$A$5:$I$64,COLUMN(I265),FALSE))*$C268</f>
        <v>10436.48481592285</v>
      </c>
      <c r="V268">
        <f>V267+(1-(HLOOKUP(daily!$B267,'commercial size limit'!$A$4:$M$13,5,FALSE)/100))*(VLOOKUP(15&amp;$B267,'comm trip limit - FL_Keys'!$A$5:$I$64,COLUMN(D265),FALSE))*$C268</f>
        <v>8700.3289354599838</v>
      </c>
      <c r="W268">
        <f>W267+(1-(HLOOKUP(daily!$B267,'commercial size limit'!$A$4:$M$13,5,FALSE)/100))*(VLOOKUP(15&amp;$B267,'comm trip limit - FL_Keys'!$A$5:$I$64,COLUMN(E265),FALSE))*$C268</f>
        <v>6049.2550664521277</v>
      </c>
      <c r="X268">
        <f>X267+(1-(HLOOKUP(daily!$B267,'commercial size limit'!$A$4:$M$13,5,FALSE)/100))*(VLOOKUP(15&amp;$B267,'comm trip limit - FL_Keys'!$A$5:$I$64,COLUMN(F265),FALSE))*$C268</f>
        <v>7547.7870903474541</v>
      </c>
      <c r="Y268">
        <f>Y267+(1-(HLOOKUP(daily!$B267,'commercial size limit'!$A$4:$M$13,5,FALSE)/100))*(VLOOKUP(15&amp;$B267,'comm trip limit - FL_Keys'!$A$5:$I$64,COLUMN(G265),FALSE))*$C268</f>
        <v>8496.7016882087501</v>
      </c>
      <c r="Z268">
        <f>Z267+(1-(HLOOKUP(daily!$B267,'commercial size limit'!$A$4:$M$13,5,FALSE)/100))*(VLOOKUP(15&amp;$B267,'comm trip limit - FL_Keys'!$A$5:$I$64,COLUMN(H265),FALSE))*$C268</f>
        <v>8680.4250687806198</v>
      </c>
      <c r="AA268">
        <f>AA267+(1-(HLOOKUP(daily!$B267,'commercial size limit'!$A$4:$M$13,5,FALSE)/100))*(VLOOKUP(15&amp;$B267,'comm trip limit - FL_Keys'!$A$5:$I$64,COLUMN(I265),FALSE))*$C268</f>
        <v>8700.3289354599838</v>
      </c>
      <c r="AB268">
        <f>AB267+(1-(HLOOKUP(daily!$B267,'commercial size limit'!$A$4:$M$13,6,FALSE)/100))*(VLOOKUP(16&amp;$B267,'comm trip limit - FL_Keys'!$A$5:$I$64,COLUMN(D265),FALSE))*$C268</f>
        <v>7429.7247647543236</v>
      </c>
      <c r="AC268">
        <f>AC267+(1-(HLOOKUP(daily!$B267,'commercial size limit'!$A$4:$M$13,6,FALSE)/100))*(VLOOKUP(16&amp;$B267,'comm trip limit - FL_Keys'!$A$5:$I$64,COLUMN(E265),FALSE))*$C268</f>
        <v>5388.9126757123568</v>
      </c>
      <c r="AD268">
        <f>AD267+(1-(HLOOKUP(daily!$B267,'commercial size limit'!$A$4:$M$13,6,FALSE)/100))*(VLOOKUP(16&amp;$B267,'comm trip limit - FL_Keys'!$A$5:$I$64,COLUMN(F265),FALSE))*$C268</f>
        <v>6555.9075967594117</v>
      </c>
      <c r="AE268">
        <f>AE267+(1-(HLOOKUP(daily!$B267,'commercial size limit'!$A$4:$M$13,6,FALSE)/100))*(VLOOKUP(16&amp;$B267,'comm trip limit - FL_Keys'!$A$5:$I$64,COLUMN(G265),FALSE))*$C268</f>
        <v>7261.0067790278599</v>
      </c>
      <c r="AF268">
        <f>AF267+(1-(HLOOKUP(daily!$B267,'commercial size limit'!$A$4:$M$13,6,FALSE)/100))*(VLOOKUP(16&amp;$B267,'comm trip limit - FL_Keys'!$A$5:$I$64,COLUMN(H265),FALSE))*$C268</f>
        <v>7412.8274821145242</v>
      </c>
      <c r="AG268">
        <f>AG267+(1-(HLOOKUP(daily!$B267,'commercial size limit'!$A$4:$M$13,6,FALSE)/100))*(VLOOKUP(16&amp;$B267,'comm trip limit - FL_Keys'!$A$5:$I$64,COLUMN(I265),FALSE))*$C268</f>
        <v>7429.7247647543236</v>
      </c>
      <c r="AH268">
        <f>AH267+(1-(HLOOKUP(daily!$B267,'commercial size limit'!$A$4:$M$13,7,FALSE)/100))*(VLOOKUP(17&amp;$B267,'comm trip limit - FL_Keys'!$A$5:$I$64,COLUMN(D265),FALSE))*$C268</f>
        <v>6766.0930059747534</v>
      </c>
      <c r="AI268">
        <f>AI267+(1-(HLOOKUP(daily!$B267,'commercial size limit'!$A$4:$M$13,7,FALSE)/100))*(VLOOKUP(17&amp;$B267,'comm trip limit - FL_Keys'!$A$5:$I$64,COLUMN(E265),FALSE))*$C268</f>
        <v>5049.3892286509208</v>
      </c>
      <c r="AJ268">
        <f>AJ267+(1-(HLOOKUP(daily!$B267,'commercial size limit'!$A$4:$M$13,7,FALSE)/100))*(VLOOKUP(17&amp;$B267,'comm trip limit - FL_Keys'!$A$5:$I$64,COLUMN(F265),FALSE))*$C268</f>
        <v>6064.7357062442252</v>
      </c>
      <c r="AK268">
        <f>AK267+(1-(HLOOKUP(daily!$B267,'commercial size limit'!$A$4:$M$13,7,FALSE)/100))*(VLOOKUP(17&amp;$B267,'comm trip limit - FL_Keys'!$A$5:$I$64,COLUMN(G265),FALSE))*$C268</f>
        <v>6637.8388906097807</v>
      </c>
      <c r="AL268">
        <f>AL267+(1-(HLOOKUP(daily!$B267,'commercial size limit'!$A$4:$M$13,7,FALSE)/100))*(VLOOKUP(17&amp;$B267,'comm trip limit - FL_Keys'!$A$5:$I$64,COLUMN(H265),FALSE))*$C268</f>
        <v>6759.2559874538683</v>
      </c>
      <c r="AM268">
        <f>AM267+(1-(HLOOKUP(daily!$B267,'commercial size limit'!$A$4:$M$13,7,FALSE)/100))*(VLOOKUP(17&amp;$B267,'comm trip limit - FL_Keys'!$A$5:$I$64,COLUMN(I265),FALSE))*$C268</f>
        <v>6766.0930059747534</v>
      </c>
    </row>
    <row r="269" spans="1:39" x14ac:dyDescent="0.25">
      <c r="A269" s="7">
        <v>42636</v>
      </c>
      <c r="B269" s="22">
        <f t="shared" si="13"/>
        <v>9</v>
      </c>
      <c r="C269" s="21">
        <f t="shared" si="12"/>
        <v>58.838999999999999</v>
      </c>
      <c r="D269">
        <f t="shared" si="14"/>
        <v>14168.175999999989</v>
      </c>
      <c r="E269">
        <v>267</v>
      </c>
      <c r="J269">
        <f>J268+(1-(HLOOKUP(daily!$B268,'commercial size limit'!$A$4:$M$13,2,FALSE)/100))*(VLOOKUP(12&amp;$B268,'comm trip limit - FL_Keys'!$A$5:$I$64,COLUMN(D266),FALSE))*$C269</f>
        <v>14168.175999999989</v>
      </c>
      <c r="K269">
        <f>K268+(1-(HLOOKUP(daily!$B268,'commercial size limit'!$A$4:$M$13,2,FALSE)/100))*(VLOOKUP(12&amp;$B268,'comm trip limit - FL_Keys'!$A$5:$I$64,COLUMN(E266),FALSE))*$C269</f>
        <v>8400.5605202799852</v>
      </c>
      <c r="L269">
        <f>L268+(1-(HLOOKUP(daily!$B268,'commercial size limit'!$A$4:$M$13,2,FALSE)/100))*(VLOOKUP(12&amp;$B268,'comm trip limit - FL_Keys'!$A$5:$I$64,COLUMN(F266),FALSE))*$C269</f>
        <v>11304.039649259994</v>
      </c>
      <c r="M269">
        <f>M268+(1-(HLOOKUP(daily!$B268,'commercial size limit'!$A$4:$M$13,2,FALSE)/100))*(VLOOKUP(12&amp;$B268,'comm trip limit - FL_Keys'!$A$5:$I$64,COLUMN(G266),FALSE))*$C269</f>
        <v>13290.910132660007</v>
      </c>
      <c r="N269">
        <f>N268+(1-(HLOOKUP(daily!$B268,'commercial size limit'!$A$4:$M$13,2,FALSE)/100))*(VLOOKUP(12&amp;$B268,'comm trip limit - FL_Keys'!$A$5:$I$64,COLUMN(H266),FALSE))*$C269</f>
        <v>13899.700116689983</v>
      </c>
      <c r="O269">
        <f>O268+(1-(HLOOKUP(daily!$B268,'commercial size limit'!$A$4:$M$13,2,FALSE)/100))*(VLOOKUP(12&amp;$B268,'comm trip limit - FL_Keys'!$A$5:$I$64,COLUMN(I266),FALSE))*$C269</f>
        <v>14019.216610749994</v>
      </c>
      <c r="P269">
        <f>P268+(1-(HLOOKUP(daily!$B268,'commercial size limit'!$A$4:$M$13,4,FALSE)/100))*(VLOOKUP(14&amp;$B268,'comm trip limit - FL_Keys'!$A$5:$I$64,COLUMN(D266),FALSE))*$C269</f>
        <v>10523.546776865858</v>
      </c>
      <c r="Q269">
        <f>Q268+(1-(HLOOKUP(daily!$B268,'commercial size limit'!$A$4:$M$13,4,FALSE)/100))*(VLOOKUP(14&amp;$B268,'comm trip limit - FL_Keys'!$A$5:$I$64,COLUMN(E266),FALSE))*$C269</f>
        <v>6955.7821769109651</v>
      </c>
      <c r="R269">
        <f>R268+(1-(HLOOKUP(daily!$B268,'commercial size limit'!$A$4:$M$13,4,FALSE)/100))*(VLOOKUP(14&amp;$B268,'comm trip limit - FL_Keys'!$A$5:$I$64,COLUMN(F266),FALSE))*$C269</f>
        <v>8891.4263360805271</v>
      </c>
      <c r="S269">
        <f>S268+(1-(HLOOKUP(daily!$B268,'commercial size limit'!$A$4:$M$13,4,FALSE)/100))*(VLOOKUP(14&amp;$B268,'comm trip limit - FL_Keys'!$A$5:$I$64,COLUMN(G266),FALSE))*$C269</f>
        <v>10119.550918383798</v>
      </c>
      <c r="T269">
        <f>T268+(1-(HLOOKUP(daily!$B268,'commercial size limit'!$A$4:$M$13,4,FALSE)/100))*(VLOOKUP(14&amp;$B268,'comm trip limit - FL_Keys'!$A$5:$I$64,COLUMN(H266),FALSE))*$C269</f>
        <v>10403.476180700727</v>
      </c>
      <c r="U269">
        <f>U268+(1-(HLOOKUP(daily!$B268,'commercial size limit'!$A$4:$M$13,4,FALSE)/100))*(VLOOKUP(14&amp;$B268,'comm trip limit - FL_Keys'!$A$5:$I$64,COLUMN(I266),FALSE))*$C269</f>
        <v>10468.888594174034</v>
      </c>
      <c r="V269">
        <f>V268+(1-(HLOOKUP(daily!$B268,'commercial size limit'!$A$4:$M$13,5,FALSE)/100))*(VLOOKUP(15&amp;$B268,'comm trip limit - FL_Keys'!$A$5:$I$64,COLUMN(D266),FALSE))*$C269</f>
        <v>8723.507885808076</v>
      </c>
      <c r="W269">
        <f>W268+(1-(HLOOKUP(daily!$B268,'commercial size limit'!$A$4:$M$13,5,FALSE)/100))*(VLOOKUP(15&amp;$B268,'comm trip limit - FL_Keys'!$A$5:$I$64,COLUMN(E266),FALSE))*$C269</f>
        <v>6070.7523839524665</v>
      </c>
      <c r="X269">
        <f>X268+(1-(HLOOKUP(daily!$B268,'commercial size limit'!$A$4:$M$13,5,FALSE)/100))*(VLOOKUP(15&amp;$B268,'comm trip limit - FL_Keys'!$A$5:$I$64,COLUMN(F266),FALSE))*$C269</f>
        <v>7570.8151457287804</v>
      </c>
      <c r="Y269">
        <f>Y268+(1-(HLOOKUP(daily!$B268,'commercial size limit'!$A$4:$M$13,5,FALSE)/100))*(VLOOKUP(15&amp;$B268,'comm trip limit - FL_Keys'!$A$5:$I$64,COLUMN(G266),FALSE))*$C269</f>
        <v>8519.8806385568423</v>
      </c>
      <c r="Z269">
        <f>Z268+(1-(HLOOKUP(daily!$B268,'commercial size limit'!$A$4:$M$13,5,FALSE)/100))*(VLOOKUP(15&amp;$B268,'comm trip limit - FL_Keys'!$A$5:$I$64,COLUMN(H266),FALSE))*$C269</f>
        <v>8703.604019128712</v>
      </c>
      <c r="AA269">
        <f>AA268+(1-(HLOOKUP(daily!$B268,'commercial size limit'!$A$4:$M$13,5,FALSE)/100))*(VLOOKUP(15&amp;$B268,'comm trip limit - FL_Keys'!$A$5:$I$64,COLUMN(I266),FALSE))*$C269</f>
        <v>8723.507885808076</v>
      </c>
      <c r="AB269">
        <f>AB268+(1-(HLOOKUP(daily!$B268,'commercial size limit'!$A$4:$M$13,6,FALSE)/100))*(VLOOKUP(16&amp;$B268,'comm trip limit - FL_Keys'!$A$5:$I$64,COLUMN(D266),FALSE))*$C269</f>
        <v>7450.7660018749029</v>
      </c>
      <c r="AC269">
        <f>AC268+(1-(HLOOKUP(daily!$B268,'commercial size limit'!$A$4:$M$13,6,FALSE)/100))*(VLOOKUP(16&amp;$B268,'comm trip limit - FL_Keys'!$A$5:$I$64,COLUMN(E266),FALSE))*$C269</f>
        <v>5408.6706077809522</v>
      </c>
      <c r="AD269">
        <f>AD268+(1-(HLOOKUP(daily!$B268,'commercial size limit'!$A$4:$M$13,6,FALSE)/100))*(VLOOKUP(16&amp;$B268,'comm trip limit - FL_Keys'!$A$5:$I$64,COLUMN(F266),FALSE))*$C269</f>
        <v>6576.8897080036822</v>
      </c>
      <c r="AE269">
        <f>AE268+(1-(HLOOKUP(daily!$B268,'commercial size limit'!$A$4:$M$13,6,FALSE)/100))*(VLOOKUP(16&amp;$B268,'comm trip limit - FL_Keys'!$A$5:$I$64,COLUMN(G266),FALSE))*$C269</f>
        <v>7282.0480161484393</v>
      </c>
      <c r="AF269">
        <f>AF268+(1-(HLOOKUP(daily!$B268,'commercial size limit'!$A$4:$M$13,6,FALSE)/100))*(VLOOKUP(16&amp;$B268,'comm trip limit - FL_Keys'!$A$5:$I$64,COLUMN(H266),FALSE))*$C269</f>
        <v>7433.8687192351035</v>
      </c>
      <c r="AG269">
        <f>AG268+(1-(HLOOKUP(daily!$B268,'commercial size limit'!$A$4:$M$13,6,FALSE)/100))*(VLOOKUP(16&amp;$B268,'comm trip limit - FL_Keys'!$A$5:$I$64,COLUMN(I266),FALSE))*$C269</f>
        <v>7450.7660018749029</v>
      </c>
      <c r="AH269">
        <f>AH268+(1-(HLOOKUP(daily!$B268,'commercial size limit'!$A$4:$M$13,7,FALSE)/100))*(VLOOKUP(17&amp;$B268,'comm trip limit - FL_Keys'!$A$5:$I$64,COLUMN(D266),FALSE))*$C269</f>
        <v>6782.7894529254636</v>
      </c>
      <c r="AI269">
        <f>AI268+(1-(HLOOKUP(daily!$B268,'commercial size limit'!$A$4:$M$13,7,FALSE)/100))*(VLOOKUP(17&amp;$B268,'comm trip limit - FL_Keys'!$A$5:$I$64,COLUMN(E266),FALSE))*$C269</f>
        <v>5065.4847704758749</v>
      </c>
      <c r="AJ269">
        <f>AJ268+(1-(HLOOKUP(daily!$B268,'commercial size limit'!$A$4:$M$13,7,FALSE)/100))*(VLOOKUP(17&amp;$B268,'comm trip limit - FL_Keys'!$A$5:$I$64,COLUMN(F266),FALSE))*$C269</f>
        <v>6081.4321531949354</v>
      </c>
      <c r="AK269">
        <f>AK268+(1-(HLOOKUP(daily!$B268,'commercial size limit'!$A$4:$M$13,7,FALSE)/100))*(VLOOKUP(17&amp;$B268,'comm trip limit - FL_Keys'!$A$5:$I$64,COLUMN(G266),FALSE))*$C269</f>
        <v>6654.5353375604909</v>
      </c>
      <c r="AL269">
        <f>AL268+(1-(HLOOKUP(daily!$B268,'commercial size limit'!$A$4:$M$13,7,FALSE)/100))*(VLOOKUP(17&amp;$B268,'comm trip limit - FL_Keys'!$A$5:$I$64,COLUMN(H266),FALSE))*$C269</f>
        <v>6775.9524344045785</v>
      </c>
      <c r="AM269">
        <f>AM268+(1-(HLOOKUP(daily!$B268,'commercial size limit'!$A$4:$M$13,7,FALSE)/100))*(VLOOKUP(17&amp;$B268,'comm trip limit - FL_Keys'!$A$5:$I$64,COLUMN(I266),FALSE))*$C269</f>
        <v>6782.7894529254636</v>
      </c>
    </row>
    <row r="270" spans="1:39" x14ac:dyDescent="0.25">
      <c r="A270" s="7">
        <v>42637</v>
      </c>
      <c r="B270" s="22">
        <f t="shared" si="13"/>
        <v>9</v>
      </c>
      <c r="C270" s="21">
        <f t="shared" si="12"/>
        <v>58.838999999999999</v>
      </c>
      <c r="D270">
        <f t="shared" si="14"/>
        <v>14227.014999999989</v>
      </c>
      <c r="E270">
        <v>268</v>
      </c>
      <c r="J270">
        <f>J269+(1-(HLOOKUP(daily!$B269,'commercial size limit'!$A$4:$M$13,2,FALSE)/100))*(VLOOKUP(12&amp;$B269,'comm trip limit - FL_Keys'!$A$5:$I$64,COLUMN(D267),FALSE))*$C270</f>
        <v>14227.014999999989</v>
      </c>
      <c r="K270">
        <f>K269+(1-(HLOOKUP(daily!$B269,'commercial size limit'!$A$4:$M$13,2,FALSE)/100))*(VLOOKUP(12&amp;$B269,'comm trip limit - FL_Keys'!$A$5:$I$64,COLUMN(E267),FALSE))*$C270</f>
        <v>8439.741998769985</v>
      </c>
      <c r="L270">
        <f>L269+(1-(HLOOKUP(daily!$B269,'commercial size limit'!$A$4:$M$13,2,FALSE)/100))*(VLOOKUP(12&amp;$B269,'comm trip limit - FL_Keys'!$A$5:$I$64,COLUMN(F267),FALSE))*$C270</f>
        <v>11355.315484199993</v>
      </c>
      <c r="M270">
        <f>M269+(1-(HLOOKUP(daily!$B269,'commercial size limit'!$A$4:$M$13,2,FALSE)/100))*(VLOOKUP(12&amp;$B269,'comm trip limit - FL_Keys'!$A$5:$I$64,COLUMN(G267),FALSE))*$C270</f>
        <v>13348.289925460007</v>
      </c>
      <c r="N270">
        <f>N269+(1-(HLOOKUP(daily!$B269,'commercial size limit'!$A$4:$M$13,2,FALSE)/100))*(VLOOKUP(12&amp;$B269,'comm trip limit - FL_Keys'!$A$5:$I$64,COLUMN(H267),FALSE))*$C270</f>
        <v>13958.539116689983</v>
      </c>
      <c r="O270">
        <f>O269+(1-(HLOOKUP(daily!$B269,'commercial size limit'!$A$4:$M$13,2,FALSE)/100))*(VLOOKUP(12&amp;$B269,'comm trip limit - FL_Keys'!$A$5:$I$64,COLUMN(I267),FALSE))*$C270</f>
        <v>14078.055610749994</v>
      </c>
      <c r="P270">
        <f>P269+(1-(HLOOKUP(daily!$B269,'commercial size limit'!$A$4:$M$13,4,FALSE)/100))*(VLOOKUP(14&amp;$B269,'comm trip limit - FL_Keys'!$A$5:$I$64,COLUMN(D267),FALSE))*$C270</f>
        <v>10555.950555117042</v>
      </c>
      <c r="Q270">
        <f>Q269+(1-(HLOOKUP(daily!$B269,'commercial size limit'!$A$4:$M$13,4,FALSE)/100))*(VLOOKUP(14&amp;$B269,'comm trip limit - FL_Keys'!$A$5:$I$64,COLUMN(E267),FALSE))*$C270</f>
        <v>6983.1448993796121</v>
      </c>
      <c r="R270">
        <f>R269+(1-(HLOOKUP(daily!$B269,'commercial size limit'!$A$4:$M$13,4,FALSE)/100))*(VLOOKUP(14&amp;$B269,'comm trip limit - FL_Keys'!$A$5:$I$64,COLUMN(F267),FALSE))*$C270</f>
        <v>8922.7455598736433</v>
      </c>
      <c r="S270">
        <f>S269+(1-(HLOOKUP(daily!$B269,'commercial size limit'!$A$4:$M$13,4,FALSE)/100))*(VLOOKUP(14&amp;$B269,'comm trip limit - FL_Keys'!$A$5:$I$64,COLUMN(G267),FALSE))*$C270</f>
        <v>10151.954696634983</v>
      </c>
      <c r="T270">
        <f>T269+(1-(HLOOKUP(daily!$B269,'commercial size limit'!$A$4:$M$13,4,FALSE)/100))*(VLOOKUP(14&amp;$B269,'comm trip limit - FL_Keys'!$A$5:$I$64,COLUMN(H267),FALSE))*$C270</f>
        <v>10435.879958951911</v>
      </c>
      <c r="U270">
        <f>U269+(1-(HLOOKUP(daily!$B269,'commercial size limit'!$A$4:$M$13,4,FALSE)/100))*(VLOOKUP(14&amp;$B269,'comm trip limit - FL_Keys'!$A$5:$I$64,COLUMN(I267),FALSE))*$C270</f>
        <v>10501.292372425218</v>
      </c>
      <c r="V270">
        <f>V269+(1-(HLOOKUP(daily!$B269,'commercial size limit'!$A$4:$M$13,5,FALSE)/100))*(VLOOKUP(15&amp;$B269,'comm trip limit - FL_Keys'!$A$5:$I$64,COLUMN(D267),FALSE))*$C270</f>
        <v>8746.6868361561683</v>
      </c>
      <c r="W270">
        <f>W269+(1-(HLOOKUP(daily!$B269,'commercial size limit'!$A$4:$M$13,5,FALSE)/100))*(VLOOKUP(15&amp;$B269,'comm trip limit - FL_Keys'!$A$5:$I$64,COLUMN(E267),FALSE))*$C270</f>
        <v>6092.2497014528053</v>
      </c>
      <c r="X270">
        <f>X269+(1-(HLOOKUP(daily!$B269,'commercial size limit'!$A$4:$M$13,5,FALSE)/100))*(VLOOKUP(15&amp;$B269,'comm trip limit - FL_Keys'!$A$5:$I$64,COLUMN(F267),FALSE))*$C270</f>
        <v>7593.8432011101067</v>
      </c>
      <c r="Y270">
        <f>Y269+(1-(HLOOKUP(daily!$B269,'commercial size limit'!$A$4:$M$13,5,FALSE)/100))*(VLOOKUP(15&amp;$B269,'comm trip limit - FL_Keys'!$A$5:$I$64,COLUMN(G267),FALSE))*$C270</f>
        <v>8543.0595889049346</v>
      </c>
      <c r="Z270">
        <f>Z269+(1-(HLOOKUP(daily!$B269,'commercial size limit'!$A$4:$M$13,5,FALSE)/100))*(VLOOKUP(15&amp;$B269,'comm trip limit - FL_Keys'!$A$5:$I$64,COLUMN(H267),FALSE))*$C270</f>
        <v>8726.7829694768043</v>
      </c>
      <c r="AA270">
        <f>AA269+(1-(HLOOKUP(daily!$B269,'commercial size limit'!$A$4:$M$13,5,FALSE)/100))*(VLOOKUP(15&amp;$B269,'comm trip limit - FL_Keys'!$A$5:$I$64,COLUMN(I267),FALSE))*$C270</f>
        <v>8746.6868361561683</v>
      </c>
      <c r="AB270">
        <f>AB269+(1-(HLOOKUP(daily!$B269,'commercial size limit'!$A$4:$M$13,6,FALSE)/100))*(VLOOKUP(16&amp;$B269,'comm trip limit - FL_Keys'!$A$5:$I$64,COLUMN(D267),FALSE))*$C270</f>
        <v>7471.8072389954823</v>
      </c>
      <c r="AC270">
        <f>AC269+(1-(HLOOKUP(daily!$B269,'commercial size limit'!$A$4:$M$13,6,FALSE)/100))*(VLOOKUP(16&amp;$B269,'comm trip limit - FL_Keys'!$A$5:$I$64,COLUMN(E267),FALSE))*$C270</f>
        <v>5428.4285398495476</v>
      </c>
      <c r="AD270">
        <f>AD269+(1-(HLOOKUP(daily!$B269,'commercial size limit'!$A$4:$M$13,6,FALSE)/100))*(VLOOKUP(16&amp;$B269,'comm trip limit - FL_Keys'!$A$5:$I$64,COLUMN(F267),FALSE))*$C270</f>
        <v>6597.8718192479528</v>
      </c>
      <c r="AE270">
        <f>AE269+(1-(HLOOKUP(daily!$B269,'commercial size limit'!$A$4:$M$13,6,FALSE)/100))*(VLOOKUP(16&amp;$B269,'comm trip limit - FL_Keys'!$A$5:$I$64,COLUMN(G267),FALSE))*$C270</f>
        <v>7303.0892532690186</v>
      </c>
      <c r="AF270">
        <f>AF269+(1-(HLOOKUP(daily!$B269,'commercial size limit'!$A$4:$M$13,6,FALSE)/100))*(VLOOKUP(16&amp;$B269,'comm trip limit - FL_Keys'!$A$5:$I$64,COLUMN(H267),FALSE))*$C270</f>
        <v>7454.9099563556829</v>
      </c>
      <c r="AG270">
        <f>AG269+(1-(HLOOKUP(daily!$B269,'commercial size limit'!$A$4:$M$13,6,FALSE)/100))*(VLOOKUP(16&amp;$B269,'comm trip limit - FL_Keys'!$A$5:$I$64,COLUMN(I267),FALSE))*$C270</f>
        <v>7471.8072389954823</v>
      </c>
      <c r="AH270">
        <f>AH269+(1-(HLOOKUP(daily!$B269,'commercial size limit'!$A$4:$M$13,7,FALSE)/100))*(VLOOKUP(17&amp;$B269,'comm trip limit - FL_Keys'!$A$5:$I$64,COLUMN(D267),FALSE))*$C270</f>
        <v>6799.4858998761738</v>
      </c>
      <c r="AI270">
        <f>AI269+(1-(HLOOKUP(daily!$B269,'commercial size limit'!$A$4:$M$13,7,FALSE)/100))*(VLOOKUP(17&amp;$B269,'comm trip limit - FL_Keys'!$A$5:$I$64,COLUMN(E267),FALSE))*$C270</f>
        <v>5081.5803123008291</v>
      </c>
      <c r="AJ270">
        <f>AJ269+(1-(HLOOKUP(daily!$B269,'commercial size limit'!$A$4:$M$13,7,FALSE)/100))*(VLOOKUP(17&amp;$B269,'comm trip limit - FL_Keys'!$A$5:$I$64,COLUMN(F267),FALSE))*$C270</f>
        <v>6098.1286001456456</v>
      </c>
      <c r="AK270">
        <f>AK269+(1-(HLOOKUP(daily!$B269,'commercial size limit'!$A$4:$M$13,7,FALSE)/100))*(VLOOKUP(17&amp;$B269,'comm trip limit - FL_Keys'!$A$5:$I$64,COLUMN(G267),FALSE))*$C270</f>
        <v>6671.2317845112011</v>
      </c>
      <c r="AL270">
        <f>AL269+(1-(HLOOKUP(daily!$B269,'commercial size limit'!$A$4:$M$13,7,FALSE)/100))*(VLOOKUP(17&amp;$B269,'comm trip limit - FL_Keys'!$A$5:$I$64,COLUMN(H267),FALSE))*$C270</f>
        <v>6792.6488813552887</v>
      </c>
      <c r="AM270">
        <f>AM269+(1-(HLOOKUP(daily!$B269,'commercial size limit'!$A$4:$M$13,7,FALSE)/100))*(VLOOKUP(17&amp;$B269,'comm trip limit - FL_Keys'!$A$5:$I$64,COLUMN(I267),FALSE))*$C270</f>
        <v>6799.4858998761738</v>
      </c>
    </row>
    <row r="271" spans="1:39" x14ac:dyDescent="0.25">
      <c r="A271" s="7">
        <v>42638</v>
      </c>
      <c r="B271" s="22">
        <f t="shared" si="13"/>
        <v>9</v>
      </c>
      <c r="C271" s="21">
        <f t="shared" si="12"/>
        <v>58.838999999999999</v>
      </c>
      <c r="D271">
        <f t="shared" si="14"/>
        <v>14285.853999999988</v>
      </c>
      <c r="E271">
        <v>269</v>
      </c>
      <c r="J271">
        <f>J270+(1-(HLOOKUP(daily!$B270,'commercial size limit'!$A$4:$M$13,2,FALSE)/100))*(VLOOKUP(12&amp;$B270,'comm trip limit - FL_Keys'!$A$5:$I$64,COLUMN(D268),FALSE))*$C271</f>
        <v>14285.853999999988</v>
      </c>
      <c r="K271">
        <f>K270+(1-(HLOOKUP(daily!$B270,'commercial size limit'!$A$4:$M$13,2,FALSE)/100))*(VLOOKUP(12&amp;$B270,'comm trip limit - FL_Keys'!$A$5:$I$64,COLUMN(E268),FALSE))*$C271</f>
        <v>8478.9234772599848</v>
      </c>
      <c r="L271">
        <f>L270+(1-(HLOOKUP(daily!$B270,'commercial size limit'!$A$4:$M$13,2,FALSE)/100))*(VLOOKUP(12&amp;$B270,'comm trip limit - FL_Keys'!$A$5:$I$64,COLUMN(F268),FALSE))*$C271</f>
        <v>11406.591319139992</v>
      </c>
      <c r="M271">
        <f>M270+(1-(HLOOKUP(daily!$B270,'commercial size limit'!$A$4:$M$13,2,FALSE)/100))*(VLOOKUP(12&amp;$B270,'comm trip limit - FL_Keys'!$A$5:$I$64,COLUMN(G268),FALSE))*$C271</f>
        <v>13405.669718260007</v>
      </c>
      <c r="N271">
        <f>N270+(1-(HLOOKUP(daily!$B270,'commercial size limit'!$A$4:$M$13,2,FALSE)/100))*(VLOOKUP(12&amp;$B270,'comm trip limit - FL_Keys'!$A$5:$I$64,COLUMN(H268),FALSE))*$C271</f>
        <v>14017.378116689983</v>
      </c>
      <c r="O271">
        <f>O270+(1-(HLOOKUP(daily!$B270,'commercial size limit'!$A$4:$M$13,2,FALSE)/100))*(VLOOKUP(12&amp;$B270,'comm trip limit - FL_Keys'!$A$5:$I$64,COLUMN(I268),FALSE))*$C271</f>
        <v>14136.894610749994</v>
      </c>
      <c r="P271">
        <f>P270+(1-(HLOOKUP(daily!$B270,'commercial size limit'!$A$4:$M$13,4,FALSE)/100))*(VLOOKUP(14&amp;$B270,'comm trip limit - FL_Keys'!$A$5:$I$64,COLUMN(D268),FALSE))*$C271</f>
        <v>10588.354333368226</v>
      </c>
      <c r="Q271">
        <f>Q270+(1-(HLOOKUP(daily!$B270,'commercial size limit'!$A$4:$M$13,4,FALSE)/100))*(VLOOKUP(14&amp;$B270,'comm trip limit - FL_Keys'!$A$5:$I$64,COLUMN(E268),FALSE))*$C271</f>
        <v>7010.5076218482591</v>
      </c>
      <c r="R271">
        <f>R270+(1-(HLOOKUP(daily!$B270,'commercial size limit'!$A$4:$M$13,4,FALSE)/100))*(VLOOKUP(14&amp;$B270,'comm trip limit - FL_Keys'!$A$5:$I$64,COLUMN(F268),FALSE))*$C271</f>
        <v>8954.0647836667595</v>
      </c>
      <c r="S271">
        <f>S270+(1-(HLOOKUP(daily!$B270,'commercial size limit'!$A$4:$M$13,4,FALSE)/100))*(VLOOKUP(14&amp;$B270,'comm trip limit - FL_Keys'!$A$5:$I$64,COLUMN(G268),FALSE))*$C271</f>
        <v>10184.358474886167</v>
      </c>
      <c r="T271">
        <f>T270+(1-(HLOOKUP(daily!$B270,'commercial size limit'!$A$4:$M$13,4,FALSE)/100))*(VLOOKUP(14&amp;$B270,'comm trip limit - FL_Keys'!$A$5:$I$64,COLUMN(H268),FALSE))*$C271</f>
        <v>10468.283737203095</v>
      </c>
      <c r="U271">
        <f>U270+(1-(HLOOKUP(daily!$B270,'commercial size limit'!$A$4:$M$13,4,FALSE)/100))*(VLOOKUP(14&amp;$B270,'comm trip limit - FL_Keys'!$A$5:$I$64,COLUMN(I268),FALSE))*$C271</f>
        <v>10533.696150676402</v>
      </c>
      <c r="V271">
        <f>V270+(1-(HLOOKUP(daily!$B270,'commercial size limit'!$A$4:$M$13,5,FALSE)/100))*(VLOOKUP(15&amp;$B270,'comm trip limit - FL_Keys'!$A$5:$I$64,COLUMN(D268),FALSE))*$C271</f>
        <v>8769.8657865042605</v>
      </c>
      <c r="W271">
        <f>W270+(1-(HLOOKUP(daily!$B270,'commercial size limit'!$A$4:$M$13,5,FALSE)/100))*(VLOOKUP(15&amp;$B270,'comm trip limit - FL_Keys'!$A$5:$I$64,COLUMN(E268),FALSE))*$C271</f>
        <v>6113.7470189531441</v>
      </c>
      <c r="X271">
        <f>X270+(1-(HLOOKUP(daily!$B270,'commercial size limit'!$A$4:$M$13,5,FALSE)/100))*(VLOOKUP(15&amp;$B270,'comm trip limit - FL_Keys'!$A$5:$I$64,COLUMN(F268),FALSE))*$C271</f>
        <v>7616.8712564914331</v>
      </c>
      <c r="Y271">
        <f>Y270+(1-(HLOOKUP(daily!$B270,'commercial size limit'!$A$4:$M$13,5,FALSE)/100))*(VLOOKUP(15&amp;$B270,'comm trip limit - FL_Keys'!$A$5:$I$64,COLUMN(G268),FALSE))*$C271</f>
        <v>8566.2385392530268</v>
      </c>
      <c r="Z271">
        <f>Z270+(1-(HLOOKUP(daily!$B270,'commercial size limit'!$A$4:$M$13,5,FALSE)/100))*(VLOOKUP(15&amp;$B270,'comm trip limit - FL_Keys'!$A$5:$I$64,COLUMN(H268),FALSE))*$C271</f>
        <v>8749.9619198248965</v>
      </c>
      <c r="AA271">
        <f>AA270+(1-(HLOOKUP(daily!$B270,'commercial size limit'!$A$4:$M$13,5,FALSE)/100))*(VLOOKUP(15&amp;$B270,'comm trip limit - FL_Keys'!$A$5:$I$64,COLUMN(I268),FALSE))*$C271</f>
        <v>8769.8657865042605</v>
      </c>
      <c r="AB271">
        <f>AB270+(1-(HLOOKUP(daily!$B270,'commercial size limit'!$A$4:$M$13,6,FALSE)/100))*(VLOOKUP(16&amp;$B270,'comm trip limit - FL_Keys'!$A$5:$I$64,COLUMN(D268),FALSE))*$C271</f>
        <v>7492.8484761160616</v>
      </c>
      <c r="AC271">
        <f>AC270+(1-(HLOOKUP(daily!$B270,'commercial size limit'!$A$4:$M$13,6,FALSE)/100))*(VLOOKUP(16&amp;$B270,'comm trip limit - FL_Keys'!$A$5:$I$64,COLUMN(E268),FALSE))*$C271</f>
        <v>5448.1864719181431</v>
      </c>
      <c r="AD271">
        <f>AD270+(1-(HLOOKUP(daily!$B270,'commercial size limit'!$A$4:$M$13,6,FALSE)/100))*(VLOOKUP(16&amp;$B270,'comm trip limit - FL_Keys'!$A$5:$I$64,COLUMN(F268),FALSE))*$C271</f>
        <v>6618.8539304922233</v>
      </c>
      <c r="AE271">
        <f>AE270+(1-(HLOOKUP(daily!$B270,'commercial size limit'!$A$4:$M$13,6,FALSE)/100))*(VLOOKUP(16&amp;$B270,'comm trip limit - FL_Keys'!$A$5:$I$64,COLUMN(G268),FALSE))*$C271</f>
        <v>7324.130490389598</v>
      </c>
      <c r="AF271">
        <f>AF270+(1-(HLOOKUP(daily!$B270,'commercial size limit'!$A$4:$M$13,6,FALSE)/100))*(VLOOKUP(16&amp;$B270,'comm trip limit - FL_Keys'!$A$5:$I$64,COLUMN(H268),FALSE))*$C271</f>
        <v>7475.9511934762622</v>
      </c>
      <c r="AG271">
        <f>AG270+(1-(HLOOKUP(daily!$B270,'commercial size limit'!$A$4:$M$13,6,FALSE)/100))*(VLOOKUP(16&amp;$B270,'comm trip limit - FL_Keys'!$A$5:$I$64,COLUMN(I268),FALSE))*$C271</f>
        <v>7492.8484761160616</v>
      </c>
      <c r="AH271">
        <f>AH270+(1-(HLOOKUP(daily!$B270,'commercial size limit'!$A$4:$M$13,7,FALSE)/100))*(VLOOKUP(17&amp;$B270,'comm trip limit - FL_Keys'!$A$5:$I$64,COLUMN(D268),FALSE))*$C271</f>
        <v>6816.182346826884</v>
      </c>
      <c r="AI271">
        <f>AI270+(1-(HLOOKUP(daily!$B270,'commercial size limit'!$A$4:$M$13,7,FALSE)/100))*(VLOOKUP(17&amp;$B270,'comm trip limit - FL_Keys'!$A$5:$I$64,COLUMN(E268),FALSE))*$C271</f>
        <v>5097.6758541257832</v>
      </c>
      <c r="AJ271">
        <f>AJ270+(1-(HLOOKUP(daily!$B270,'commercial size limit'!$A$4:$M$13,7,FALSE)/100))*(VLOOKUP(17&amp;$B270,'comm trip limit - FL_Keys'!$A$5:$I$64,COLUMN(F268),FALSE))*$C271</f>
        <v>6114.8250470963558</v>
      </c>
      <c r="AK271">
        <f>AK270+(1-(HLOOKUP(daily!$B270,'commercial size limit'!$A$4:$M$13,7,FALSE)/100))*(VLOOKUP(17&amp;$B270,'comm trip limit - FL_Keys'!$A$5:$I$64,COLUMN(G268),FALSE))*$C271</f>
        <v>6687.9282314619113</v>
      </c>
      <c r="AL271">
        <f>AL270+(1-(HLOOKUP(daily!$B270,'commercial size limit'!$A$4:$M$13,7,FALSE)/100))*(VLOOKUP(17&amp;$B270,'comm trip limit - FL_Keys'!$A$5:$I$64,COLUMN(H268),FALSE))*$C271</f>
        <v>6809.3453283059989</v>
      </c>
      <c r="AM271">
        <f>AM270+(1-(HLOOKUP(daily!$B270,'commercial size limit'!$A$4:$M$13,7,FALSE)/100))*(VLOOKUP(17&amp;$B270,'comm trip limit - FL_Keys'!$A$5:$I$64,COLUMN(I268),FALSE))*$C271</f>
        <v>6816.182346826884</v>
      </c>
    </row>
    <row r="272" spans="1:39" x14ac:dyDescent="0.25">
      <c r="A272" s="7">
        <v>42639</v>
      </c>
      <c r="B272" s="22">
        <f t="shared" si="13"/>
        <v>9</v>
      </c>
      <c r="C272" s="21">
        <f t="shared" si="12"/>
        <v>58.838999999999999</v>
      </c>
      <c r="D272">
        <f t="shared" si="14"/>
        <v>14344.692999999988</v>
      </c>
      <c r="E272">
        <v>270</v>
      </c>
      <c r="J272">
        <f>J271+(1-(HLOOKUP(daily!$B271,'commercial size limit'!$A$4:$M$13,2,FALSE)/100))*(VLOOKUP(12&amp;$B271,'comm trip limit - FL_Keys'!$A$5:$I$64,COLUMN(D269),FALSE))*$C272</f>
        <v>14344.692999999988</v>
      </c>
      <c r="K272">
        <f>K271+(1-(HLOOKUP(daily!$B271,'commercial size limit'!$A$4:$M$13,2,FALSE)/100))*(VLOOKUP(12&amp;$B271,'comm trip limit - FL_Keys'!$A$5:$I$64,COLUMN(E269),FALSE))*$C272</f>
        <v>8518.1049557499846</v>
      </c>
      <c r="L272">
        <f>L271+(1-(HLOOKUP(daily!$B271,'commercial size limit'!$A$4:$M$13,2,FALSE)/100))*(VLOOKUP(12&amp;$B271,'comm trip limit - FL_Keys'!$A$5:$I$64,COLUMN(F269),FALSE))*$C272</f>
        <v>11457.867154079991</v>
      </c>
      <c r="M272">
        <f>M271+(1-(HLOOKUP(daily!$B271,'commercial size limit'!$A$4:$M$13,2,FALSE)/100))*(VLOOKUP(12&amp;$B271,'comm trip limit - FL_Keys'!$A$5:$I$64,COLUMN(G269),FALSE))*$C272</f>
        <v>13463.049511060008</v>
      </c>
      <c r="N272">
        <f>N271+(1-(HLOOKUP(daily!$B271,'commercial size limit'!$A$4:$M$13,2,FALSE)/100))*(VLOOKUP(12&amp;$B271,'comm trip limit - FL_Keys'!$A$5:$I$64,COLUMN(H269),FALSE))*$C272</f>
        <v>14076.217116689983</v>
      </c>
      <c r="O272">
        <f>O271+(1-(HLOOKUP(daily!$B271,'commercial size limit'!$A$4:$M$13,2,FALSE)/100))*(VLOOKUP(12&amp;$B271,'comm trip limit - FL_Keys'!$A$5:$I$64,COLUMN(I269),FALSE))*$C272</f>
        <v>14195.733610749994</v>
      </c>
      <c r="P272">
        <f>P271+(1-(HLOOKUP(daily!$B271,'commercial size limit'!$A$4:$M$13,4,FALSE)/100))*(VLOOKUP(14&amp;$B271,'comm trip limit - FL_Keys'!$A$5:$I$64,COLUMN(D269),FALSE))*$C272</f>
        <v>10620.758111619411</v>
      </c>
      <c r="Q272">
        <f>Q271+(1-(HLOOKUP(daily!$B271,'commercial size limit'!$A$4:$M$13,4,FALSE)/100))*(VLOOKUP(14&amp;$B271,'comm trip limit - FL_Keys'!$A$5:$I$64,COLUMN(E269),FALSE))*$C272</f>
        <v>7037.8703443169061</v>
      </c>
      <c r="R272">
        <f>R271+(1-(HLOOKUP(daily!$B271,'commercial size limit'!$A$4:$M$13,4,FALSE)/100))*(VLOOKUP(14&amp;$B271,'comm trip limit - FL_Keys'!$A$5:$I$64,COLUMN(F269),FALSE))*$C272</f>
        <v>8985.3840074598756</v>
      </c>
      <c r="S272">
        <f>S271+(1-(HLOOKUP(daily!$B271,'commercial size limit'!$A$4:$M$13,4,FALSE)/100))*(VLOOKUP(14&amp;$B271,'comm trip limit - FL_Keys'!$A$5:$I$64,COLUMN(G269),FALSE))*$C272</f>
        <v>10216.762253137351</v>
      </c>
      <c r="T272">
        <f>T271+(1-(HLOOKUP(daily!$B271,'commercial size limit'!$A$4:$M$13,4,FALSE)/100))*(VLOOKUP(14&amp;$B271,'comm trip limit - FL_Keys'!$A$5:$I$64,COLUMN(H269),FALSE))*$C272</f>
        <v>10500.687515454279</v>
      </c>
      <c r="U272">
        <f>U271+(1-(HLOOKUP(daily!$B271,'commercial size limit'!$A$4:$M$13,4,FALSE)/100))*(VLOOKUP(14&amp;$B271,'comm trip limit - FL_Keys'!$A$5:$I$64,COLUMN(I269),FALSE))*$C272</f>
        <v>10566.099928927586</v>
      </c>
      <c r="V272">
        <f>V271+(1-(HLOOKUP(daily!$B271,'commercial size limit'!$A$4:$M$13,5,FALSE)/100))*(VLOOKUP(15&amp;$B271,'comm trip limit - FL_Keys'!$A$5:$I$64,COLUMN(D269),FALSE))*$C272</f>
        <v>8793.0447368523528</v>
      </c>
      <c r="W272">
        <f>W271+(1-(HLOOKUP(daily!$B271,'commercial size limit'!$A$4:$M$13,5,FALSE)/100))*(VLOOKUP(15&amp;$B271,'comm trip limit - FL_Keys'!$A$5:$I$64,COLUMN(E269),FALSE))*$C272</f>
        <v>6135.2443364534829</v>
      </c>
      <c r="X272">
        <f>X271+(1-(HLOOKUP(daily!$B271,'commercial size limit'!$A$4:$M$13,5,FALSE)/100))*(VLOOKUP(15&amp;$B271,'comm trip limit - FL_Keys'!$A$5:$I$64,COLUMN(F269),FALSE))*$C272</f>
        <v>7639.8993118727594</v>
      </c>
      <c r="Y272">
        <f>Y271+(1-(HLOOKUP(daily!$B271,'commercial size limit'!$A$4:$M$13,5,FALSE)/100))*(VLOOKUP(15&amp;$B271,'comm trip limit - FL_Keys'!$A$5:$I$64,COLUMN(G269),FALSE))*$C272</f>
        <v>8589.4174896011191</v>
      </c>
      <c r="Z272">
        <f>Z271+(1-(HLOOKUP(daily!$B271,'commercial size limit'!$A$4:$M$13,5,FALSE)/100))*(VLOOKUP(15&amp;$B271,'comm trip limit - FL_Keys'!$A$5:$I$64,COLUMN(H269),FALSE))*$C272</f>
        <v>8773.1408701729888</v>
      </c>
      <c r="AA272">
        <f>AA271+(1-(HLOOKUP(daily!$B271,'commercial size limit'!$A$4:$M$13,5,FALSE)/100))*(VLOOKUP(15&amp;$B271,'comm trip limit - FL_Keys'!$A$5:$I$64,COLUMN(I269),FALSE))*$C272</f>
        <v>8793.0447368523528</v>
      </c>
      <c r="AB272">
        <f>AB271+(1-(HLOOKUP(daily!$B271,'commercial size limit'!$A$4:$M$13,6,FALSE)/100))*(VLOOKUP(16&amp;$B271,'comm trip limit - FL_Keys'!$A$5:$I$64,COLUMN(D269),FALSE))*$C272</f>
        <v>7513.889713236641</v>
      </c>
      <c r="AC272">
        <f>AC271+(1-(HLOOKUP(daily!$B271,'commercial size limit'!$A$4:$M$13,6,FALSE)/100))*(VLOOKUP(16&amp;$B271,'comm trip limit - FL_Keys'!$A$5:$I$64,COLUMN(E269),FALSE))*$C272</f>
        <v>5467.9444039867385</v>
      </c>
      <c r="AD272">
        <f>AD271+(1-(HLOOKUP(daily!$B271,'commercial size limit'!$A$4:$M$13,6,FALSE)/100))*(VLOOKUP(16&amp;$B271,'comm trip limit - FL_Keys'!$A$5:$I$64,COLUMN(F269),FALSE))*$C272</f>
        <v>6639.8360417364938</v>
      </c>
      <c r="AE272">
        <f>AE271+(1-(HLOOKUP(daily!$B271,'commercial size limit'!$A$4:$M$13,6,FALSE)/100))*(VLOOKUP(16&amp;$B271,'comm trip limit - FL_Keys'!$A$5:$I$64,COLUMN(G269),FALSE))*$C272</f>
        <v>7345.1717275101773</v>
      </c>
      <c r="AF272">
        <f>AF271+(1-(HLOOKUP(daily!$B271,'commercial size limit'!$A$4:$M$13,6,FALSE)/100))*(VLOOKUP(16&amp;$B271,'comm trip limit - FL_Keys'!$A$5:$I$64,COLUMN(H269),FALSE))*$C272</f>
        <v>7496.9924305968416</v>
      </c>
      <c r="AG272">
        <f>AG271+(1-(HLOOKUP(daily!$B271,'commercial size limit'!$A$4:$M$13,6,FALSE)/100))*(VLOOKUP(16&amp;$B271,'comm trip limit - FL_Keys'!$A$5:$I$64,COLUMN(I269),FALSE))*$C272</f>
        <v>7513.889713236641</v>
      </c>
      <c r="AH272">
        <f>AH271+(1-(HLOOKUP(daily!$B271,'commercial size limit'!$A$4:$M$13,7,FALSE)/100))*(VLOOKUP(17&amp;$B271,'comm trip limit - FL_Keys'!$A$5:$I$64,COLUMN(D269),FALSE))*$C272</f>
        <v>6832.8787937775942</v>
      </c>
      <c r="AI272">
        <f>AI271+(1-(HLOOKUP(daily!$B271,'commercial size limit'!$A$4:$M$13,7,FALSE)/100))*(VLOOKUP(17&amp;$B271,'comm trip limit - FL_Keys'!$A$5:$I$64,COLUMN(E269),FALSE))*$C272</f>
        <v>5113.7713959507373</v>
      </c>
      <c r="AJ272">
        <f>AJ271+(1-(HLOOKUP(daily!$B271,'commercial size limit'!$A$4:$M$13,7,FALSE)/100))*(VLOOKUP(17&amp;$B271,'comm trip limit - FL_Keys'!$A$5:$I$64,COLUMN(F269),FALSE))*$C272</f>
        <v>6131.521494047066</v>
      </c>
      <c r="AK272">
        <f>AK271+(1-(HLOOKUP(daily!$B271,'commercial size limit'!$A$4:$M$13,7,FALSE)/100))*(VLOOKUP(17&amp;$B271,'comm trip limit - FL_Keys'!$A$5:$I$64,COLUMN(G269),FALSE))*$C272</f>
        <v>6704.6246784126215</v>
      </c>
      <c r="AL272">
        <f>AL271+(1-(HLOOKUP(daily!$B271,'commercial size limit'!$A$4:$M$13,7,FALSE)/100))*(VLOOKUP(17&amp;$B271,'comm trip limit - FL_Keys'!$A$5:$I$64,COLUMN(H269),FALSE))*$C272</f>
        <v>6826.0417752567091</v>
      </c>
      <c r="AM272">
        <f>AM271+(1-(HLOOKUP(daily!$B271,'commercial size limit'!$A$4:$M$13,7,FALSE)/100))*(VLOOKUP(17&amp;$B271,'comm trip limit - FL_Keys'!$A$5:$I$64,COLUMN(I269),FALSE))*$C272</f>
        <v>6832.8787937775942</v>
      </c>
    </row>
    <row r="273" spans="1:39" x14ac:dyDescent="0.25">
      <c r="A273" s="7">
        <v>42640</v>
      </c>
      <c r="B273" s="22">
        <f t="shared" si="13"/>
        <v>9</v>
      </c>
      <c r="C273" s="21">
        <f t="shared" si="12"/>
        <v>58.838999999999999</v>
      </c>
      <c r="D273">
        <f t="shared" si="14"/>
        <v>14403.531999999988</v>
      </c>
      <c r="E273">
        <v>271</v>
      </c>
      <c r="J273">
        <f>J272+(1-(HLOOKUP(daily!$B272,'commercial size limit'!$A$4:$M$13,2,FALSE)/100))*(VLOOKUP(12&amp;$B272,'comm trip limit - FL_Keys'!$A$5:$I$64,COLUMN(D270),FALSE))*$C273</f>
        <v>14403.531999999988</v>
      </c>
      <c r="K273">
        <f>K272+(1-(HLOOKUP(daily!$B272,'commercial size limit'!$A$4:$M$13,2,FALSE)/100))*(VLOOKUP(12&amp;$B272,'comm trip limit - FL_Keys'!$A$5:$I$64,COLUMN(E270),FALSE))*$C273</f>
        <v>8557.2864342399844</v>
      </c>
      <c r="L273">
        <f>L272+(1-(HLOOKUP(daily!$B272,'commercial size limit'!$A$4:$M$13,2,FALSE)/100))*(VLOOKUP(12&amp;$B272,'comm trip limit - FL_Keys'!$A$5:$I$64,COLUMN(F270),FALSE))*$C273</f>
        <v>11509.142989019991</v>
      </c>
      <c r="M273">
        <f>M272+(1-(HLOOKUP(daily!$B272,'commercial size limit'!$A$4:$M$13,2,FALSE)/100))*(VLOOKUP(12&amp;$B272,'comm trip limit - FL_Keys'!$A$5:$I$64,COLUMN(G270),FALSE))*$C273</f>
        <v>13520.429303860008</v>
      </c>
      <c r="N273">
        <f>N272+(1-(HLOOKUP(daily!$B272,'commercial size limit'!$A$4:$M$13,2,FALSE)/100))*(VLOOKUP(12&amp;$B272,'comm trip limit - FL_Keys'!$A$5:$I$64,COLUMN(H270),FALSE))*$C273</f>
        <v>14135.056116689982</v>
      </c>
      <c r="O273">
        <f>O272+(1-(HLOOKUP(daily!$B272,'commercial size limit'!$A$4:$M$13,2,FALSE)/100))*(VLOOKUP(12&amp;$B272,'comm trip limit - FL_Keys'!$A$5:$I$64,COLUMN(I270),FALSE))*$C273</f>
        <v>14254.572610749994</v>
      </c>
      <c r="P273">
        <f>P272+(1-(HLOOKUP(daily!$B272,'commercial size limit'!$A$4:$M$13,4,FALSE)/100))*(VLOOKUP(14&amp;$B272,'comm trip limit - FL_Keys'!$A$5:$I$64,COLUMN(D270),FALSE))*$C273</f>
        <v>10653.161889870595</v>
      </c>
      <c r="Q273">
        <f>Q272+(1-(HLOOKUP(daily!$B272,'commercial size limit'!$A$4:$M$13,4,FALSE)/100))*(VLOOKUP(14&amp;$B272,'comm trip limit - FL_Keys'!$A$5:$I$64,COLUMN(E270),FALSE))*$C273</f>
        <v>7065.2330667855531</v>
      </c>
      <c r="R273">
        <f>R272+(1-(HLOOKUP(daily!$B272,'commercial size limit'!$A$4:$M$13,4,FALSE)/100))*(VLOOKUP(14&amp;$B272,'comm trip limit - FL_Keys'!$A$5:$I$64,COLUMN(F270),FALSE))*$C273</f>
        <v>9016.7032312529918</v>
      </c>
      <c r="S273">
        <f>S272+(1-(HLOOKUP(daily!$B272,'commercial size limit'!$A$4:$M$13,4,FALSE)/100))*(VLOOKUP(14&amp;$B272,'comm trip limit - FL_Keys'!$A$5:$I$64,COLUMN(G270),FALSE))*$C273</f>
        <v>10249.166031388535</v>
      </c>
      <c r="T273">
        <f>T272+(1-(HLOOKUP(daily!$B272,'commercial size limit'!$A$4:$M$13,4,FALSE)/100))*(VLOOKUP(14&amp;$B272,'comm trip limit - FL_Keys'!$A$5:$I$64,COLUMN(H270),FALSE))*$C273</f>
        <v>10533.091293705464</v>
      </c>
      <c r="U273">
        <f>U272+(1-(HLOOKUP(daily!$B272,'commercial size limit'!$A$4:$M$13,4,FALSE)/100))*(VLOOKUP(14&amp;$B272,'comm trip limit - FL_Keys'!$A$5:$I$64,COLUMN(I270),FALSE))*$C273</f>
        <v>10598.50370717877</v>
      </c>
      <c r="V273">
        <f>V272+(1-(HLOOKUP(daily!$B272,'commercial size limit'!$A$4:$M$13,5,FALSE)/100))*(VLOOKUP(15&amp;$B272,'comm trip limit - FL_Keys'!$A$5:$I$64,COLUMN(D270),FALSE))*$C273</f>
        <v>8816.2236872004451</v>
      </c>
      <c r="W273">
        <f>W272+(1-(HLOOKUP(daily!$B272,'commercial size limit'!$A$4:$M$13,5,FALSE)/100))*(VLOOKUP(15&amp;$B272,'comm trip limit - FL_Keys'!$A$5:$I$64,COLUMN(E270),FALSE))*$C273</f>
        <v>6156.7416539538217</v>
      </c>
      <c r="X273">
        <f>X272+(1-(HLOOKUP(daily!$B272,'commercial size limit'!$A$4:$M$13,5,FALSE)/100))*(VLOOKUP(15&amp;$B272,'comm trip limit - FL_Keys'!$A$5:$I$64,COLUMN(F270),FALSE))*$C273</f>
        <v>7662.9273672540858</v>
      </c>
      <c r="Y273">
        <f>Y272+(1-(HLOOKUP(daily!$B272,'commercial size limit'!$A$4:$M$13,5,FALSE)/100))*(VLOOKUP(15&amp;$B272,'comm trip limit - FL_Keys'!$A$5:$I$64,COLUMN(G270),FALSE))*$C273</f>
        <v>8612.5964399492113</v>
      </c>
      <c r="Z273">
        <f>Z272+(1-(HLOOKUP(daily!$B272,'commercial size limit'!$A$4:$M$13,5,FALSE)/100))*(VLOOKUP(15&amp;$B272,'comm trip limit - FL_Keys'!$A$5:$I$64,COLUMN(H270),FALSE))*$C273</f>
        <v>8796.3198205210811</v>
      </c>
      <c r="AA273">
        <f>AA272+(1-(HLOOKUP(daily!$B272,'commercial size limit'!$A$4:$M$13,5,FALSE)/100))*(VLOOKUP(15&amp;$B272,'comm trip limit - FL_Keys'!$A$5:$I$64,COLUMN(I270),FALSE))*$C273</f>
        <v>8816.2236872004451</v>
      </c>
      <c r="AB273">
        <f>AB272+(1-(HLOOKUP(daily!$B272,'commercial size limit'!$A$4:$M$13,6,FALSE)/100))*(VLOOKUP(16&amp;$B272,'comm trip limit - FL_Keys'!$A$5:$I$64,COLUMN(D270),FALSE))*$C273</f>
        <v>7534.9309503572204</v>
      </c>
      <c r="AC273">
        <f>AC272+(1-(HLOOKUP(daily!$B272,'commercial size limit'!$A$4:$M$13,6,FALSE)/100))*(VLOOKUP(16&amp;$B272,'comm trip limit - FL_Keys'!$A$5:$I$64,COLUMN(E270),FALSE))*$C273</f>
        <v>5487.7023360553339</v>
      </c>
      <c r="AD273">
        <f>AD272+(1-(HLOOKUP(daily!$B272,'commercial size limit'!$A$4:$M$13,6,FALSE)/100))*(VLOOKUP(16&amp;$B272,'comm trip limit - FL_Keys'!$A$5:$I$64,COLUMN(F270),FALSE))*$C273</f>
        <v>6660.8181529807644</v>
      </c>
      <c r="AE273">
        <f>AE272+(1-(HLOOKUP(daily!$B272,'commercial size limit'!$A$4:$M$13,6,FALSE)/100))*(VLOOKUP(16&amp;$B272,'comm trip limit - FL_Keys'!$A$5:$I$64,COLUMN(G270),FALSE))*$C273</f>
        <v>7366.2129646307567</v>
      </c>
      <c r="AF273">
        <f>AF272+(1-(HLOOKUP(daily!$B272,'commercial size limit'!$A$4:$M$13,6,FALSE)/100))*(VLOOKUP(16&amp;$B272,'comm trip limit - FL_Keys'!$A$5:$I$64,COLUMN(H270),FALSE))*$C273</f>
        <v>7518.0336677174209</v>
      </c>
      <c r="AG273">
        <f>AG272+(1-(HLOOKUP(daily!$B272,'commercial size limit'!$A$4:$M$13,6,FALSE)/100))*(VLOOKUP(16&amp;$B272,'comm trip limit - FL_Keys'!$A$5:$I$64,COLUMN(I270),FALSE))*$C273</f>
        <v>7534.9309503572204</v>
      </c>
      <c r="AH273">
        <f>AH272+(1-(HLOOKUP(daily!$B272,'commercial size limit'!$A$4:$M$13,7,FALSE)/100))*(VLOOKUP(17&amp;$B272,'comm trip limit - FL_Keys'!$A$5:$I$64,COLUMN(D270),FALSE))*$C273</f>
        <v>6849.5752407283044</v>
      </c>
      <c r="AI273">
        <f>AI272+(1-(HLOOKUP(daily!$B272,'commercial size limit'!$A$4:$M$13,7,FALSE)/100))*(VLOOKUP(17&amp;$B272,'comm trip limit - FL_Keys'!$A$5:$I$64,COLUMN(E270),FALSE))*$C273</f>
        <v>5129.8669377756914</v>
      </c>
      <c r="AJ273">
        <f>AJ272+(1-(HLOOKUP(daily!$B272,'commercial size limit'!$A$4:$M$13,7,FALSE)/100))*(VLOOKUP(17&amp;$B272,'comm trip limit - FL_Keys'!$A$5:$I$64,COLUMN(F270),FALSE))*$C273</f>
        <v>6148.2179409977762</v>
      </c>
      <c r="AK273">
        <f>AK272+(1-(HLOOKUP(daily!$B272,'commercial size limit'!$A$4:$M$13,7,FALSE)/100))*(VLOOKUP(17&amp;$B272,'comm trip limit - FL_Keys'!$A$5:$I$64,COLUMN(G270),FALSE))*$C273</f>
        <v>6721.3211253633317</v>
      </c>
      <c r="AL273">
        <f>AL272+(1-(HLOOKUP(daily!$B272,'commercial size limit'!$A$4:$M$13,7,FALSE)/100))*(VLOOKUP(17&amp;$B272,'comm trip limit - FL_Keys'!$A$5:$I$64,COLUMN(H270),FALSE))*$C273</f>
        <v>6842.7382222074193</v>
      </c>
      <c r="AM273">
        <f>AM272+(1-(HLOOKUP(daily!$B272,'commercial size limit'!$A$4:$M$13,7,FALSE)/100))*(VLOOKUP(17&amp;$B272,'comm trip limit - FL_Keys'!$A$5:$I$64,COLUMN(I270),FALSE))*$C273</f>
        <v>6849.5752407283044</v>
      </c>
    </row>
    <row r="274" spans="1:39" x14ac:dyDescent="0.25">
      <c r="A274" s="7">
        <v>42641</v>
      </c>
      <c r="B274" s="22">
        <f t="shared" si="13"/>
        <v>9</v>
      </c>
      <c r="C274" s="21">
        <f t="shared" si="12"/>
        <v>58.838999999999999</v>
      </c>
      <c r="D274">
        <f t="shared" si="14"/>
        <v>14462.370999999988</v>
      </c>
      <c r="E274">
        <v>272</v>
      </c>
      <c r="J274">
        <f>J273+(1-(HLOOKUP(daily!$B273,'commercial size limit'!$A$4:$M$13,2,FALSE)/100))*(VLOOKUP(12&amp;$B273,'comm trip limit - FL_Keys'!$A$5:$I$64,COLUMN(D271),FALSE))*$C274</f>
        <v>14462.370999999988</v>
      </c>
      <c r="K274">
        <f>K273+(1-(HLOOKUP(daily!$B273,'commercial size limit'!$A$4:$M$13,2,FALSE)/100))*(VLOOKUP(12&amp;$B273,'comm trip limit - FL_Keys'!$A$5:$I$64,COLUMN(E271),FALSE))*$C274</f>
        <v>8596.4679127299842</v>
      </c>
      <c r="L274">
        <f>L273+(1-(HLOOKUP(daily!$B273,'commercial size limit'!$A$4:$M$13,2,FALSE)/100))*(VLOOKUP(12&amp;$B273,'comm trip limit - FL_Keys'!$A$5:$I$64,COLUMN(F271),FALSE))*$C274</f>
        <v>11560.41882395999</v>
      </c>
      <c r="M274">
        <f>M273+(1-(HLOOKUP(daily!$B273,'commercial size limit'!$A$4:$M$13,2,FALSE)/100))*(VLOOKUP(12&amp;$B273,'comm trip limit - FL_Keys'!$A$5:$I$64,COLUMN(G271),FALSE))*$C274</f>
        <v>13577.809096660008</v>
      </c>
      <c r="N274">
        <f>N273+(1-(HLOOKUP(daily!$B273,'commercial size limit'!$A$4:$M$13,2,FALSE)/100))*(VLOOKUP(12&amp;$B273,'comm trip limit - FL_Keys'!$A$5:$I$64,COLUMN(H271),FALSE))*$C274</f>
        <v>14193.895116689982</v>
      </c>
      <c r="O274">
        <f>O273+(1-(HLOOKUP(daily!$B273,'commercial size limit'!$A$4:$M$13,2,FALSE)/100))*(VLOOKUP(12&amp;$B273,'comm trip limit - FL_Keys'!$A$5:$I$64,COLUMN(I271),FALSE))*$C274</f>
        <v>14313.411610749994</v>
      </c>
      <c r="P274">
        <f>P273+(1-(HLOOKUP(daily!$B273,'commercial size limit'!$A$4:$M$13,4,FALSE)/100))*(VLOOKUP(14&amp;$B273,'comm trip limit - FL_Keys'!$A$5:$I$64,COLUMN(D271),FALSE))*$C274</f>
        <v>10685.565668121779</v>
      </c>
      <c r="Q274">
        <f>Q273+(1-(HLOOKUP(daily!$B273,'commercial size limit'!$A$4:$M$13,4,FALSE)/100))*(VLOOKUP(14&amp;$B273,'comm trip limit - FL_Keys'!$A$5:$I$64,COLUMN(E271),FALSE))*$C274</f>
        <v>7092.5957892542001</v>
      </c>
      <c r="R274">
        <f>R273+(1-(HLOOKUP(daily!$B273,'commercial size limit'!$A$4:$M$13,4,FALSE)/100))*(VLOOKUP(14&amp;$B273,'comm trip limit - FL_Keys'!$A$5:$I$64,COLUMN(F271),FALSE))*$C274</f>
        <v>9048.022455046108</v>
      </c>
      <c r="S274">
        <f>S273+(1-(HLOOKUP(daily!$B273,'commercial size limit'!$A$4:$M$13,4,FALSE)/100))*(VLOOKUP(14&amp;$B273,'comm trip limit - FL_Keys'!$A$5:$I$64,COLUMN(G271),FALSE))*$C274</f>
        <v>10281.569809639719</v>
      </c>
      <c r="T274">
        <f>T273+(1-(HLOOKUP(daily!$B273,'commercial size limit'!$A$4:$M$13,4,FALSE)/100))*(VLOOKUP(14&amp;$B273,'comm trip limit - FL_Keys'!$A$5:$I$64,COLUMN(H271),FALSE))*$C274</f>
        <v>10565.495071956648</v>
      </c>
      <c r="U274">
        <f>U273+(1-(HLOOKUP(daily!$B273,'commercial size limit'!$A$4:$M$13,4,FALSE)/100))*(VLOOKUP(14&amp;$B273,'comm trip limit - FL_Keys'!$A$5:$I$64,COLUMN(I271),FALSE))*$C274</f>
        <v>10630.907485429954</v>
      </c>
      <c r="V274">
        <f>V273+(1-(HLOOKUP(daily!$B273,'commercial size limit'!$A$4:$M$13,5,FALSE)/100))*(VLOOKUP(15&amp;$B273,'comm trip limit - FL_Keys'!$A$5:$I$64,COLUMN(D271),FALSE))*$C274</f>
        <v>8839.4026375485373</v>
      </c>
      <c r="W274">
        <f>W273+(1-(HLOOKUP(daily!$B273,'commercial size limit'!$A$4:$M$13,5,FALSE)/100))*(VLOOKUP(15&amp;$B273,'comm trip limit - FL_Keys'!$A$5:$I$64,COLUMN(E271),FALSE))*$C274</f>
        <v>6178.2389714541605</v>
      </c>
      <c r="X274">
        <f>X273+(1-(HLOOKUP(daily!$B273,'commercial size limit'!$A$4:$M$13,5,FALSE)/100))*(VLOOKUP(15&amp;$B273,'comm trip limit - FL_Keys'!$A$5:$I$64,COLUMN(F271),FALSE))*$C274</f>
        <v>7685.9554226354121</v>
      </c>
      <c r="Y274">
        <f>Y273+(1-(HLOOKUP(daily!$B273,'commercial size limit'!$A$4:$M$13,5,FALSE)/100))*(VLOOKUP(15&amp;$B273,'comm trip limit - FL_Keys'!$A$5:$I$64,COLUMN(G271),FALSE))*$C274</f>
        <v>8635.7753902973036</v>
      </c>
      <c r="Z274">
        <f>Z273+(1-(HLOOKUP(daily!$B273,'commercial size limit'!$A$4:$M$13,5,FALSE)/100))*(VLOOKUP(15&amp;$B273,'comm trip limit - FL_Keys'!$A$5:$I$64,COLUMN(H271),FALSE))*$C274</f>
        <v>8819.4987708691733</v>
      </c>
      <c r="AA274">
        <f>AA273+(1-(HLOOKUP(daily!$B273,'commercial size limit'!$A$4:$M$13,5,FALSE)/100))*(VLOOKUP(15&amp;$B273,'comm trip limit - FL_Keys'!$A$5:$I$64,COLUMN(I271),FALSE))*$C274</f>
        <v>8839.4026375485373</v>
      </c>
      <c r="AB274">
        <f>AB273+(1-(HLOOKUP(daily!$B273,'commercial size limit'!$A$4:$M$13,6,FALSE)/100))*(VLOOKUP(16&amp;$B273,'comm trip limit - FL_Keys'!$A$5:$I$64,COLUMN(D271),FALSE))*$C274</f>
        <v>7555.9721874777997</v>
      </c>
      <c r="AC274">
        <f>AC273+(1-(HLOOKUP(daily!$B273,'commercial size limit'!$A$4:$M$13,6,FALSE)/100))*(VLOOKUP(16&amp;$B273,'comm trip limit - FL_Keys'!$A$5:$I$64,COLUMN(E271),FALSE))*$C274</f>
        <v>5507.4602681239294</v>
      </c>
      <c r="AD274">
        <f>AD273+(1-(HLOOKUP(daily!$B273,'commercial size limit'!$A$4:$M$13,6,FALSE)/100))*(VLOOKUP(16&amp;$B273,'comm trip limit - FL_Keys'!$A$5:$I$64,COLUMN(F271),FALSE))*$C274</f>
        <v>6681.8002642250349</v>
      </c>
      <c r="AE274">
        <f>AE273+(1-(HLOOKUP(daily!$B273,'commercial size limit'!$A$4:$M$13,6,FALSE)/100))*(VLOOKUP(16&amp;$B273,'comm trip limit - FL_Keys'!$A$5:$I$64,COLUMN(G271),FALSE))*$C274</f>
        <v>7387.254201751336</v>
      </c>
      <c r="AF274">
        <f>AF273+(1-(HLOOKUP(daily!$B273,'commercial size limit'!$A$4:$M$13,6,FALSE)/100))*(VLOOKUP(16&amp;$B273,'comm trip limit - FL_Keys'!$A$5:$I$64,COLUMN(H271),FALSE))*$C274</f>
        <v>7539.0749048380003</v>
      </c>
      <c r="AG274">
        <f>AG273+(1-(HLOOKUP(daily!$B273,'commercial size limit'!$A$4:$M$13,6,FALSE)/100))*(VLOOKUP(16&amp;$B273,'comm trip limit - FL_Keys'!$A$5:$I$64,COLUMN(I271),FALSE))*$C274</f>
        <v>7555.9721874777997</v>
      </c>
      <c r="AH274">
        <f>AH273+(1-(HLOOKUP(daily!$B273,'commercial size limit'!$A$4:$M$13,7,FALSE)/100))*(VLOOKUP(17&amp;$B273,'comm trip limit - FL_Keys'!$A$5:$I$64,COLUMN(D271),FALSE))*$C274</f>
        <v>6866.2716876790146</v>
      </c>
      <c r="AI274">
        <f>AI273+(1-(HLOOKUP(daily!$B273,'commercial size limit'!$A$4:$M$13,7,FALSE)/100))*(VLOOKUP(17&amp;$B273,'comm trip limit - FL_Keys'!$A$5:$I$64,COLUMN(E271),FALSE))*$C274</f>
        <v>5145.9624796006456</v>
      </c>
      <c r="AJ274">
        <f>AJ273+(1-(HLOOKUP(daily!$B273,'commercial size limit'!$A$4:$M$13,7,FALSE)/100))*(VLOOKUP(17&amp;$B273,'comm trip limit - FL_Keys'!$A$5:$I$64,COLUMN(F271),FALSE))*$C274</f>
        <v>6164.9143879484864</v>
      </c>
      <c r="AK274">
        <f>AK273+(1-(HLOOKUP(daily!$B273,'commercial size limit'!$A$4:$M$13,7,FALSE)/100))*(VLOOKUP(17&amp;$B273,'comm trip limit - FL_Keys'!$A$5:$I$64,COLUMN(G271),FALSE))*$C274</f>
        <v>6738.0175723140419</v>
      </c>
      <c r="AL274">
        <f>AL273+(1-(HLOOKUP(daily!$B273,'commercial size limit'!$A$4:$M$13,7,FALSE)/100))*(VLOOKUP(17&amp;$B273,'comm trip limit - FL_Keys'!$A$5:$I$64,COLUMN(H271),FALSE))*$C274</f>
        <v>6859.4346691581295</v>
      </c>
      <c r="AM274">
        <f>AM273+(1-(HLOOKUP(daily!$B273,'commercial size limit'!$A$4:$M$13,7,FALSE)/100))*(VLOOKUP(17&amp;$B273,'comm trip limit - FL_Keys'!$A$5:$I$64,COLUMN(I271),FALSE))*$C274</f>
        <v>6866.2716876790146</v>
      </c>
    </row>
    <row r="275" spans="1:39" x14ac:dyDescent="0.25">
      <c r="A275" s="7">
        <v>42642</v>
      </c>
      <c r="B275" s="22">
        <f t="shared" si="13"/>
        <v>9</v>
      </c>
      <c r="C275" s="21">
        <f t="shared" si="12"/>
        <v>58.838999999999999</v>
      </c>
      <c r="D275">
        <f t="shared" si="14"/>
        <v>14521.209999999988</v>
      </c>
      <c r="E275">
        <v>273</v>
      </c>
      <c r="J275">
        <f>J274+(1-(HLOOKUP(daily!$B274,'commercial size limit'!$A$4:$M$13,2,FALSE)/100))*(VLOOKUP(12&amp;$B274,'comm trip limit - FL_Keys'!$A$5:$I$64,COLUMN(D272),FALSE))*$C275</f>
        <v>14521.209999999988</v>
      </c>
      <c r="K275">
        <f>K274+(1-(HLOOKUP(daily!$B274,'commercial size limit'!$A$4:$M$13,2,FALSE)/100))*(VLOOKUP(12&amp;$B274,'comm trip limit - FL_Keys'!$A$5:$I$64,COLUMN(E272),FALSE))*$C275</f>
        <v>8635.649391219984</v>
      </c>
      <c r="L275">
        <f>L274+(1-(HLOOKUP(daily!$B274,'commercial size limit'!$A$4:$M$13,2,FALSE)/100))*(VLOOKUP(12&amp;$B274,'comm trip limit - FL_Keys'!$A$5:$I$64,COLUMN(F272),FALSE))*$C275</f>
        <v>11611.694658899989</v>
      </c>
      <c r="M275">
        <f>M274+(1-(HLOOKUP(daily!$B274,'commercial size limit'!$A$4:$M$13,2,FALSE)/100))*(VLOOKUP(12&amp;$B274,'comm trip limit - FL_Keys'!$A$5:$I$64,COLUMN(G272),FALSE))*$C275</f>
        <v>13635.188889460009</v>
      </c>
      <c r="N275">
        <f>N274+(1-(HLOOKUP(daily!$B274,'commercial size limit'!$A$4:$M$13,2,FALSE)/100))*(VLOOKUP(12&amp;$B274,'comm trip limit - FL_Keys'!$A$5:$I$64,COLUMN(H272),FALSE))*$C275</f>
        <v>14252.734116689982</v>
      </c>
      <c r="O275">
        <f>O274+(1-(HLOOKUP(daily!$B274,'commercial size limit'!$A$4:$M$13,2,FALSE)/100))*(VLOOKUP(12&amp;$B274,'comm trip limit - FL_Keys'!$A$5:$I$64,COLUMN(I272),FALSE))*$C275</f>
        <v>14372.250610749994</v>
      </c>
      <c r="P275">
        <f>P274+(1-(HLOOKUP(daily!$B274,'commercial size limit'!$A$4:$M$13,4,FALSE)/100))*(VLOOKUP(14&amp;$B274,'comm trip limit - FL_Keys'!$A$5:$I$64,COLUMN(D272),FALSE))*$C275</f>
        <v>10717.969446372963</v>
      </c>
      <c r="Q275">
        <f>Q274+(1-(HLOOKUP(daily!$B274,'commercial size limit'!$A$4:$M$13,4,FALSE)/100))*(VLOOKUP(14&amp;$B274,'comm trip limit - FL_Keys'!$A$5:$I$64,COLUMN(E272),FALSE))*$C275</f>
        <v>7119.9585117228471</v>
      </c>
      <c r="R275">
        <f>R274+(1-(HLOOKUP(daily!$B274,'commercial size limit'!$A$4:$M$13,4,FALSE)/100))*(VLOOKUP(14&amp;$B274,'comm trip limit - FL_Keys'!$A$5:$I$64,COLUMN(F272),FALSE))*$C275</f>
        <v>9079.3416788392242</v>
      </c>
      <c r="S275">
        <f>S274+(1-(HLOOKUP(daily!$B274,'commercial size limit'!$A$4:$M$13,4,FALSE)/100))*(VLOOKUP(14&amp;$B274,'comm trip limit - FL_Keys'!$A$5:$I$64,COLUMN(G272),FALSE))*$C275</f>
        <v>10313.973587890903</v>
      </c>
      <c r="T275">
        <f>T274+(1-(HLOOKUP(daily!$B274,'commercial size limit'!$A$4:$M$13,4,FALSE)/100))*(VLOOKUP(14&amp;$B274,'comm trip limit - FL_Keys'!$A$5:$I$64,COLUMN(H272),FALSE))*$C275</f>
        <v>10597.898850207832</v>
      </c>
      <c r="U275">
        <f>U274+(1-(HLOOKUP(daily!$B274,'commercial size limit'!$A$4:$M$13,4,FALSE)/100))*(VLOOKUP(14&amp;$B274,'comm trip limit - FL_Keys'!$A$5:$I$64,COLUMN(I272),FALSE))*$C275</f>
        <v>10663.311263681138</v>
      </c>
      <c r="V275">
        <f>V274+(1-(HLOOKUP(daily!$B274,'commercial size limit'!$A$4:$M$13,5,FALSE)/100))*(VLOOKUP(15&amp;$B274,'comm trip limit - FL_Keys'!$A$5:$I$64,COLUMN(D272),FALSE))*$C275</f>
        <v>8862.5815878966296</v>
      </c>
      <c r="W275">
        <f>W274+(1-(HLOOKUP(daily!$B274,'commercial size limit'!$A$4:$M$13,5,FALSE)/100))*(VLOOKUP(15&amp;$B274,'comm trip limit - FL_Keys'!$A$5:$I$64,COLUMN(E272),FALSE))*$C275</f>
        <v>6199.7362889544993</v>
      </c>
      <c r="X275">
        <f>X274+(1-(HLOOKUP(daily!$B274,'commercial size limit'!$A$4:$M$13,5,FALSE)/100))*(VLOOKUP(15&amp;$B274,'comm trip limit - FL_Keys'!$A$5:$I$64,COLUMN(F272),FALSE))*$C275</f>
        <v>7708.9834780167384</v>
      </c>
      <c r="Y275">
        <f>Y274+(1-(HLOOKUP(daily!$B274,'commercial size limit'!$A$4:$M$13,5,FALSE)/100))*(VLOOKUP(15&amp;$B274,'comm trip limit - FL_Keys'!$A$5:$I$64,COLUMN(G272),FALSE))*$C275</f>
        <v>8658.9543406453959</v>
      </c>
      <c r="Z275">
        <f>Z274+(1-(HLOOKUP(daily!$B274,'commercial size limit'!$A$4:$M$13,5,FALSE)/100))*(VLOOKUP(15&amp;$B274,'comm trip limit - FL_Keys'!$A$5:$I$64,COLUMN(H272),FALSE))*$C275</f>
        <v>8842.6777212172656</v>
      </c>
      <c r="AA275">
        <f>AA274+(1-(HLOOKUP(daily!$B274,'commercial size limit'!$A$4:$M$13,5,FALSE)/100))*(VLOOKUP(15&amp;$B274,'comm trip limit - FL_Keys'!$A$5:$I$64,COLUMN(I272),FALSE))*$C275</f>
        <v>8862.5815878966296</v>
      </c>
      <c r="AB275">
        <f>AB274+(1-(HLOOKUP(daily!$B274,'commercial size limit'!$A$4:$M$13,6,FALSE)/100))*(VLOOKUP(16&amp;$B274,'comm trip limit - FL_Keys'!$A$5:$I$64,COLUMN(D272),FALSE))*$C275</f>
        <v>7577.0134245983791</v>
      </c>
      <c r="AC275">
        <f>AC274+(1-(HLOOKUP(daily!$B274,'commercial size limit'!$A$4:$M$13,6,FALSE)/100))*(VLOOKUP(16&amp;$B274,'comm trip limit - FL_Keys'!$A$5:$I$64,COLUMN(E272),FALSE))*$C275</f>
        <v>5527.2182001925248</v>
      </c>
      <c r="AD275">
        <f>AD274+(1-(HLOOKUP(daily!$B274,'commercial size limit'!$A$4:$M$13,6,FALSE)/100))*(VLOOKUP(16&amp;$B274,'comm trip limit - FL_Keys'!$A$5:$I$64,COLUMN(F272),FALSE))*$C275</f>
        <v>6702.7823754693054</v>
      </c>
      <c r="AE275">
        <f>AE274+(1-(HLOOKUP(daily!$B274,'commercial size limit'!$A$4:$M$13,6,FALSE)/100))*(VLOOKUP(16&amp;$B274,'comm trip limit - FL_Keys'!$A$5:$I$64,COLUMN(G272),FALSE))*$C275</f>
        <v>7408.2954388719154</v>
      </c>
      <c r="AF275">
        <f>AF274+(1-(HLOOKUP(daily!$B274,'commercial size limit'!$A$4:$M$13,6,FALSE)/100))*(VLOOKUP(16&amp;$B274,'comm trip limit - FL_Keys'!$A$5:$I$64,COLUMN(H272),FALSE))*$C275</f>
        <v>7560.1161419585796</v>
      </c>
      <c r="AG275">
        <f>AG274+(1-(HLOOKUP(daily!$B274,'commercial size limit'!$A$4:$M$13,6,FALSE)/100))*(VLOOKUP(16&amp;$B274,'comm trip limit - FL_Keys'!$A$5:$I$64,COLUMN(I272),FALSE))*$C275</f>
        <v>7577.0134245983791</v>
      </c>
      <c r="AH275">
        <f>AH274+(1-(HLOOKUP(daily!$B274,'commercial size limit'!$A$4:$M$13,7,FALSE)/100))*(VLOOKUP(17&amp;$B274,'comm trip limit - FL_Keys'!$A$5:$I$64,COLUMN(D272),FALSE))*$C275</f>
        <v>6882.9681346297248</v>
      </c>
      <c r="AI275">
        <f>AI274+(1-(HLOOKUP(daily!$B274,'commercial size limit'!$A$4:$M$13,7,FALSE)/100))*(VLOOKUP(17&amp;$B274,'comm trip limit - FL_Keys'!$A$5:$I$64,COLUMN(E272),FALSE))*$C275</f>
        <v>5162.0580214255997</v>
      </c>
      <c r="AJ275">
        <f>AJ274+(1-(HLOOKUP(daily!$B274,'commercial size limit'!$A$4:$M$13,7,FALSE)/100))*(VLOOKUP(17&amp;$B274,'comm trip limit - FL_Keys'!$A$5:$I$64,COLUMN(F272),FALSE))*$C275</f>
        <v>6181.6108348991966</v>
      </c>
      <c r="AK275">
        <f>AK274+(1-(HLOOKUP(daily!$B274,'commercial size limit'!$A$4:$M$13,7,FALSE)/100))*(VLOOKUP(17&amp;$B274,'comm trip limit - FL_Keys'!$A$5:$I$64,COLUMN(G272),FALSE))*$C275</f>
        <v>6754.7140192647521</v>
      </c>
      <c r="AL275">
        <f>AL274+(1-(HLOOKUP(daily!$B274,'commercial size limit'!$A$4:$M$13,7,FALSE)/100))*(VLOOKUP(17&amp;$B274,'comm trip limit - FL_Keys'!$A$5:$I$64,COLUMN(H272),FALSE))*$C275</f>
        <v>6876.1311161088397</v>
      </c>
      <c r="AM275">
        <f>AM274+(1-(HLOOKUP(daily!$B274,'commercial size limit'!$A$4:$M$13,7,FALSE)/100))*(VLOOKUP(17&amp;$B274,'comm trip limit - FL_Keys'!$A$5:$I$64,COLUMN(I272),FALSE))*$C275</f>
        <v>6882.9681346297248</v>
      </c>
    </row>
    <row r="276" spans="1:39" x14ac:dyDescent="0.25">
      <c r="A276" s="7">
        <v>42643</v>
      </c>
      <c r="B276" s="22">
        <f t="shared" si="13"/>
        <v>9</v>
      </c>
      <c r="C276" s="21">
        <f t="shared" si="12"/>
        <v>58.838999999999999</v>
      </c>
      <c r="D276">
        <f t="shared" si="14"/>
        <v>14580.048999999988</v>
      </c>
      <c r="E276">
        <v>274</v>
      </c>
      <c r="J276">
        <f>J275+(1-(HLOOKUP(daily!$B275,'commercial size limit'!$A$4:$M$13,2,FALSE)/100))*(VLOOKUP(12&amp;$B275,'comm trip limit - FL_Keys'!$A$5:$I$64,COLUMN(D273),FALSE))*$C276</f>
        <v>14580.048999999988</v>
      </c>
      <c r="K276">
        <f>K275+(1-(HLOOKUP(daily!$B275,'commercial size limit'!$A$4:$M$13,2,FALSE)/100))*(VLOOKUP(12&amp;$B275,'comm trip limit - FL_Keys'!$A$5:$I$64,COLUMN(E273),FALSE))*$C276</f>
        <v>8674.8308697099837</v>
      </c>
      <c r="L276">
        <f>L275+(1-(HLOOKUP(daily!$B275,'commercial size limit'!$A$4:$M$13,2,FALSE)/100))*(VLOOKUP(12&amp;$B275,'comm trip limit - FL_Keys'!$A$5:$I$64,COLUMN(F273),FALSE))*$C276</f>
        <v>11662.970493839988</v>
      </c>
      <c r="M276">
        <f>M275+(1-(HLOOKUP(daily!$B275,'commercial size limit'!$A$4:$M$13,2,FALSE)/100))*(VLOOKUP(12&amp;$B275,'comm trip limit - FL_Keys'!$A$5:$I$64,COLUMN(G273),FALSE))*$C276</f>
        <v>13692.568682260009</v>
      </c>
      <c r="N276">
        <f>N275+(1-(HLOOKUP(daily!$B275,'commercial size limit'!$A$4:$M$13,2,FALSE)/100))*(VLOOKUP(12&amp;$B275,'comm trip limit - FL_Keys'!$A$5:$I$64,COLUMN(H273),FALSE))*$C276</f>
        <v>14311.573116689982</v>
      </c>
      <c r="O276">
        <f>O275+(1-(HLOOKUP(daily!$B275,'commercial size limit'!$A$4:$M$13,2,FALSE)/100))*(VLOOKUP(12&amp;$B275,'comm trip limit - FL_Keys'!$A$5:$I$64,COLUMN(I273),FALSE))*$C276</f>
        <v>14431.089610749994</v>
      </c>
      <c r="P276">
        <f>P275+(1-(HLOOKUP(daily!$B275,'commercial size limit'!$A$4:$M$13,4,FALSE)/100))*(VLOOKUP(14&amp;$B275,'comm trip limit - FL_Keys'!$A$5:$I$64,COLUMN(D273),FALSE))*$C276</f>
        <v>10750.373224624147</v>
      </c>
      <c r="Q276">
        <f>Q275+(1-(HLOOKUP(daily!$B275,'commercial size limit'!$A$4:$M$13,4,FALSE)/100))*(VLOOKUP(14&amp;$B275,'comm trip limit - FL_Keys'!$A$5:$I$64,COLUMN(E273),FALSE))*$C276</f>
        <v>7147.3212341914941</v>
      </c>
      <c r="R276">
        <f>R275+(1-(HLOOKUP(daily!$B275,'commercial size limit'!$A$4:$M$13,4,FALSE)/100))*(VLOOKUP(14&amp;$B275,'comm trip limit - FL_Keys'!$A$5:$I$64,COLUMN(F273),FALSE))*$C276</f>
        <v>9110.6609026323404</v>
      </c>
      <c r="S276">
        <f>S275+(1-(HLOOKUP(daily!$B275,'commercial size limit'!$A$4:$M$13,4,FALSE)/100))*(VLOOKUP(14&amp;$B275,'comm trip limit - FL_Keys'!$A$5:$I$64,COLUMN(G273),FALSE))*$C276</f>
        <v>10346.377366142087</v>
      </c>
      <c r="T276">
        <f>T275+(1-(HLOOKUP(daily!$B275,'commercial size limit'!$A$4:$M$13,4,FALSE)/100))*(VLOOKUP(14&amp;$B275,'comm trip limit - FL_Keys'!$A$5:$I$64,COLUMN(H273),FALSE))*$C276</f>
        <v>10630.302628459016</v>
      </c>
      <c r="U276">
        <f>U275+(1-(HLOOKUP(daily!$B275,'commercial size limit'!$A$4:$M$13,4,FALSE)/100))*(VLOOKUP(14&amp;$B275,'comm trip limit - FL_Keys'!$A$5:$I$64,COLUMN(I273),FALSE))*$C276</f>
        <v>10695.715041932322</v>
      </c>
      <c r="V276">
        <f>V275+(1-(HLOOKUP(daily!$B275,'commercial size limit'!$A$4:$M$13,5,FALSE)/100))*(VLOOKUP(15&amp;$B275,'comm trip limit - FL_Keys'!$A$5:$I$64,COLUMN(D273),FALSE))*$C276</f>
        <v>8885.7605382447218</v>
      </c>
      <c r="W276">
        <f>W275+(1-(HLOOKUP(daily!$B275,'commercial size limit'!$A$4:$M$13,5,FALSE)/100))*(VLOOKUP(15&amp;$B275,'comm trip limit - FL_Keys'!$A$5:$I$64,COLUMN(E273),FALSE))*$C276</f>
        <v>6221.2336064548381</v>
      </c>
      <c r="X276">
        <f>X275+(1-(HLOOKUP(daily!$B275,'commercial size limit'!$A$4:$M$13,5,FALSE)/100))*(VLOOKUP(15&amp;$B275,'comm trip limit - FL_Keys'!$A$5:$I$64,COLUMN(F273),FALSE))*$C276</f>
        <v>7732.0115333980648</v>
      </c>
      <c r="Y276">
        <f>Y275+(1-(HLOOKUP(daily!$B275,'commercial size limit'!$A$4:$M$13,5,FALSE)/100))*(VLOOKUP(15&amp;$B275,'comm trip limit - FL_Keys'!$A$5:$I$64,COLUMN(G273),FALSE))*$C276</f>
        <v>8682.1332909934881</v>
      </c>
      <c r="Z276">
        <f>Z275+(1-(HLOOKUP(daily!$B275,'commercial size limit'!$A$4:$M$13,5,FALSE)/100))*(VLOOKUP(15&amp;$B275,'comm trip limit - FL_Keys'!$A$5:$I$64,COLUMN(H273),FALSE))*$C276</f>
        <v>8865.8566715653578</v>
      </c>
      <c r="AA276">
        <f>AA275+(1-(HLOOKUP(daily!$B275,'commercial size limit'!$A$4:$M$13,5,FALSE)/100))*(VLOOKUP(15&amp;$B275,'comm trip limit - FL_Keys'!$A$5:$I$64,COLUMN(I273),FALSE))*$C276</f>
        <v>8885.7605382447218</v>
      </c>
      <c r="AB276">
        <f>AB275+(1-(HLOOKUP(daily!$B275,'commercial size limit'!$A$4:$M$13,6,FALSE)/100))*(VLOOKUP(16&amp;$B275,'comm trip limit - FL_Keys'!$A$5:$I$64,COLUMN(D273),FALSE))*$C276</f>
        <v>7598.0546617189584</v>
      </c>
      <c r="AC276">
        <f>AC275+(1-(HLOOKUP(daily!$B275,'commercial size limit'!$A$4:$M$13,6,FALSE)/100))*(VLOOKUP(16&amp;$B275,'comm trip limit - FL_Keys'!$A$5:$I$64,COLUMN(E273),FALSE))*$C276</f>
        <v>5546.9761322611203</v>
      </c>
      <c r="AD276">
        <f>AD275+(1-(HLOOKUP(daily!$B275,'commercial size limit'!$A$4:$M$13,6,FALSE)/100))*(VLOOKUP(16&amp;$B275,'comm trip limit - FL_Keys'!$A$5:$I$64,COLUMN(F273),FALSE))*$C276</f>
        <v>6723.7644867135759</v>
      </c>
      <c r="AE276">
        <f>AE275+(1-(HLOOKUP(daily!$B275,'commercial size limit'!$A$4:$M$13,6,FALSE)/100))*(VLOOKUP(16&amp;$B275,'comm trip limit - FL_Keys'!$A$5:$I$64,COLUMN(G273),FALSE))*$C276</f>
        <v>7429.3366759924947</v>
      </c>
      <c r="AF276">
        <f>AF275+(1-(HLOOKUP(daily!$B275,'commercial size limit'!$A$4:$M$13,6,FALSE)/100))*(VLOOKUP(16&amp;$B275,'comm trip limit - FL_Keys'!$A$5:$I$64,COLUMN(H273),FALSE))*$C276</f>
        <v>7581.157379079159</v>
      </c>
      <c r="AG276">
        <f>AG275+(1-(HLOOKUP(daily!$B275,'commercial size limit'!$A$4:$M$13,6,FALSE)/100))*(VLOOKUP(16&amp;$B275,'comm trip limit - FL_Keys'!$A$5:$I$64,COLUMN(I273),FALSE))*$C276</f>
        <v>7598.0546617189584</v>
      </c>
      <c r="AH276">
        <f>AH275+(1-(HLOOKUP(daily!$B275,'commercial size limit'!$A$4:$M$13,7,FALSE)/100))*(VLOOKUP(17&amp;$B275,'comm trip limit - FL_Keys'!$A$5:$I$64,COLUMN(D273),FALSE))*$C276</f>
        <v>6899.664581580435</v>
      </c>
      <c r="AI276">
        <f>AI275+(1-(HLOOKUP(daily!$B275,'commercial size limit'!$A$4:$M$13,7,FALSE)/100))*(VLOOKUP(17&amp;$B275,'comm trip limit - FL_Keys'!$A$5:$I$64,COLUMN(E273),FALSE))*$C276</f>
        <v>5178.1535632505538</v>
      </c>
      <c r="AJ276">
        <f>AJ275+(1-(HLOOKUP(daily!$B275,'commercial size limit'!$A$4:$M$13,7,FALSE)/100))*(VLOOKUP(17&amp;$B275,'comm trip limit - FL_Keys'!$A$5:$I$64,COLUMN(F273),FALSE))*$C276</f>
        <v>6198.3072818499068</v>
      </c>
      <c r="AK276">
        <f>AK275+(1-(HLOOKUP(daily!$B275,'commercial size limit'!$A$4:$M$13,7,FALSE)/100))*(VLOOKUP(17&amp;$B275,'comm trip limit - FL_Keys'!$A$5:$I$64,COLUMN(G273),FALSE))*$C276</f>
        <v>6771.4104662154623</v>
      </c>
      <c r="AL276">
        <f>AL275+(1-(HLOOKUP(daily!$B275,'commercial size limit'!$A$4:$M$13,7,FALSE)/100))*(VLOOKUP(17&amp;$B275,'comm trip limit - FL_Keys'!$A$5:$I$64,COLUMN(H273),FALSE))*$C276</f>
        <v>6892.8275630595499</v>
      </c>
      <c r="AM276">
        <f>AM275+(1-(HLOOKUP(daily!$B275,'commercial size limit'!$A$4:$M$13,7,FALSE)/100))*(VLOOKUP(17&amp;$B275,'comm trip limit - FL_Keys'!$A$5:$I$64,COLUMN(I273),FALSE))*$C276</f>
        <v>6899.664581580435</v>
      </c>
    </row>
    <row r="277" spans="1:39" x14ac:dyDescent="0.25">
      <c r="A277" s="7">
        <v>42644</v>
      </c>
      <c r="B277" s="22">
        <f t="shared" si="13"/>
        <v>10</v>
      </c>
      <c r="C277" s="21">
        <f t="shared" si="12"/>
        <v>83.444999999999993</v>
      </c>
      <c r="D277">
        <f t="shared" si="14"/>
        <v>14663.493999999988</v>
      </c>
      <c r="E277">
        <v>275</v>
      </c>
      <c r="J277">
        <f>J276+(1-(HLOOKUP(daily!$B276,'commercial size limit'!$A$4:$M$13,2,FALSE)/100))*(VLOOKUP(12&amp;$B276,'comm trip limit - FL_Keys'!$A$5:$I$64,COLUMN(D274),FALSE))*$C277</f>
        <v>14663.493999999988</v>
      </c>
      <c r="K277">
        <f>K276+(1-(HLOOKUP(daily!$B276,'commercial size limit'!$A$4:$M$13,2,FALSE)/100))*(VLOOKUP(12&amp;$B276,'comm trip limit - FL_Keys'!$A$5:$I$64,COLUMN(E274),FALSE))*$C277</f>
        <v>8730.3977296599842</v>
      </c>
      <c r="L277">
        <f>L276+(1-(HLOOKUP(daily!$B276,'commercial size limit'!$A$4:$M$13,2,FALSE)/100))*(VLOOKUP(12&amp;$B276,'comm trip limit - FL_Keys'!$A$5:$I$64,COLUMN(F274),FALSE))*$C277</f>
        <v>11735.689473539987</v>
      </c>
      <c r="M277">
        <f>M276+(1-(HLOOKUP(daily!$B276,'commercial size limit'!$A$4:$M$13,2,FALSE)/100))*(VLOOKUP(12&amp;$B276,'comm trip limit - FL_Keys'!$A$5:$I$64,COLUMN(G274),FALSE))*$C277</f>
        <v>13773.944246260009</v>
      </c>
      <c r="N277">
        <f>N276+(1-(HLOOKUP(daily!$B276,'commercial size limit'!$A$4:$M$13,2,FALSE)/100))*(VLOOKUP(12&amp;$B276,'comm trip limit - FL_Keys'!$A$5:$I$64,COLUMN(H274),FALSE))*$C277</f>
        <v>14395.018116689982</v>
      </c>
      <c r="O277">
        <f>O276+(1-(HLOOKUP(daily!$B276,'commercial size limit'!$A$4:$M$13,2,FALSE)/100))*(VLOOKUP(12&amp;$B276,'comm trip limit - FL_Keys'!$A$5:$I$64,COLUMN(I274),FALSE))*$C277</f>
        <v>14514.534610749994</v>
      </c>
      <c r="P277">
        <f>P276+(1-(HLOOKUP(daily!$B276,'commercial size limit'!$A$4:$M$13,4,FALSE)/100))*(VLOOKUP(14&amp;$B276,'comm trip limit - FL_Keys'!$A$5:$I$64,COLUMN(D274),FALSE))*$C277</f>
        <v>10796.328004212006</v>
      </c>
      <c r="Q277">
        <f>Q276+(1-(HLOOKUP(daily!$B276,'commercial size limit'!$A$4:$M$13,4,FALSE)/100))*(VLOOKUP(14&amp;$B276,'comm trip limit - FL_Keys'!$A$5:$I$64,COLUMN(E274),FALSE))*$C277</f>
        <v>7186.1268287188695</v>
      </c>
      <c r="R277">
        <f>R276+(1-(HLOOKUP(daily!$B276,'commercial size limit'!$A$4:$M$13,4,FALSE)/100))*(VLOOKUP(14&amp;$B276,'comm trip limit - FL_Keys'!$A$5:$I$64,COLUMN(F274),FALSE))*$C277</f>
        <v>9155.077575747393</v>
      </c>
      <c r="S277">
        <f>S276+(1-(HLOOKUP(daily!$B276,'commercial size limit'!$A$4:$M$13,4,FALSE)/100))*(VLOOKUP(14&amp;$B276,'comm trip limit - FL_Keys'!$A$5:$I$64,COLUMN(G274),FALSE))*$C277</f>
        <v>10392.332145729946</v>
      </c>
      <c r="T277">
        <f>T276+(1-(HLOOKUP(daily!$B276,'commercial size limit'!$A$4:$M$13,4,FALSE)/100))*(VLOOKUP(14&amp;$B276,'comm trip limit - FL_Keys'!$A$5:$I$64,COLUMN(H274),FALSE))*$C277</f>
        <v>10676.257408046875</v>
      </c>
      <c r="U277">
        <f>U276+(1-(HLOOKUP(daily!$B276,'commercial size limit'!$A$4:$M$13,4,FALSE)/100))*(VLOOKUP(14&amp;$B276,'comm trip limit - FL_Keys'!$A$5:$I$64,COLUMN(I274),FALSE))*$C277</f>
        <v>10741.669821520181</v>
      </c>
      <c r="V277">
        <f>V276+(1-(HLOOKUP(daily!$B276,'commercial size limit'!$A$4:$M$13,5,FALSE)/100))*(VLOOKUP(15&amp;$B276,'comm trip limit - FL_Keys'!$A$5:$I$64,COLUMN(D274),FALSE))*$C277</f>
        <v>8918.6327405560551</v>
      </c>
      <c r="W277">
        <f>W276+(1-(HLOOKUP(daily!$B276,'commercial size limit'!$A$4:$M$13,5,FALSE)/100))*(VLOOKUP(15&amp;$B276,'comm trip limit - FL_Keys'!$A$5:$I$64,COLUMN(E274),FALSE))*$C277</f>
        <v>6251.7209304884846</v>
      </c>
      <c r="X277">
        <f>X276+(1-(HLOOKUP(daily!$B276,'commercial size limit'!$A$4:$M$13,5,FALSE)/100))*(VLOOKUP(15&amp;$B276,'comm trip limit - FL_Keys'!$A$5:$I$64,COLUMN(F274),FALSE))*$C277</f>
        <v>7764.6697376723523</v>
      </c>
      <c r="Y277">
        <f>Y276+(1-(HLOOKUP(daily!$B276,'commercial size limit'!$A$4:$M$13,5,FALSE)/100))*(VLOOKUP(15&amp;$B276,'comm trip limit - FL_Keys'!$A$5:$I$64,COLUMN(G274),FALSE))*$C277</f>
        <v>8715.0054933048214</v>
      </c>
      <c r="Z277">
        <f>Z276+(1-(HLOOKUP(daily!$B276,'commercial size limit'!$A$4:$M$13,5,FALSE)/100))*(VLOOKUP(15&amp;$B276,'comm trip limit - FL_Keys'!$A$5:$I$64,COLUMN(H274),FALSE))*$C277</f>
        <v>8898.7288738766911</v>
      </c>
      <c r="AA277">
        <f>AA276+(1-(HLOOKUP(daily!$B276,'commercial size limit'!$A$4:$M$13,5,FALSE)/100))*(VLOOKUP(15&amp;$B276,'comm trip limit - FL_Keys'!$A$5:$I$64,COLUMN(I274),FALSE))*$C277</f>
        <v>8918.6327405560551</v>
      </c>
      <c r="AB277">
        <f>AB276+(1-(HLOOKUP(daily!$B276,'commercial size limit'!$A$4:$M$13,6,FALSE)/100))*(VLOOKUP(16&amp;$B276,'comm trip limit - FL_Keys'!$A$5:$I$64,COLUMN(D274),FALSE))*$C277</f>
        <v>7627.8951761996041</v>
      </c>
      <c r="AC277">
        <f>AC276+(1-(HLOOKUP(daily!$B276,'commercial size limit'!$A$4:$M$13,6,FALSE)/100))*(VLOOKUP(16&amp;$B276,'comm trip limit - FL_Keys'!$A$5:$I$64,COLUMN(E274),FALSE))*$C277</f>
        <v>5574.9966737635914</v>
      </c>
      <c r="AD277">
        <f>AD276+(1-(HLOOKUP(daily!$B276,'commercial size limit'!$A$4:$M$13,6,FALSE)/100))*(VLOOKUP(16&amp;$B276,'comm trip limit - FL_Keys'!$A$5:$I$64,COLUMN(F274),FALSE))*$C277</f>
        <v>6753.5211493485313</v>
      </c>
      <c r="AE277">
        <f>AE276+(1-(HLOOKUP(daily!$B276,'commercial size limit'!$A$4:$M$13,6,FALSE)/100))*(VLOOKUP(16&amp;$B276,'comm trip limit - FL_Keys'!$A$5:$I$64,COLUMN(G274),FALSE))*$C277</f>
        <v>7459.1771904731404</v>
      </c>
      <c r="AF277">
        <f>AF276+(1-(HLOOKUP(daily!$B276,'commercial size limit'!$A$4:$M$13,6,FALSE)/100))*(VLOOKUP(16&amp;$B276,'comm trip limit - FL_Keys'!$A$5:$I$64,COLUMN(H274),FALSE))*$C277</f>
        <v>7610.9978935598047</v>
      </c>
      <c r="AG277">
        <f>AG276+(1-(HLOOKUP(daily!$B276,'commercial size limit'!$A$4:$M$13,6,FALSE)/100))*(VLOOKUP(16&amp;$B276,'comm trip limit - FL_Keys'!$A$5:$I$64,COLUMN(I274),FALSE))*$C277</f>
        <v>7627.8951761996041</v>
      </c>
      <c r="AH277">
        <f>AH276+(1-(HLOOKUP(daily!$B276,'commercial size limit'!$A$4:$M$13,7,FALSE)/100))*(VLOOKUP(17&amp;$B276,'comm trip limit - FL_Keys'!$A$5:$I$64,COLUMN(D274),FALSE))*$C277</f>
        <v>6923.3433493331504</v>
      </c>
      <c r="AI277">
        <f>AI276+(1-(HLOOKUP(daily!$B276,'commercial size limit'!$A$4:$M$13,7,FALSE)/100))*(VLOOKUP(17&amp;$B276,'comm trip limit - FL_Keys'!$A$5:$I$64,COLUMN(E274),FALSE))*$C277</f>
        <v>5200.9801321518489</v>
      </c>
      <c r="AJ277">
        <f>AJ276+(1-(HLOOKUP(daily!$B276,'commercial size limit'!$A$4:$M$13,7,FALSE)/100))*(VLOOKUP(17&amp;$B276,'comm trip limit - FL_Keys'!$A$5:$I$64,COLUMN(F274),FALSE))*$C277</f>
        <v>6221.9860496026222</v>
      </c>
      <c r="AK277">
        <f>AK276+(1-(HLOOKUP(daily!$B276,'commercial size limit'!$A$4:$M$13,7,FALSE)/100))*(VLOOKUP(17&amp;$B276,'comm trip limit - FL_Keys'!$A$5:$I$64,COLUMN(G274),FALSE))*$C277</f>
        <v>6795.0892339681777</v>
      </c>
      <c r="AL277">
        <f>AL276+(1-(HLOOKUP(daily!$B276,'commercial size limit'!$A$4:$M$13,7,FALSE)/100))*(VLOOKUP(17&amp;$B276,'comm trip limit - FL_Keys'!$A$5:$I$64,COLUMN(H274),FALSE))*$C277</f>
        <v>6916.5063308122653</v>
      </c>
      <c r="AM277">
        <f>AM276+(1-(HLOOKUP(daily!$B276,'commercial size limit'!$A$4:$M$13,7,FALSE)/100))*(VLOOKUP(17&amp;$B276,'comm trip limit - FL_Keys'!$A$5:$I$64,COLUMN(I274),FALSE))*$C277</f>
        <v>6923.3433493331504</v>
      </c>
    </row>
    <row r="278" spans="1:39" x14ac:dyDescent="0.25">
      <c r="A278" s="7">
        <v>42645</v>
      </c>
      <c r="B278" s="22">
        <f t="shared" si="13"/>
        <v>10</v>
      </c>
      <c r="C278" s="21">
        <f t="shared" si="12"/>
        <v>83.444999999999993</v>
      </c>
      <c r="D278">
        <f t="shared" si="14"/>
        <v>14746.938999999988</v>
      </c>
      <c r="E278">
        <v>276</v>
      </c>
      <c r="J278">
        <f>J277+(1-(HLOOKUP(daily!$B277,'commercial size limit'!$A$4:$M$13,2,FALSE)/100))*(VLOOKUP(12&amp;$B277,'comm trip limit - FL_Keys'!$A$5:$I$64,COLUMN(D275),FALSE))*$C278</f>
        <v>14746.938999999988</v>
      </c>
      <c r="K278">
        <f>K277+(1-(HLOOKUP(daily!$B277,'commercial size limit'!$A$4:$M$13,2,FALSE)/100))*(VLOOKUP(12&amp;$B277,'comm trip limit - FL_Keys'!$A$5:$I$64,COLUMN(E275),FALSE))*$C278</f>
        <v>8768.8875703599842</v>
      </c>
      <c r="L278">
        <f>L277+(1-(HLOOKUP(daily!$B277,'commercial size limit'!$A$4:$M$13,2,FALSE)/100))*(VLOOKUP(12&amp;$B277,'comm trip limit - FL_Keys'!$A$5:$I$64,COLUMN(F275),FALSE))*$C278</f>
        <v>11787.604780289987</v>
      </c>
      <c r="M278">
        <f>M277+(1-(HLOOKUP(daily!$B277,'commercial size limit'!$A$4:$M$13,2,FALSE)/100))*(VLOOKUP(12&amp;$B277,'comm trip limit - FL_Keys'!$A$5:$I$64,COLUMN(G275),FALSE))*$C278</f>
        <v>13838.226102010009</v>
      </c>
      <c r="N278">
        <f>N277+(1-(HLOOKUP(daily!$B277,'commercial size limit'!$A$4:$M$13,2,FALSE)/100))*(VLOOKUP(12&amp;$B277,'comm trip limit - FL_Keys'!$A$5:$I$64,COLUMN(H275),FALSE))*$C278</f>
        <v>14462.788807889981</v>
      </c>
      <c r="O278">
        <f>O277+(1-(HLOOKUP(daily!$B277,'commercial size limit'!$A$4:$M$13,2,FALSE)/100))*(VLOOKUP(12&amp;$B277,'comm trip limit - FL_Keys'!$A$5:$I$64,COLUMN(I275),FALSE))*$C278</f>
        <v>14584.961356299993</v>
      </c>
      <c r="P278">
        <f>P277+(1-(HLOOKUP(daily!$B277,'commercial size limit'!$A$4:$M$13,4,FALSE)/100))*(VLOOKUP(14&amp;$B277,'comm trip limit - FL_Keys'!$A$5:$I$64,COLUMN(D275),FALSE))*$C278</f>
        <v>10822.863514212006</v>
      </c>
      <c r="Q278">
        <f>Q277+(1-(HLOOKUP(daily!$B277,'commercial size limit'!$A$4:$M$13,4,FALSE)/100))*(VLOOKUP(14&amp;$B277,'comm trip limit - FL_Keys'!$A$5:$I$64,COLUMN(E275),FALSE))*$C278</f>
        <v>7205.44892568047</v>
      </c>
      <c r="R278">
        <f>R277+(1-(HLOOKUP(daily!$B277,'commercial size limit'!$A$4:$M$13,4,FALSE)/100))*(VLOOKUP(14&amp;$B277,'comm trip limit - FL_Keys'!$A$5:$I$64,COLUMN(F275),FALSE))*$C278</f>
        <v>9176.7509842500931</v>
      </c>
      <c r="S278">
        <f>S277+(1-(HLOOKUP(daily!$B277,'commercial size limit'!$A$4:$M$13,4,FALSE)/100))*(VLOOKUP(14&amp;$B277,'comm trip limit - FL_Keys'!$A$5:$I$64,COLUMN(G275),FALSE))*$C278</f>
        <v>10416.405425757046</v>
      </c>
      <c r="T278">
        <f>T277+(1-(HLOOKUP(daily!$B277,'commercial size limit'!$A$4:$M$13,4,FALSE)/100))*(VLOOKUP(14&amp;$B277,'comm trip limit - FL_Keys'!$A$5:$I$64,COLUMN(H275),FALSE))*$C278</f>
        <v>10701.132060475975</v>
      </c>
      <c r="U278">
        <f>U277+(1-(HLOOKUP(daily!$B277,'commercial size limit'!$A$4:$M$13,4,FALSE)/100))*(VLOOKUP(14&amp;$B277,'comm trip limit - FL_Keys'!$A$5:$I$64,COLUMN(I275),FALSE))*$C278</f>
        <v>10767.324883298381</v>
      </c>
      <c r="V278">
        <f>V277+(1-(HLOOKUP(daily!$B277,'commercial size limit'!$A$4:$M$13,5,FALSE)/100))*(VLOOKUP(15&amp;$B277,'comm trip limit - FL_Keys'!$A$5:$I$64,COLUMN(D275),FALSE))*$C278</f>
        <v>8945.1682505560548</v>
      </c>
      <c r="W278">
        <f>W277+(1-(HLOOKUP(daily!$B277,'commercial size limit'!$A$4:$M$13,5,FALSE)/100))*(VLOOKUP(15&amp;$B277,'comm trip limit - FL_Keys'!$A$5:$I$64,COLUMN(E275),FALSE))*$C278</f>
        <v>6271.043027450085</v>
      </c>
      <c r="X278">
        <f>X277+(1-(HLOOKUP(daily!$B277,'commercial size limit'!$A$4:$M$13,5,FALSE)/100))*(VLOOKUP(15&amp;$B277,'comm trip limit - FL_Keys'!$A$5:$I$64,COLUMN(F275),FALSE))*$C278</f>
        <v>7786.3431461750524</v>
      </c>
      <c r="Y278">
        <f>Y277+(1-(HLOOKUP(daily!$B277,'commercial size limit'!$A$4:$M$13,5,FALSE)/100))*(VLOOKUP(15&amp;$B277,'comm trip limit - FL_Keys'!$A$5:$I$64,COLUMN(G275),FALSE))*$C278</f>
        <v>8739.0787733319212</v>
      </c>
      <c r="Z278">
        <f>Z277+(1-(HLOOKUP(daily!$B277,'commercial size limit'!$A$4:$M$13,5,FALSE)/100))*(VLOOKUP(15&amp;$B277,'comm trip limit - FL_Keys'!$A$5:$I$64,COLUMN(H275),FALSE))*$C278</f>
        <v>8923.6035263057911</v>
      </c>
      <c r="AA278">
        <f>AA277+(1-(HLOOKUP(daily!$B277,'commercial size limit'!$A$4:$M$13,5,FALSE)/100))*(VLOOKUP(15&amp;$B277,'comm trip limit - FL_Keys'!$A$5:$I$64,COLUMN(I275),FALSE))*$C278</f>
        <v>8944.2878023342546</v>
      </c>
      <c r="AB278">
        <f>AB277+(1-(HLOOKUP(daily!$B277,'commercial size limit'!$A$4:$M$13,6,FALSE)/100))*(VLOOKUP(16&amp;$B277,'comm trip limit - FL_Keys'!$A$5:$I$64,COLUMN(D275),FALSE))*$C278</f>
        <v>7654.4306861996038</v>
      </c>
      <c r="AC278">
        <f>AC277+(1-(HLOOKUP(daily!$B277,'commercial size limit'!$A$4:$M$13,6,FALSE)/100))*(VLOOKUP(16&amp;$B277,'comm trip limit - FL_Keys'!$A$5:$I$64,COLUMN(E275),FALSE))*$C278</f>
        <v>5594.3187707251918</v>
      </c>
      <c r="AD278">
        <f>AD277+(1-(HLOOKUP(daily!$B277,'commercial size limit'!$A$4:$M$13,6,FALSE)/100))*(VLOOKUP(16&amp;$B277,'comm trip limit - FL_Keys'!$A$5:$I$64,COLUMN(F275),FALSE))*$C278</f>
        <v>6775.1945578512314</v>
      </c>
      <c r="AE278">
        <f>AE277+(1-(HLOOKUP(daily!$B277,'commercial size limit'!$A$4:$M$13,6,FALSE)/100))*(VLOOKUP(16&amp;$B277,'comm trip limit - FL_Keys'!$A$5:$I$64,COLUMN(G275),FALSE))*$C278</f>
        <v>7483.2504705002402</v>
      </c>
      <c r="AF278">
        <f>AF277+(1-(HLOOKUP(daily!$B277,'commercial size limit'!$A$4:$M$13,6,FALSE)/100))*(VLOOKUP(16&amp;$B277,'comm trip limit - FL_Keys'!$A$5:$I$64,COLUMN(H275),FALSE))*$C278</f>
        <v>7635.8725459889047</v>
      </c>
      <c r="AG278">
        <f>AG277+(1-(HLOOKUP(daily!$B277,'commercial size limit'!$A$4:$M$13,6,FALSE)/100))*(VLOOKUP(16&amp;$B277,'comm trip limit - FL_Keys'!$A$5:$I$64,COLUMN(I275),FALSE))*$C278</f>
        <v>7653.5502379778045</v>
      </c>
      <c r="AH278">
        <f>AH277+(1-(HLOOKUP(daily!$B277,'commercial size limit'!$A$4:$M$13,7,FALSE)/100))*(VLOOKUP(17&amp;$B277,'comm trip limit - FL_Keys'!$A$5:$I$64,COLUMN(D275),FALSE))*$C278</f>
        <v>6931.6878493331506</v>
      </c>
      <c r="AI278">
        <f>AI277+(1-(HLOOKUP(daily!$B277,'commercial size limit'!$A$4:$M$13,7,FALSE)/100))*(VLOOKUP(17&amp;$B277,'comm trip limit - FL_Keys'!$A$5:$I$64,COLUMN(E275),FALSE))*$C278</f>
        <v>5208.2884955868485</v>
      </c>
      <c r="AJ278">
        <f>AJ277+(1-(HLOOKUP(daily!$B277,'commercial size limit'!$A$4:$M$13,7,FALSE)/100))*(VLOOKUP(17&amp;$B277,'comm trip limit - FL_Keys'!$A$5:$I$64,COLUMN(F275),FALSE))*$C278</f>
        <v>6229.8524097526224</v>
      </c>
      <c r="AK278">
        <f>AK277+(1-(HLOOKUP(daily!$B277,'commercial size limit'!$A$4:$M$13,7,FALSE)/100))*(VLOOKUP(17&amp;$B277,'comm trip limit - FL_Keys'!$A$5:$I$64,COLUMN(G275),FALSE))*$C278</f>
        <v>6803.4337339681779</v>
      </c>
      <c r="AL278">
        <f>AL277+(1-(HLOOKUP(daily!$B277,'commercial size limit'!$A$4:$M$13,7,FALSE)/100))*(VLOOKUP(17&amp;$B277,'comm trip limit - FL_Keys'!$A$5:$I$64,COLUMN(H275),FALSE))*$C278</f>
        <v>6924.8508308122655</v>
      </c>
      <c r="AM278">
        <f>AM277+(1-(HLOOKUP(daily!$B277,'commercial size limit'!$A$4:$M$13,7,FALSE)/100))*(VLOOKUP(17&amp;$B277,'comm trip limit - FL_Keys'!$A$5:$I$64,COLUMN(I275),FALSE))*$C278</f>
        <v>6931.6878493331506</v>
      </c>
    </row>
    <row r="279" spans="1:39" x14ac:dyDescent="0.25">
      <c r="A279" s="7">
        <v>42646</v>
      </c>
      <c r="B279" s="22">
        <f t="shared" si="13"/>
        <v>10</v>
      </c>
      <c r="C279" s="21">
        <f t="shared" si="12"/>
        <v>83.444999999999993</v>
      </c>
      <c r="D279">
        <f t="shared" si="14"/>
        <v>14830.383999999987</v>
      </c>
      <c r="E279">
        <v>277</v>
      </c>
      <c r="J279">
        <f>J278+(1-(HLOOKUP(daily!$B278,'commercial size limit'!$A$4:$M$13,2,FALSE)/100))*(VLOOKUP(12&amp;$B278,'comm trip limit - FL_Keys'!$A$5:$I$64,COLUMN(D276),FALSE))*$C279</f>
        <v>14830.383999999987</v>
      </c>
      <c r="K279">
        <f>K278+(1-(HLOOKUP(daily!$B278,'commercial size limit'!$A$4:$M$13,2,FALSE)/100))*(VLOOKUP(12&amp;$B278,'comm trip limit - FL_Keys'!$A$5:$I$64,COLUMN(E276),FALSE))*$C279</f>
        <v>8807.3774110599843</v>
      </c>
      <c r="L279">
        <f>L278+(1-(HLOOKUP(daily!$B278,'commercial size limit'!$A$4:$M$13,2,FALSE)/100))*(VLOOKUP(12&amp;$B278,'comm trip limit - FL_Keys'!$A$5:$I$64,COLUMN(F276),FALSE))*$C279</f>
        <v>11839.520087039986</v>
      </c>
      <c r="M279">
        <f>M278+(1-(HLOOKUP(daily!$B278,'commercial size limit'!$A$4:$M$13,2,FALSE)/100))*(VLOOKUP(12&amp;$B278,'comm trip limit - FL_Keys'!$A$5:$I$64,COLUMN(G276),FALSE))*$C279</f>
        <v>13902.507957760008</v>
      </c>
      <c r="N279">
        <f>N278+(1-(HLOOKUP(daily!$B278,'commercial size limit'!$A$4:$M$13,2,FALSE)/100))*(VLOOKUP(12&amp;$B278,'comm trip limit - FL_Keys'!$A$5:$I$64,COLUMN(H276),FALSE))*$C279</f>
        <v>14530.559499089981</v>
      </c>
      <c r="O279">
        <f>O278+(1-(HLOOKUP(daily!$B278,'commercial size limit'!$A$4:$M$13,2,FALSE)/100))*(VLOOKUP(12&amp;$B278,'comm trip limit - FL_Keys'!$A$5:$I$64,COLUMN(I276),FALSE))*$C279</f>
        <v>14655.388101849992</v>
      </c>
      <c r="P279">
        <f>P278+(1-(HLOOKUP(daily!$B278,'commercial size limit'!$A$4:$M$13,4,FALSE)/100))*(VLOOKUP(14&amp;$B278,'comm trip limit - FL_Keys'!$A$5:$I$64,COLUMN(D276),FALSE))*$C279</f>
        <v>10849.399024212005</v>
      </c>
      <c r="Q279">
        <f>Q278+(1-(HLOOKUP(daily!$B278,'commercial size limit'!$A$4:$M$13,4,FALSE)/100))*(VLOOKUP(14&amp;$B278,'comm trip limit - FL_Keys'!$A$5:$I$64,COLUMN(E276),FALSE))*$C279</f>
        <v>7224.7710226420704</v>
      </c>
      <c r="R279">
        <f>R278+(1-(HLOOKUP(daily!$B278,'commercial size limit'!$A$4:$M$13,4,FALSE)/100))*(VLOOKUP(14&amp;$B278,'comm trip limit - FL_Keys'!$A$5:$I$64,COLUMN(F276),FALSE))*$C279</f>
        <v>9198.4243927527932</v>
      </c>
      <c r="S279">
        <f>S278+(1-(HLOOKUP(daily!$B278,'commercial size limit'!$A$4:$M$13,4,FALSE)/100))*(VLOOKUP(14&amp;$B278,'comm trip limit - FL_Keys'!$A$5:$I$64,COLUMN(G276),FALSE))*$C279</f>
        <v>10440.478705784146</v>
      </c>
      <c r="T279">
        <f>T278+(1-(HLOOKUP(daily!$B278,'commercial size limit'!$A$4:$M$13,4,FALSE)/100))*(VLOOKUP(14&amp;$B278,'comm trip limit - FL_Keys'!$A$5:$I$64,COLUMN(H276),FALSE))*$C279</f>
        <v>10726.006712905075</v>
      </c>
      <c r="U279">
        <f>U278+(1-(HLOOKUP(daily!$B278,'commercial size limit'!$A$4:$M$13,4,FALSE)/100))*(VLOOKUP(14&amp;$B278,'comm trip limit - FL_Keys'!$A$5:$I$64,COLUMN(I276),FALSE))*$C279</f>
        <v>10792.97994507658</v>
      </c>
      <c r="V279">
        <f>V278+(1-(HLOOKUP(daily!$B278,'commercial size limit'!$A$4:$M$13,5,FALSE)/100))*(VLOOKUP(15&amp;$B278,'comm trip limit - FL_Keys'!$A$5:$I$64,COLUMN(D276),FALSE))*$C279</f>
        <v>8971.7037605560545</v>
      </c>
      <c r="W279">
        <f>W278+(1-(HLOOKUP(daily!$B278,'commercial size limit'!$A$4:$M$13,5,FALSE)/100))*(VLOOKUP(15&amp;$B278,'comm trip limit - FL_Keys'!$A$5:$I$64,COLUMN(E276),FALSE))*$C279</f>
        <v>6290.3651244116854</v>
      </c>
      <c r="X279">
        <f>X278+(1-(HLOOKUP(daily!$B278,'commercial size limit'!$A$4:$M$13,5,FALSE)/100))*(VLOOKUP(15&amp;$B278,'comm trip limit - FL_Keys'!$A$5:$I$64,COLUMN(F276),FALSE))*$C279</f>
        <v>7808.0165546777525</v>
      </c>
      <c r="Y279">
        <f>Y278+(1-(HLOOKUP(daily!$B278,'commercial size limit'!$A$4:$M$13,5,FALSE)/100))*(VLOOKUP(15&amp;$B278,'comm trip limit - FL_Keys'!$A$5:$I$64,COLUMN(G276),FALSE))*$C279</f>
        <v>8763.152053359021</v>
      </c>
      <c r="Z279">
        <f>Z278+(1-(HLOOKUP(daily!$B278,'commercial size limit'!$A$4:$M$13,5,FALSE)/100))*(VLOOKUP(15&amp;$B278,'comm trip limit - FL_Keys'!$A$5:$I$64,COLUMN(H276),FALSE))*$C279</f>
        <v>8948.4781787348911</v>
      </c>
      <c r="AA279">
        <f>AA278+(1-(HLOOKUP(daily!$B278,'commercial size limit'!$A$4:$M$13,5,FALSE)/100))*(VLOOKUP(15&amp;$B278,'comm trip limit - FL_Keys'!$A$5:$I$64,COLUMN(I276),FALSE))*$C279</f>
        <v>8969.9428641124541</v>
      </c>
      <c r="AB279">
        <f>AB278+(1-(HLOOKUP(daily!$B278,'commercial size limit'!$A$4:$M$13,6,FALSE)/100))*(VLOOKUP(16&amp;$B278,'comm trip limit - FL_Keys'!$A$5:$I$64,COLUMN(D276),FALSE))*$C279</f>
        <v>7680.9661961996035</v>
      </c>
      <c r="AC279">
        <f>AC278+(1-(HLOOKUP(daily!$B278,'commercial size limit'!$A$4:$M$13,6,FALSE)/100))*(VLOOKUP(16&amp;$B278,'comm trip limit - FL_Keys'!$A$5:$I$64,COLUMN(E276),FALSE))*$C279</f>
        <v>5613.6408676867923</v>
      </c>
      <c r="AD279">
        <f>AD278+(1-(HLOOKUP(daily!$B278,'commercial size limit'!$A$4:$M$13,6,FALSE)/100))*(VLOOKUP(16&amp;$B278,'comm trip limit - FL_Keys'!$A$5:$I$64,COLUMN(F276),FALSE))*$C279</f>
        <v>6796.8679663539315</v>
      </c>
      <c r="AE279">
        <f>AE278+(1-(HLOOKUP(daily!$B278,'commercial size limit'!$A$4:$M$13,6,FALSE)/100))*(VLOOKUP(16&amp;$B278,'comm trip limit - FL_Keys'!$A$5:$I$64,COLUMN(G276),FALSE))*$C279</f>
        <v>7507.3237505273401</v>
      </c>
      <c r="AF279">
        <f>AF278+(1-(HLOOKUP(daily!$B278,'commercial size limit'!$A$4:$M$13,6,FALSE)/100))*(VLOOKUP(16&amp;$B278,'comm trip limit - FL_Keys'!$A$5:$I$64,COLUMN(H276),FALSE))*$C279</f>
        <v>7660.7471984180047</v>
      </c>
      <c r="AG279">
        <f>AG278+(1-(HLOOKUP(daily!$B278,'commercial size limit'!$A$4:$M$13,6,FALSE)/100))*(VLOOKUP(16&amp;$B278,'comm trip limit - FL_Keys'!$A$5:$I$64,COLUMN(I276),FALSE))*$C279</f>
        <v>7679.2052997560049</v>
      </c>
      <c r="AH279">
        <f>AH278+(1-(HLOOKUP(daily!$B278,'commercial size limit'!$A$4:$M$13,7,FALSE)/100))*(VLOOKUP(17&amp;$B278,'comm trip limit - FL_Keys'!$A$5:$I$64,COLUMN(D276),FALSE))*$C279</f>
        <v>6940.0323493331507</v>
      </c>
      <c r="AI279">
        <f>AI278+(1-(HLOOKUP(daily!$B278,'commercial size limit'!$A$4:$M$13,7,FALSE)/100))*(VLOOKUP(17&amp;$B278,'comm trip limit - FL_Keys'!$A$5:$I$64,COLUMN(E276),FALSE))*$C279</f>
        <v>5215.5968590218481</v>
      </c>
      <c r="AJ279">
        <f>AJ278+(1-(HLOOKUP(daily!$B278,'commercial size limit'!$A$4:$M$13,7,FALSE)/100))*(VLOOKUP(17&amp;$B278,'comm trip limit - FL_Keys'!$A$5:$I$64,COLUMN(F276),FALSE))*$C279</f>
        <v>6237.7187699026226</v>
      </c>
      <c r="AK279">
        <f>AK278+(1-(HLOOKUP(daily!$B278,'commercial size limit'!$A$4:$M$13,7,FALSE)/100))*(VLOOKUP(17&amp;$B278,'comm trip limit - FL_Keys'!$A$5:$I$64,COLUMN(G276),FALSE))*$C279</f>
        <v>6811.778233968178</v>
      </c>
      <c r="AL279">
        <f>AL278+(1-(HLOOKUP(daily!$B278,'commercial size limit'!$A$4:$M$13,7,FALSE)/100))*(VLOOKUP(17&amp;$B278,'comm trip limit - FL_Keys'!$A$5:$I$64,COLUMN(H276),FALSE))*$C279</f>
        <v>6933.1953308122656</v>
      </c>
      <c r="AM279">
        <f>AM278+(1-(HLOOKUP(daily!$B278,'commercial size limit'!$A$4:$M$13,7,FALSE)/100))*(VLOOKUP(17&amp;$B278,'comm trip limit - FL_Keys'!$A$5:$I$64,COLUMN(I276),FALSE))*$C279</f>
        <v>6940.0323493331507</v>
      </c>
    </row>
    <row r="280" spans="1:39" x14ac:dyDescent="0.25">
      <c r="A280" s="7">
        <v>42647</v>
      </c>
      <c r="B280" s="22">
        <f t="shared" si="13"/>
        <v>10</v>
      </c>
      <c r="C280" s="21">
        <f t="shared" si="12"/>
        <v>83.444999999999993</v>
      </c>
      <c r="D280">
        <f t="shared" si="14"/>
        <v>14913.828999999987</v>
      </c>
      <c r="E280">
        <v>278</v>
      </c>
      <c r="J280">
        <f>J279+(1-(HLOOKUP(daily!$B279,'commercial size limit'!$A$4:$M$13,2,FALSE)/100))*(VLOOKUP(12&amp;$B279,'comm trip limit - FL_Keys'!$A$5:$I$64,COLUMN(D277),FALSE))*$C280</f>
        <v>14913.828999999987</v>
      </c>
      <c r="K280">
        <f>K279+(1-(HLOOKUP(daily!$B279,'commercial size limit'!$A$4:$M$13,2,FALSE)/100))*(VLOOKUP(12&amp;$B279,'comm trip limit - FL_Keys'!$A$5:$I$64,COLUMN(E277),FALSE))*$C280</f>
        <v>8845.8672517599844</v>
      </c>
      <c r="L280">
        <f>L279+(1-(HLOOKUP(daily!$B279,'commercial size limit'!$A$4:$M$13,2,FALSE)/100))*(VLOOKUP(12&amp;$B279,'comm trip limit - FL_Keys'!$A$5:$I$64,COLUMN(F277),FALSE))*$C280</f>
        <v>11891.435393789985</v>
      </c>
      <c r="M280">
        <f>M279+(1-(HLOOKUP(daily!$B279,'commercial size limit'!$A$4:$M$13,2,FALSE)/100))*(VLOOKUP(12&amp;$B279,'comm trip limit - FL_Keys'!$A$5:$I$64,COLUMN(G277),FALSE))*$C280</f>
        <v>13966.789813510008</v>
      </c>
      <c r="N280">
        <f>N279+(1-(HLOOKUP(daily!$B279,'commercial size limit'!$A$4:$M$13,2,FALSE)/100))*(VLOOKUP(12&amp;$B279,'comm trip limit - FL_Keys'!$A$5:$I$64,COLUMN(H277),FALSE))*$C280</f>
        <v>14598.33019028998</v>
      </c>
      <c r="O280">
        <f>O279+(1-(HLOOKUP(daily!$B279,'commercial size limit'!$A$4:$M$13,2,FALSE)/100))*(VLOOKUP(12&amp;$B279,'comm trip limit - FL_Keys'!$A$5:$I$64,COLUMN(I277),FALSE))*$C280</f>
        <v>14725.814847399992</v>
      </c>
      <c r="P280">
        <f>P279+(1-(HLOOKUP(daily!$B279,'commercial size limit'!$A$4:$M$13,4,FALSE)/100))*(VLOOKUP(14&amp;$B279,'comm trip limit - FL_Keys'!$A$5:$I$64,COLUMN(D277),FALSE))*$C280</f>
        <v>10875.934534212005</v>
      </c>
      <c r="Q280">
        <f>Q279+(1-(HLOOKUP(daily!$B279,'commercial size limit'!$A$4:$M$13,4,FALSE)/100))*(VLOOKUP(14&amp;$B279,'comm trip limit - FL_Keys'!$A$5:$I$64,COLUMN(E277),FALSE))*$C280</f>
        <v>7244.0931196036709</v>
      </c>
      <c r="R280">
        <f>R279+(1-(HLOOKUP(daily!$B279,'commercial size limit'!$A$4:$M$13,4,FALSE)/100))*(VLOOKUP(14&amp;$B279,'comm trip limit - FL_Keys'!$A$5:$I$64,COLUMN(F277),FALSE))*$C280</f>
        <v>9220.0978012554933</v>
      </c>
      <c r="S280">
        <f>S279+(1-(HLOOKUP(daily!$B279,'commercial size limit'!$A$4:$M$13,4,FALSE)/100))*(VLOOKUP(14&amp;$B279,'comm trip limit - FL_Keys'!$A$5:$I$64,COLUMN(G277),FALSE))*$C280</f>
        <v>10464.551985811246</v>
      </c>
      <c r="T280">
        <f>T279+(1-(HLOOKUP(daily!$B279,'commercial size limit'!$A$4:$M$13,4,FALSE)/100))*(VLOOKUP(14&amp;$B279,'comm trip limit - FL_Keys'!$A$5:$I$64,COLUMN(H277),FALSE))*$C280</f>
        <v>10750.881365334175</v>
      </c>
      <c r="U280">
        <f>U279+(1-(HLOOKUP(daily!$B279,'commercial size limit'!$A$4:$M$13,4,FALSE)/100))*(VLOOKUP(14&amp;$B279,'comm trip limit - FL_Keys'!$A$5:$I$64,COLUMN(I277),FALSE))*$C280</f>
        <v>10818.63500685478</v>
      </c>
      <c r="V280">
        <f>V279+(1-(HLOOKUP(daily!$B279,'commercial size limit'!$A$4:$M$13,5,FALSE)/100))*(VLOOKUP(15&amp;$B279,'comm trip limit - FL_Keys'!$A$5:$I$64,COLUMN(D277),FALSE))*$C280</f>
        <v>8998.2392705560542</v>
      </c>
      <c r="W280">
        <f>W279+(1-(HLOOKUP(daily!$B279,'commercial size limit'!$A$4:$M$13,5,FALSE)/100))*(VLOOKUP(15&amp;$B279,'comm trip limit - FL_Keys'!$A$5:$I$64,COLUMN(E277),FALSE))*$C280</f>
        <v>6309.6872213732859</v>
      </c>
      <c r="X280">
        <f>X279+(1-(HLOOKUP(daily!$B279,'commercial size limit'!$A$4:$M$13,5,FALSE)/100))*(VLOOKUP(15&amp;$B279,'comm trip limit - FL_Keys'!$A$5:$I$64,COLUMN(F277),FALSE))*$C280</f>
        <v>7829.6899631804527</v>
      </c>
      <c r="Y280">
        <f>Y279+(1-(HLOOKUP(daily!$B279,'commercial size limit'!$A$4:$M$13,5,FALSE)/100))*(VLOOKUP(15&amp;$B279,'comm trip limit - FL_Keys'!$A$5:$I$64,COLUMN(G277),FALSE))*$C280</f>
        <v>8787.2253333861208</v>
      </c>
      <c r="Z280">
        <f>Z279+(1-(HLOOKUP(daily!$B279,'commercial size limit'!$A$4:$M$13,5,FALSE)/100))*(VLOOKUP(15&amp;$B279,'comm trip limit - FL_Keys'!$A$5:$I$64,COLUMN(H277),FALSE))*$C280</f>
        <v>8973.3528311639911</v>
      </c>
      <c r="AA280">
        <f>AA279+(1-(HLOOKUP(daily!$B279,'commercial size limit'!$A$4:$M$13,5,FALSE)/100))*(VLOOKUP(15&amp;$B279,'comm trip limit - FL_Keys'!$A$5:$I$64,COLUMN(I277),FALSE))*$C280</f>
        <v>8995.5979258906536</v>
      </c>
      <c r="AB280">
        <f>AB279+(1-(HLOOKUP(daily!$B279,'commercial size limit'!$A$4:$M$13,6,FALSE)/100))*(VLOOKUP(16&amp;$B279,'comm trip limit - FL_Keys'!$A$5:$I$64,COLUMN(D277),FALSE))*$C280</f>
        <v>7707.5017061996032</v>
      </c>
      <c r="AC280">
        <f>AC279+(1-(HLOOKUP(daily!$B279,'commercial size limit'!$A$4:$M$13,6,FALSE)/100))*(VLOOKUP(16&amp;$B279,'comm trip limit - FL_Keys'!$A$5:$I$64,COLUMN(E277),FALSE))*$C280</f>
        <v>5632.9629646483927</v>
      </c>
      <c r="AD280">
        <f>AD279+(1-(HLOOKUP(daily!$B279,'commercial size limit'!$A$4:$M$13,6,FALSE)/100))*(VLOOKUP(16&amp;$B279,'comm trip limit - FL_Keys'!$A$5:$I$64,COLUMN(F277),FALSE))*$C280</f>
        <v>6818.5413748566316</v>
      </c>
      <c r="AE280">
        <f>AE279+(1-(HLOOKUP(daily!$B279,'commercial size limit'!$A$4:$M$13,6,FALSE)/100))*(VLOOKUP(16&amp;$B279,'comm trip limit - FL_Keys'!$A$5:$I$64,COLUMN(G277),FALSE))*$C280</f>
        <v>7531.3970305544399</v>
      </c>
      <c r="AF280">
        <f>AF279+(1-(HLOOKUP(daily!$B279,'commercial size limit'!$A$4:$M$13,6,FALSE)/100))*(VLOOKUP(16&amp;$B279,'comm trip limit - FL_Keys'!$A$5:$I$64,COLUMN(H277),FALSE))*$C280</f>
        <v>7685.6218508471047</v>
      </c>
      <c r="AG280">
        <f>AG279+(1-(HLOOKUP(daily!$B279,'commercial size limit'!$A$4:$M$13,6,FALSE)/100))*(VLOOKUP(16&amp;$B279,'comm trip limit - FL_Keys'!$A$5:$I$64,COLUMN(I277),FALSE))*$C280</f>
        <v>7704.8603615342054</v>
      </c>
      <c r="AH280">
        <f>AH279+(1-(HLOOKUP(daily!$B279,'commercial size limit'!$A$4:$M$13,7,FALSE)/100))*(VLOOKUP(17&amp;$B279,'comm trip limit - FL_Keys'!$A$5:$I$64,COLUMN(D277),FALSE))*$C280</f>
        <v>6948.3768493331509</v>
      </c>
      <c r="AI280">
        <f>AI279+(1-(HLOOKUP(daily!$B279,'commercial size limit'!$A$4:$M$13,7,FALSE)/100))*(VLOOKUP(17&amp;$B279,'comm trip limit - FL_Keys'!$A$5:$I$64,COLUMN(E277),FALSE))*$C280</f>
        <v>5222.9052224568477</v>
      </c>
      <c r="AJ280">
        <f>AJ279+(1-(HLOOKUP(daily!$B279,'commercial size limit'!$A$4:$M$13,7,FALSE)/100))*(VLOOKUP(17&amp;$B279,'comm trip limit - FL_Keys'!$A$5:$I$64,COLUMN(F277),FALSE))*$C280</f>
        <v>6245.5851300526228</v>
      </c>
      <c r="AK280">
        <f>AK279+(1-(HLOOKUP(daily!$B279,'commercial size limit'!$A$4:$M$13,7,FALSE)/100))*(VLOOKUP(17&amp;$B279,'comm trip limit - FL_Keys'!$A$5:$I$64,COLUMN(G277),FALSE))*$C280</f>
        <v>6820.1227339681782</v>
      </c>
      <c r="AL280">
        <f>AL279+(1-(HLOOKUP(daily!$B279,'commercial size limit'!$A$4:$M$13,7,FALSE)/100))*(VLOOKUP(17&amp;$B279,'comm trip limit - FL_Keys'!$A$5:$I$64,COLUMN(H277),FALSE))*$C280</f>
        <v>6941.5398308122658</v>
      </c>
      <c r="AM280">
        <f>AM279+(1-(HLOOKUP(daily!$B279,'commercial size limit'!$A$4:$M$13,7,FALSE)/100))*(VLOOKUP(17&amp;$B279,'comm trip limit - FL_Keys'!$A$5:$I$64,COLUMN(I277),FALSE))*$C280</f>
        <v>6948.3768493331509</v>
      </c>
    </row>
    <row r="281" spans="1:39" x14ac:dyDescent="0.25">
      <c r="A281" s="7">
        <v>42648</v>
      </c>
      <c r="B281" s="22">
        <f t="shared" si="13"/>
        <v>10</v>
      </c>
      <c r="C281" s="21">
        <f t="shared" si="12"/>
        <v>83.444999999999993</v>
      </c>
      <c r="D281">
        <f t="shared" si="14"/>
        <v>14997.273999999987</v>
      </c>
      <c r="E281">
        <v>279</v>
      </c>
      <c r="J281">
        <f>J280+(1-(HLOOKUP(daily!$B280,'commercial size limit'!$A$4:$M$13,2,FALSE)/100))*(VLOOKUP(12&amp;$B280,'comm trip limit - FL_Keys'!$A$5:$I$64,COLUMN(D278),FALSE))*$C281</f>
        <v>14997.273999999987</v>
      </c>
      <c r="K281">
        <f>K280+(1-(HLOOKUP(daily!$B280,'commercial size limit'!$A$4:$M$13,2,FALSE)/100))*(VLOOKUP(12&amp;$B280,'comm trip limit - FL_Keys'!$A$5:$I$64,COLUMN(E278),FALSE))*$C281</f>
        <v>8884.3570924599844</v>
      </c>
      <c r="L281">
        <f>L280+(1-(HLOOKUP(daily!$B280,'commercial size limit'!$A$4:$M$13,2,FALSE)/100))*(VLOOKUP(12&amp;$B280,'comm trip limit - FL_Keys'!$A$5:$I$64,COLUMN(F278),FALSE))*$C281</f>
        <v>11943.350700539984</v>
      </c>
      <c r="M281">
        <f>M280+(1-(HLOOKUP(daily!$B280,'commercial size limit'!$A$4:$M$13,2,FALSE)/100))*(VLOOKUP(12&amp;$B280,'comm trip limit - FL_Keys'!$A$5:$I$64,COLUMN(G278),FALSE))*$C281</f>
        <v>14031.071669260007</v>
      </c>
      <c r="N281">
        <f>N280+(1-(HLOOKUP(daily!$B280,'commercial size limit'!$A$4:$M$13,2,FALSE)/100))*(VLOOKUP(12&amp;$B280,'comm trip limit - FL_Keys'!$A$5:$I$64,COLUMN(H278),FALSE))*$C281</f>
        <v>14666.10088148998</v>
      </c>
      <c r="O281">
        <f>O280+(1-(HLOOKUP(daily!$B280,'commercial size limit'!$A$4:$M$13,2,FALSE)/100))*(VLOOKUP(12&amp;$B280,'comm trip limit - FL_Keys'!$A$5:$I$64,COLUMN(I278),FALSE))*$C281</f>
        <v>14796.241592949991</v>
      </c>
      <c r="P281">
        <f>P280+(1-(HLOOKUP(daily!$B280,'commercial size limit'!$A$4:$M$13,4,FALSE)/100))*(VLOOKUP(14&amp;$B280,'comm trip limit - FL_Keys'!$A$5:$I$64,COLUMN(D278),FALSE))*$C281</f>
        <v>10902.470044212005</v>
      </c>
      <c r="Q281">
        <f>Q280+(1-(HLOOKUP(daily!$B280,'commercial size limit'!$A$4:$M$13,4,FALSE)/100))*(VLOOKUP(14&amp;$B280,'comm trip limit - FL_Keys'!$A$5:$I$64,COLUMN(E278),FALSE))*$C281</f>
        <v>7263.4152165652713</v>
      </c>
      <c r="R281">
        <f>R280+(1-(HLOOKUP(daily!$B280,'commercial size limit'!$A$4:$M$13,4,FALSE)/100))*(VLOOKUP(14&amp;$B280,'comm trip limit - FL_Keys'!$A$5:$I$64,COLUMN(F278),FALSE))*$C281</f>
        <v>9241.7712097581934</v>
      </c>
      <c r="S281">
        <f>S280+(1-(HLOOKUP(daily!$B280,'commercial size limit'!$A$4:$M$13,4,FALSE)/100))*(VLOOKUP(14&amp;$B280,'comm trip limit - FL_Keys'!$A$5:$I$64,COLUMN(G278),FALSE))*$C281</f>
        <v>10488.625265838346</v>
      </c>
      <c r="T281">
        <f>T280+(1-(HLOOKUP(daily!$B280,'commercial size limit'!$A$4:$M$13,4,FALSE)/100))*(VLOOKUP(14&amp;$B280,'comm trip limit - FL_Keys'!$A$5:$I$64,COLUMN(H278),FALSE))*$C281</f>
        <v>10775.756017763275</v>
      </c>
      <c r="U281">
        <f>U280+(1-(HLOOKUP(daily!$B280,'commercial size limit'!$A$4:$M$13,4,FALSE)/100))*(VLOOKUP(14&amp;$B280,'comm trip limit - FL_Keys'!$A$5:$I$64,COLUMN(I278),FALSE))*$C281</f>
        <v>10844.290068632979</v>
      </c>
      <c r="V281">
        <f>V280+(1-(HLOOKUP(daily!$B280,'commercial size limit'!$A$4:$M$13,5,FALSE)/100))*(VLOOKUP(15&amp;$B280,'comm trip limit - FL_Keys'!$A$5:$I$64,COLUMN(D278),FALSE))*$C281</f>
        <v>9024.7747805560539</v>
      </c>
      <c r="W281">
        <f>W280+(1-(HLOOKUP(daily!$B280,'commercial size limit'!$A$4:$M$13,5,FALSE)/100))*(VLOOKUP(15&amp;$B280,'comm trip limit - FL_Keys'!$A$5:$I$64,COLUMN(E278),FALSE))*$C281</f>
        <v>6329.0093183348863</v>
      </c>
      <c r="X281">
        <f>X280+(1-(HLOOKUP(daily!$B280,'commercial size limit'!$A$4:$M$13,5,FALSE)/100))*(VLOOKUP(15&amp;$B280,'comm trip limit - FL_Keys'!$A$5:$I$64,COLUMN(F278),FALSE))*$C281</f>
        <v>7851.3633716831528</v>
      </c>
      <c r="Y281">
        <f>Y280+(1-(HLOOKUP(daily!$B280,'commercial size limit'!$A$4:$M$13,5,FALSE)/100))*(VLOOKUP(15&amp;$B280,'comm trip limit - FL_Keys'!$A$5:$I$64,COLUMN(G278),FALSE))*$C281</f>
        <v>8811.2986134132207</v>
      </c>
      <c r="Z281">
        <f>Z280+(1-(HLOOKUP(daily!$B280,'commercial size limit'!$A$4:$M$13,5,FALSE)/100))*(VLOOKUP(15&amp;$B280,'comm trip limit - FL_Keys'!$A$5:$I$64,COLUMN(H278),FALSE))*$C281</f>
        <v>8998.2274835930912</v>
      </c>
      <c r="AA281">
        <f>AA280+(1-(HLOOKUP(daily!$B280,'commercial size limit'!$A$4:$M$13,5,FALSE)/100))*(VLOOKUP(15&amp;$B280,'comm trip limit - FL_Keys'!$A$5:$I$64,COLUMN(I278),FALSE))*$C281</f>
        <v>9021.2529876688532</v>
      </c>
      <c r="AB281">
        <f>AB280+(1-(HLOOKUP(daily!$B280,'commercial size limit'!$A$4:$M$13,6,FALSE)/100))*(VLOOKUP(16&amp;$B280,'comm trip limit - FL_Keys'!$A$5:$I$64,COLUMN(D278),FALSE))*$C281</f>
        <v>7734.0372161996029</v>
      </c>
      <c r="AC281">
        <f>AC280+(1-(HLOOKUP(daily!$B280,'commercial size limit'!$A$4:$M$13,6,FALSE)/100))*(VLOOKUP(16&amp;$B280,'comm trip limit - FL_Keys'!$A$5:$I$64,COLUMN(E278),FALSE))*$C281</f>
        <v>5652.2850616099931</v>
      </c>
      <c r="AD281">
        <f>AD280+(1-(HLOOKUP(daily!$B280,'commercial size limit'!$A$4:$M$13,6,FALSE)/100))*(VLOOKUP(16&amp;$B280,'comm trip limit - FL_Keys'!$A$5:$I$64,COLUMN(F278),FALSE))*$C281</f>
        <v>6840.2147833593317</v>
      </c>
      <c r="AE281">
        <f>AE280+(1-(HLOOKUP(daily!$B280,'commercial size limit'!$A$4:$M$13,6,FALSE)/100))*(VLOOKUP(16&amp;$B280,'comm trip limit - FL_Keys'!$A$5:$I$64,COLUMN(G278),FALSE))*$C281</f>
        <v>7555.4703105815397</v>
      </c>
      <c r="AF281">
        <f>AF280+(1-(HLOOKUP(daily!$B280,'commercial size limit'!$A$4:$M$13,6,FALSE)/100))*(VLOOKUP(16&amp;$B280,'comm trip limit - FL_Keys'!$A$5:$I$64,COLUMN(H278),FALSE))*$C281</f>
        <v>7710.4965032762047</v>
      </c>
      <c r="AG281">
        <f>AG280+(1-(HLOOKUP(daily!$B280,'commercial size limit'!$A$4:$M$13,6,FALSE)/100))*(VLOOKUP(16&amp;$B280,'comm trip limit - FL_Keys'!$A$5:$I$64,COLUMN(I278),FALSE))*$C281</f>
        <v>7730.5154233124058</v>
      </c>
      <c r="AH281">
        <f>AH280+(1-(HLOOKUP(daily!$B280,'commercial size limit'!$A$4:$M$13,7,FALSE)/100))*(VLOOKUP(17&amp;$B280,'comm trip limit - FL_Keys'!$A$5:$I$64,COLUMN(D278),FALSE))*$C281</f>
        <v>6956.721349333151</v>
      </c>
      <c r="AI281">
        <f>AI280+(1-(HLOOKUP(daily!$B280,'commercial size limit'!$A$4:$M$13,7,FALSE)/100))*(VLOOKUP(17&amp;$B280,'comm trip limit - FL_Keys'!$A$5:$I$64,COLUMN(E278),FALSE))*$C281</f>
        <v>5230.2135858918473</v>
      </c>
      <c r="AJ281">
        <f>AJ280+(1-(HLOOKUP(daily!$B280,'commercial size limit'!$A$4:$M$13,7,FALSE)/100))*(VLOOKUP(17&amp;$B280,'comm trip limit - FL_Keys'!$A$5:$I$64,COLUMN(F278),FALSE))*$C281</f>
        <v>6253.4514902026231</v>
      </c>
      <c r="AK281">
        <f>AK280+(1-(HLOOKUP(daily!$B280,'commercial size limit'!$A$4:$M$13,7,FALSE)/100))*(VLOOKUP(17&amp;$B280,'comm trip limit - FL_Keys'!$A$5:$I$64,COLUMN(G278),FALSE))*$C281</f>
        <v>6828.4672339681783</v>
      </c>
      <c r="AL281">
        <f>AL280+(1-(HLOOKUP(daily!$B280,'commercial size limit'!$A$4:$M$13,7,FALSE)/100))*(VLOOKUP(17&amp;$B280,'comm trip limit - FL_Keys'!$A$5:$I$64,COLUMN(H278),FALSE))*$C281</f>
        <v>6949.8843308122659</v>
      </c>
      <c r="AM281">
        <f>AM280+(1-(HLOOKUP(daily!$B280,'commercial size limit'!$A$4:$M$13,7,FALSE)/100))*(VLOOKUP(17&amp;$B280,'comm trip limit - FL_Keys'!$A$5:$I$64,COLUMN(I278),FALSE))*$C281</f>
        <v>6956.721349333151</v>
      </c>
    </row>
    <row r="282" spans="1:39" x14ac:dyDescent="0.25">
      <c r="A282" s="7">
        <v>42649</v>
      </c>
      <c r="B282" s="22">
        <f t="shared" si="13"/>
        <v>10</v>
      </c>
      <c r="C282" s="21">
        <f t="shared" si="12"/>
        <v>83.444999999999993</v>
      </c>
      <c r="D282">
        <f t="shared" si="14"/>
        <v>15080.718999999986</v>
      </c>
      <c r="E282">
        <v>280</v>
      </c>
      <c r="J282">
        <f>J281+(1-(HLOOKUP(daily!$B281,'commercial size limit'!$A$4:$M$13,2,FALSE)/100))*(VLOOKUP(12&amp;$B281,'comm trip limit - FL_Keys'!$A$5:$I$64,COLUMN(D279),FALSE))*$C282</f>
        <v>15080.718999999986</v>
      </c>
      <c r="K282">
        <f>K281+(1-(HLOOKUP(daily!$B281,'commercial size limit'!$A$4:$M$13,2,FALSE)/100))*(VLOOKUP(12&amp;$B281,'comm trip limit - FL_Keys'!$A$5:$I$64,COLUMN(E279),FALSE))*$C282</f>
        <v>8922.8469331599845</v>
      </c>
      <c r="L282">
        <f>L281+(1-(HLOOKUP(daily!$B281,'commercial size limit'!$A$4:$M$13,2,FALSE)/100))*(VLOOKUP(12&amp;$B281,'comm trip limit - FL_Keys'!$A$5:$I$64,COLUMN(F279),FALSE))*$C282</f>
        <v>11995.266007289983</v>
      </c>
      <c r="M282">
        <f>M281+(1-(HLOOKUP(daily!$B281,'commercial size limit'!$A$4:$M$13,2,FALSE)/100))*(VLOOKUP(12&amp;$B281,'comm trip limit - FL_Keys'!$A$5:$I$64,COLUMN(G279),FALSE))*$C282</f>
        <v>14095.353525010007</v>
      </c>
      <c r="N282">
        <f>N281+(1-(HLOOKUP(daily!$B281,'commercial size limit'!$A$4:$M$13,2,FALSE)/100))*(VLOOKUP(12&amp;$B281,'comm trip limit - FL_Keys'!$A$5:$I$64,COLUMN(H279),FALSE))*$C282</f>
        <v>14733.871572689979</v>
      </c>
      <c r="O282">
        <f>O281+(1-(HLOOKUP(daily!$B281,'commercial size limit'!$A$4:$M$13,2,FALSE)/100))*(VLOOKUP(12&amp;$B281,'comm trip limit - FL_Keys'!$A$5:$I$64,COLUMN(I279),FALSE))*$C282</f>
        <v>14866.668338499991</v>
      </c>
      <c r="P282">
        <f>P281+(1-(HLOOKUP(daily!$B281,'commercial size limit'!$A$4:$M$13,4,FALSE)/100))*(VLOOKUP(14&amp;$B281,'comm trip limit - FL_Keys'!$A$5:$I$64,COLUMN(D279),FALSE))*$C282</f>
        <v>10929.005554212004</v>
      </c>
      <c r="Q282">
        <f>Q281+(1-(HLOOKUP(daily!$B281,'commercial size limit'!$A$4:$M$13,4,FALSE)/100))*(VLOOKUP(14&amp;$B281,'comm trip limit - FL_Keys'!$A$5:$I$64,COLUMN(E279),FALSE))*$C282</f>
        <v>7282.7373135268717</v>
      </c>
      <c r="R282">
        <f>R281+(1-(HLOOKUP(daily!$B281,'commercial size limit'!$A$4:$M$13,4,FALSE)/100))*(VLOOKUP(14&amp;$B281,'comm trip limit - FL_Keys'!$A$5:$I$64,COLUMN(F279),FALSE))*$C282</f>
        <v>9263.4446182608935</v>
      </c>
      <c r="S282">
        <f>S281+(1-(HLOOKUP(daily!$B281,'commercial size limit'!$A$4:$M$13,4,FALSE)/100))*(VLOOKUP(14&amp;$B281,'comm trip limit - FL_Keys'!$A$5:$I$64,COLUMN(G279),FALSE))*$C282</f>
        <v>10512.698545865445</v>
      </c>
      <c r="T282">
        <f>T281+(1-(HLOOKUP(daily!$B281,'commercial size limit'!$A$4:$M$13,4,FALSE)/100))*(VLOOKUP(14&amp;$B281,'comm trip limit - FL_Keys'!$A$5:$I$64,COLUMN(H279),FALSE))*$C282</f>
        <v>10800.630670192375</v>
      </c>
      <c r="U282">
        <f>U281+(1-(HLOOKUP(daily!$B281,'commercial size limit'!$A$4:$M$13,4,FALSE)/100))*(VLOOKUP(14&amp;$B281,'comm trip limit - FL_Keys'!$A$5:$I$64,COLUMN(I279),FALSE))*$C282</f>
        <v>10869.945130411179</v>
      </c>
      <c r="V282">
        <f>V281+(1-(HLOOKUP(daily!$B281,'commercial size limit'!$A$4:$M$13,5,FALSE)/100))*(VLOOKUP(15&amp;$B281,'comm trip limit - FL_Keys'!$A$5:$I$64,COLUMN(D279),FALSE))*$C282</f>
        <v>9051.3102905560536</v>
      </c>
      <c r="W282">
        <f>W281+(1-(HLOOKUP(daily!$B281,'commercial size limit'!$A$4:$M$13,5,FALSE)/100))*(VLOOKUP(15&amp;$B281,'comm trip limit - FL_Keys'!$A$5:$I$64,COLUMN(E279),FALSE))*$C282</f>
        <v>6348.3314152964867</v>
      </c>
      <c r="X282">
        <f>X281+(1-(HLOOKUP(daily!$B281,'commercial size limit'!$A$4:$M$13,5,FALSE)/100))*(VLOOKUP(15&amp;$B281,'comm trip limit - FL_Keys'!$A$5:$I$64,COLUMN(F279),FALSE))*$C282</f>
        <v>7873.0367801858529</v>
      </c>
      <c r="Y282">
        <f>Y281+(1-(HLOOKUP(daily!$B281,'commercial size limit'!$A$4:$M$13,5,FALSE)/100))*(VLOOKUP(15&amp;$B281,'comm trip limit - FL_Keys'!$A$5:$I$64,COLUMN(G279),FALSE))*$C282</f>
        <v>8835.3718934403205</v>
      </c>
      <c r="Z282">
        <f>Z281+(1-(HLOOKUP(daily!$B281,'commercial size limit'!$A$4:$M$13,5,FALSE)/100))*(VLOOKUP(15&amp;$B281,'comm trip limit - FL_Keys'!$A$5:$I$64,COLUMN(H279),FALSE))*$C282</f>
        <v>9023.1021360221912</v>
      </c>
      <c r="AA282">
        <f>AA281+(1-(HLOOKUP(daily!$B281,'commercial size limit'!$A$4:$M$13,5,FALSE)/100))*(VLOOKUP(15&amp;$B281,'comm trip limit - FL_Keys'!$A$5:$I$64,COLUMN(I279),FALSE))*$C282</f>
        <v>9046.9080494470527</v>
      </c>
      <c r="AB282">
        <f>AB281+(1-(HLOOKUP(daily!$B281,'commercial size limit'!$A$4:$M$13,6,FALSE)/100))*(VLOOKUP(16&amp;$B281,'comm trip limit - FL_Keys'!$A$5:$I$64,COLUMN(D279),FALSE))*$C282</f>
        <v>7760.5727261996026</v>
      </c>
      <c r="AC282">
        <f>AC281+(1-(HLOOKUP(daily!$B281,'commercial size limit'!$A$4:$M$13,6,FALSE)/100))*(VLOOKUP(16&amp;$B281,'comm trip limit - FL_Keys'!$A$5:$I$64,COLUMN(E279),FALSE))*$C282</f>
        <v>5671.6071585715936</v>
      </c>
      <c r="AD282">
        <f>AD281+(1-(HLOOKUP(daily!$B281,'commercial size limit'!$A$4:$M$13,6,FALSE)/100))*(VLOOKUP(16&amp;$B281,'comm trip limit - FL_Keys'!$A$5:$I$64,COLUMN(F279),FALSE))*$C282</f>
        <v>6861.8881918620318</v>
      </c>
      <c r="AE282">
        <f>AE281+(1-(HLOOKUP(daily!$B281,'commercial size limit'!$A$4:$M$13,6,FALSE)/100))*(VLOOKUP(16&amp;$B281,'comm trip limit - FL_Keys'!$A$5:$I$64,COLUMN(G279),FALSE))*$C282</f>
        <v>7579.5435906086395</v>
      </c>
      <c r="AF282">
        <f>AF281+(1-(HLOOKUP(daily!$B281,'commercial size limit'!$A$4:$M$13,6,FALSE)/100))*(VLOOKUP(16&amp;$B281,'comm trip limit - FL_Keys'!$A$5:$I$64,COLUMN(H279),FALSE))*$C282</f>
        <v>7735.3711557053048</v>
      </c>
      <c r="AG282">
        <f>AG281+(1-(HLOOKUP(daily!$B281,'commercial size limit'!$A$4:$M$13,6,FALSE)/100))*(VLOOKUP(16&amp;$B281,'comm trip limit - FL_Keys'!$A$5:$I$64,COLUMN(I279),FALSE))*$C282</f>
        <v>7756.1704850906062</v>
      </c>
      <c r="AH282">
        <f>AH281+(1-(HLOOKUP(daily!$B281,'commercial size limit'!$A$4:$M$13,7,FALSE)/100))*(VLOOKUP(17&amp;$B281,'comm trip limit - FL_Keys'!$A$5:$I$64,COLUMN(D279),FALSE))*$C282</f>
        <v>6965.0658493331512</v>
      </c>
      <c r="AI282">
        <f>AI281+(1-(HLOOKUP(daily!$B281,'commercial size limit'!$A$4:$M$13,7,FALSE)/100))*(VLOOKUP(17&amp;$B281,'comm trip limit - FL_Keys'!$A$5:$I$64,COLUMN(E279),FALSE))*$C282</f>
        <v>5237.5219493268469</v>
      </c>
      <c r="AJ282">
        <f>AJ281+(1-(HLOOKUP(daily!$B281,'commercial size limit'!$A$4:$M$13,7,FALSE)/100))*(VLOOKUP(17&amp;$B281,'comm trip limit - FL_Keys'!$A$5:$I$64,COLUMN(F279),FALSE))*$C282</f>
        <v>6261.3178503526233</v>
      </c>
      <c r="AK282">
        <f>AK281+(1-(HLOOKUP(daily!$B281,'commercial size limit'!$A$4:$M$13,7,FALSE)/100))*(VLOOKUP(17&amp;$B281,'comm trip limit - FL_Keys'!$A$5:$I$64,COLUMN(G279),FALSE))*$C282</f>
        <v>6836.8117339681785</v>
      </c>
      <c r="AL282">
        <f>AL281+(1-(HLOOKUP(daily!$B281,'commercial size limit'!$A$4:$M$13,7,FALSE)/100))*(VLOOKUP(17&amp;$B281,'comm trip limit - FL_Keys'!$A$5:$I$64,COLUMN(H279),FALSE))*$C282</f>
        <v>6958.2288308122661</v>
      </c>
      <c r="AM282">
        <f>AM281+(1-(HLOOKUP(daily!$B281,'commercial size limit'!$A$4:$M$13,7,FALSE)/100))*(VLOOKUP(17&amp;$B281,'comm trip limit - FL_Keys'!$A$5:$I$64,COLUMN(I279),FALSE))*$C282</f>
        <v>6965.0658493331512</v>
      </c>
    </row>
    <row r="283" spans="1:39" x14ac:dyDescent="0.25">
      <c r="A283" s="7">
        <v>42650</v>
      </c>
      <c r="B283" s="22">
        <f t="shared" si="13"/>
        <v>10</v>
      </c>
      <c r="C283" s="21">
        <f t="shared" si="12"/>
        <v>83.444999999999993</v>
      </c>
      <c r="D283">
        <f t="shared" si="14"/>
        <v>15164.163999999986</v>
      </c>
      <c r="E283">
        <v>281</v>
      </c>
      <c r="J283">
        <f>J282+(1-(HLOOKUP(daily!$B282,'commercial size limit'!$A$4:$M$13,2,FALSE)/100))*(VLOOKUP(12&amp;$B282,'comm trip limit - FL_Keys'!$A$5:$I$64,COLUMN(D280),FALSE))*$C283</f>
        <v>15164.163999999986</v>
      </c>
      <c r="K283">
        <f>K282+(1-(HLOOKUP(daily!$B282,'commercial size limit'!$A$4:$M$13,2,FALSE)/100))*(VLOOKUP(12&amp;$B282,'comm trip limit - FL_Keys'!$A$5:$I$64,COLUMN(E280),FALSE))*$C283</f>
        <v>8961.3367738599845</v>
      </c>
      <c r="L283">
        <f>L282+(1-(HLOOKUP(daily!$B282,'commercial size limit'!$A$4:$M$13,2,FALSE)/100))*(VLOOKUP(12&amp;$B282,'comm trip limit - FL_Keys'!$A$5:$I$64,COLUMN(F280),FALSE))*$C283</f>
        <v>12047.181314039983</v>
      </c>
      <c r="M283">
        <f>M282+(1-(HLOOKUP(daily!$B282,'commercial size limit'!$A$4:$M$13,2,FALSE)/100))*(VLOOKUP(12&amp;$B282,'comm trip limit - FL_Keys'!$A$5:$I$64,COLUMN(G280),FALSE))*$C283</f>
        <v>14159.635380760006</v>
      </c>
      <c r="N283">
        <f>N282+(1-(HLOOKUP(daily!$B282,'commercial size limit'!$A$4:$M$13,2,FALSE)/100))*(VLOOKUP(12&amp;$B282,'comm trip limit - FL_Keys'!$A$5:$I$64,COLUMN(H280),FALSE))*$C283</f>
        <v>14801.642263889978</v>
      </c>
      <c r="O283">
        <f>O282+(1-(HLOOKUP(daily!$B282,'commercial size limit'!$A$4:$M$13,2,FALSE)/100))*(VLOOKUP(12&amp;$B282,'comm trip limit - FL_Keys'!$A$5:$I$64,COLUMN(I280),FALSE))*$C283</f>
        <v>14937.09508404999</v>
      </c>
      <c r="P283">
        <f>P282+(1-(HLOOKUP(daily!$B282,'commercial size limit'!$A$4:$M$13,4,FALSE)/100))*(VLOOKUP(14&amp;$B282,'comm trip limit - FL_Keys'!$A$5:$I$64,COLUMN(D280),FALSE))*$C283</f>
        <v>10955.541064212004</v>
      </c>
      <c r="Q283">
        <f>Q282+(1-(HLOOKUP(daily!$B282,'commercial size limit'!$A$4:$M$13,4,FALSE)/100))*(VLOOKUP(14&amp;$B282,'comm trip limit - FL_Keys'!$A$5:$I$64,COLUMN(E280),FALSE))*$C283</f>
        <v>7302.0594104884722</v>
      </c>
      <c r="R283">
        <f>R282+(1-(HLOOKUP(daily!$B282,'commercial size limit'!$A$4:$M$13,4,FALSE)/100))*(VLOOKUP(14&amp;$B282,'comm trip limit - FL_Keys'!$A$5:$I$64,COLUMN(F280),FALSE))*$C283</f>
        <v>9285.1180267635937</v>
      </c>
      <c r="S283">
        <f>S282+(1-(HLOOKUP(daily!$B282,'commercial size limit'!$A$4:$M$13,4,FALSE)/100))*(VLOOKUP(14&amp;$B282,'comm trip limit - FL_Keys'!$A$5:$I$64,COLUMN(G280),FALSE))*$C283</f>
        <v>10536.771825892545</v>
      </c>
      <c r="T283">
        <f>T282+(1-(HLOOKUP(daily!$B282,'commercial size limit'!$A$4:$M$13,4,FALSE)/100))*(VLOOKUP(14&amp;$B282,'comm trip limit - FL_Keys'!$A$5:$I$64,COLUMN(H280),FALSE))*$C283</f>
        <v>10825.505322621475</v>
      </c>
      <c r="U283">
        <f>U282+(1-(HLOOKUP(daily!$B282,'commercial size limit'!$A$4:$M$13,4,FALSE)/100))*(VLOOKUP(14&amp;$B282,'comm trip limit - FL_Keys'!$A$5:$I$64,COLUMN(I280),FALSE))*$C283</f>
        <v>10895.600192189379</v>
      </c>
      <c r="V283">
        <f>V282+(1-(HLOOKUP(daily!$B282,'commercial size limit'!$A$4:$M$13,5,FALSE)/100))*(VLOOKUP(15&amp;$B282,'comm trip limit - FL_Keys'!$A$5:$I$64,COLUMN(D280),FALSE))*$C283</f>
        <v>9077.8458005560533</v>
      </c>
      <c r="W283">
        <f>W282+(1-(HLOOKUP(daily!$B282,'commercial size limit'!$A$4:$M$13,5,FALSE)/100))*(VLOOKUP(15&amp;$B282,'comm trip limit - FL_Keys'!$A$5:$I$64,COLUMN(E280),FALSE))*$C283</f>
        <v>6367.6535122580872</v>
      </c>
      <c r="X283">
        <f>X282+(1-(HLOOKUP(daily!$B282,'commercial size limit'!$A$4:$M$13,5,FALSE)/100))*(VLOOKUP(15&amp;$B282,'comm trip limit - FL_Keys'!$A$5:$I$64,COLUMN(F280),FALSE))*$C283</f>
        <v>7894.710188688553</v>
      </c>
      <c r="Y283">
        <f>Y282+(1-(HLOOKUP(daily!$B282,'commercial size limit'!$A$4:$M$13,5,FALSE)/100))*(VLOOKUP(15&amp;$B282,'comm trip limit - FL_Keys'!$A$5:$I$64,COLUMN(G280),FALSE))*$C283</f>
        <v>8859.4451734674203</v>
      </c>
      <c r="Z283">
        <f>Z282+(1-(HLOOKUP(daily!$B282,'commercial size limit'!$A$4:$M$13,5,FALSE)/100))*(VLOOKUP(15&amp;$B282,'comm trip limit - FL_Keys'!$A$5:$I$64,COLUMN(H280),FALSE))*$C283</f>
        <v>9047.9767884512912</v>
      </c>
      <c r="AA283">
        <f>AA282+(1-(HLOOKUP(daily!$B282,'commercial size limit'!$A$4:$M$13,5,FALSE)/100))*(VLOOKUP(15&amp;$B282,'comm trip limit - FL_Keys'!$A$5:$I$64,COLUMN(I280),FALSE))*$C283</f>
        <v>9072.5631112252522</v>
      </c>
      <c r="AB283">
        <f>AB282+(1-(HLOOKUP(daily!$B282,'commercial size limit'!$A$4:$M$13,6,FALSE)/100))*(VLOOKUP(16&amp;$B282,'comm trip limit - FL_Keys'!$A$5:$I$64,COLUMN(D280),FALSE))*$C283</f>
        <v>7787.1082361996023</v>
      </c>
      <c r="AC283">
        <f>AC282+(1-(HLOOKUP(daily!$B282,'commercial size limit'!$A$4:$M$13,6,FALSE)/100))*(VLOOKUP(16&amp;$B282,'comm trip limit - FL_Keys'!$A$5:$I$64,COLUMN(E280),FALSE))*$C283</f>
        <v>5690.929255533194</v>
      </c>
      <c r="AD283">
        <f>AD282+(1-(HLOOKUP(daily!$B282,'commercial size limit'!$A$4:$M$13,6,FALSE)/100))*(VLOOKUP(16&amp;$B282,'comm trip limit - FL_Keys'!$A$5:$I$64,COLUMN(F280),FALSE))*$C283</f>
        <v>6883.5616003647319</v>
      </c>
      <c r="AE283">
        <f>AE282+(1-(HLOOKUP(daily!$B282,'commercial size limit'!$A$4:$M$13,6,FALSE)/100))*(VLOOKUP(16&amp;$B282,'comm trip limit - FL_Keys'!$A$5:$I$64,COLUMN(G280),FALSE))*$C283</f>
        <v>7603.6168706357394</v>
      </c>
      <c r="AF283">
        <f>AF282+(1-(HLOOKUP(daily!$B282,'commercial size limit'!$A$4:$M$13,6,FALSE)/100))*(VLOOKUP(16&amp;$B282,'comm trip limit - FL_Keys'!$A$5:$I$64,COLUMN(H280),FALSE))*$C283</f>
        <v>7760.2458081344048</v>
      </c>
      <c r="AG283">
        <f>AG282+(1-(HLOOKUP(daily!$B282,'commercial size limit'!$A$4:$M$13,6,FALSE)/100))*(VLOOKUP(16&amp;$B282,'comm trip limit - FL_Keys'!$A$5:$I$64,COLUMN(I280),FALSE))*$C283</f>
        <v>7781.8255468688067</v>
      </c>
      <c r="AH283">
        <f>AH282+(1-(HLOOKUP(daily!$B282,'commercial size limit'!$A$4:$M$13,7,FALSE)/100))*(VLOOKUP(17&amp;$B282,'comm trip limit - FL_Keys'!$A$5:$I$64,COLUMN(D280),FALSE))*$C283</f>
        <v>6973.4103493331513</v>
      </c>
      <c r="AI283">
        <f>AI282+(1-(HLOOKUP(daily!$B282,'commercial size limit'!$A$4:$M$13,7,FALSE)/100))*(VLOOKUP(17&amp;$B282,'comm trip limit - FL_Keys'!$A$5:$I$64,COLUMN(E280),FALSE))*$C283</f>
        <v>5244.8303127618465</v>
      </c>
      <c r="AJ283">
        <f>AJ282+(1-(HLOOKUP(daily!$B282,'commercial size limit'!$A$4:$M$13,7,FALSE)/100))*(VLOOKUP(17&amp;$B282,'comm trip limit - FL_Keys'!$A$5:$I$64,COLUMN(F280),FALSE))*$C283</f>
        <v>6269.1842105026235</v>
      </c>
      <c r="AK283">
        <f>AK282+(1-(HLOOKUP(daily!$B282,'commercial size limit'!$A$4:$M$13,7,FALSE)/100))*(VLOOKUP(17&amp;$B282,'comm trip limit - FL_Keys'!$A$5:$I$64,COLUMN(G280),FALSE))*$C283</f>
        <v>6845.1562339681786</v>
      </c>
      <c r="AL283">
        <f>AL282+(1-(HLOOKUP(daily!$B282,'commercial size limit'!$A$4:$M$13,7,FALSE)/100))*(VLOOKUP(17&amp;$B282,'comm trip limit - FL_Keys'!$A$5:$I$64,COLUMN(H280),FALSE))*$C283</f>
        <v>6966.5733308122662</v>
      </c>
      <c r="AM283">
        <f>AM282+(1-(HLOOKUP(daily!$B282,'commercial size limit'!$A$4:$M$13,7,FALSE)/100))*(VLOOKUP(17&amp;$B282,'comm trip limit - FL_Keys'!$A$5:$I$64,COLUMN(I280),FALSE))*$C283</f>
        <v>6973.4103493331513</v>
      </c>
    </row>
    <row r="284" spans="1:39" x14ac:dyDescent="0.25">
      <c r="A284" s="7">
        <v>42651</v>
      </c>
      <c r="B284" s="22">
        <f t="shared" si="13"/>
        <v>10</v>
      </c>
      <c r="C284" s="21">
        <f t="shared" si="12"/>
        <v>83.444999999999993</v>
      </c>
      <c r="D284">
        <f t="shared" si="14"/>
        <v>15247.608999999986</v>
      </c>
      <c r="E284">
        <v>282</v>
      </c>
      <c r="J284">
        <f>J283+(1-(HLOOKUP(daily!$B283,'commercial size limit'!$A$4:$M$13,2,FALSE)/100))*(VLOOKUP(12&amp;$B283,'comm trip limit - FL_Keys'!$A$5:$I$64,COLUMN(D281),FALSE))*$C284</f>
        <v>15247.608999999986</v>
      </c>
      <c r="K284">
        <f>K283+(1-(HLOOKUP(daily!$B283,'commercial size limit'!$A$4:$M$13,2,FALSE)/100))*(VLOOKUP(12&amp;$B283,'comm trip limit - FL_Keys'!$A$5:$I$64,COLUMN(E281),FALSE))*$C284</f>
        <v>8999.8266145599846</v>
      </c>
      <c r="L284">
        <f>L283+(1-(HLOOKUP(daily!$B283,'commercial size limit'!$A$4:$M$13,2,FALSE)/100))*(VLOOKUP(12&amp;$B283,'comm trip limit - FL_Keys'!$A$5:$I$64,COLUMN(F281),FALSE))*$C284</f>
        <v>12099.096620789982</v>
      </c>
      <c r="M284">
        <f>M283+(1-(HLOOKUP(daily!$B283,'commercial size limit'!$A$4:$M$13,2,FALSE)/100))*(VLOOKUP(12&amp;$B283,'comm trip limit - FL_Keys'!$A$5:$I$64,COLUMN(G281),FALSE))*$C284</f>
        <v>14223.917236510006</v>
      </c>
      <c r="N284">
        <f>N283+(1-(HLOOKUP(daily!$B283,'commercial size limit'!$A$4:$M$13,2,FALSE)/100))*(VLOOKUP(12&amp;$B283,'comm trip limit - FL_Keys'!$A$5:$I$64,COLUMN(H281),FALSE))*$C284</f>
        <v>14869.412955089978</v>
      </c>
      <c r="O284">
        <f>O283+(1-(HLOOKUP(daily!$B283,'commercial size limit'!$A$4:$M$13,2,FALSE)/100))*(VLOOKUP(12&amp;$B283,'comm trip limit - FL_Keys'!$A$5:$I$64,COLUMN(I281),FALSE))*$C284</f>
        <v>15007.521829599989</v>
      </c>
      <c r="P284">
        <f>P283+(1-(HLOOKUP(daily!$B283,'commercial size limit'!$A$4:$M$13,4,FALSE)/100))*(VLOOKUP(14&amp;$B283,'comm trip limit - FL_Keys'!$A$5:$I$64,COLUMN(D281),FALSE))*$C284</f>
        <v>10982.076574212004</v>
      </c>
      <c r="Q284">
        <f>Q283+(1-(HLOOKUP(daily!$B283,'commercial size limit'!$A$4:$M$13,4,FALSE)/100))*(VLOOKUP(14&amp;$B283,'comm trip limit - FL_Keys'!$A$5:$I$64,COLUMN(E281),FALSE))*$C284</f>
        <v>7321.3815074500726</v>
      </c>
      <c r="R284">
        <f>R283+(1-(HLOOKUP(daily!$B283,'commercial size limit'!$A$4:$M$13,4,FALSE)/100))*(VLOOKUP(14&amp;$B283,'comm trip limit - FL_Keys'!$A$5:$I$64,COLUMN(F281),FALSE))*$C284</f>
        <v>9306.7914352662938</v>
      </c>
      <c r="S284">
        <f>S283+(1-(HLOOKUP(daily!$B283,'commercial size limit'!$A$4:$M$13,4,FALSE)/100))*(VLOOKUP(14&amp;$B283,'comm trip limit - FL_Keys'!$A$5:$I$64,COLUMN(G281),FALSE))*$C284</f>
        <v>10560.845105919645</v>
      </c>
      <c r="T284">
        <f>T283+(1-(HLOOKUP(daily!$B283,'commercial size limit'!$A$4:$M$13,4,FALSE)/100))*(VLOOKUP(14&amp;$B283,'comm trip limit - FL_Keys'!$A$5:$I$64,COLUMN(H281),FALSE))*$C284</f>
        <v>10850.379975050575</v>
      </c>
      <c r="U284">
        <f>U283+(1-(HLOOKUP(daily!$B283,'commercial size limit'!$A$4:$M$13,4,FALSE)/100))*(VLOOKUP(14&amp;$B283,'comm trip limit - FL_Keys'!$A$5:$I$64,COLUMN(I281),FALSE))*$C284</f>
        <v>10921.255253967578</v>
      </c>
      <c r="V284">
        <f>V283+(1-(HLOOKUP(daily!$B283,'commercial size limit'!$A$4:$M$13,5,FALSE)/100))*(VLOOKUP(15&amp;$B283,'comm trip limit - FL_Keys'!$A$5:$I$64,COLUMN(D281),FALSE))*$C284</f>
        <v>9104.381310556053</v>
      </c>
      <c r="W284">
        <f>W283+(1-(HLOOKUP(daily!$B283,'commercial size limit'!$A$4:$M$13,5,FALSE)/100))*(VLOOKUP(15&amp;$B283,'comm trip limit - FL_Keys'!$A$5:$I$64,COLUMN(E281),FALSE))*$C284</f>
        <v>6386.9756092196876</v>
      </c>
      <c r="X284">
        <f>X283+(1-(HLOOKUP(daily!$B283,'commercial size limit'!$A$4:$M$13,5,FALSE)/100))*(VLOOKUP(15&amp;$B283,'comm trip limit - FL_Keys'!$A$5:$I$64,COLUMN(F281),FALSE))*$C284</f>
        <v>7916.3835971912531</v>
      </c>
      <c r="Y284">
        <f>Y283+(1-(HLOOKUP(daily!$B283,'commercial size limit'!$A$4:$M$13,5,FALSE)/100))*(VLOOKUP(15&amp;$B283,'comm trip limit - FL_Keys'!$A$5:$I$64,COLUMN(G281),FALSE))*$C284</f>
        <v>8883.5184534945201</v>
      </c>
      <c r="Z284">
        <f>Z283+(1-(HLOOKUP(daily!$B283,'commercial size limit'!$A$4:$M$13,5,FALSE)/100))*(VLOOKUP(15&amp;$B283,'comm trip limit - FL_Keys'!$A$5:$I$64,COLUMN(H281),FALSE))*$C284</f>
        <v>9072.8514408803912</v>
      </c>
      <c r="AA284">
        <f>AA283+(1-(HLOOKUP(daily!$B283,'commercial size limit'!$A$4:$M$13,5,FALSE)/100))*(VLOOKUP(15&amp;$B283,'comm trip limit - FL_Keys'!$A$5:$I$64,COLUMN(I281),FALSE))*$C284</f>
        <v>9098.2181730034517</v>
      </c>
      <c r="AB284">
        <f>AB283+(1-(HLOOKUP(daily!$B283,'commercial size limit'!$A$4:$M$13,6,FALSE)/100))*(VLOOKUP(16&amp;$B283,'comm trip limit - FL_Keys'!$A$5:$I$64,COLUMN(D281),FALSE))*$C284</f>
        <v>7813.643746199602</v>
      </c>
      <c r="AC284">
        <f>AC283+(1-(HLOOKUP(daily!$B283,'commercial size limit'!$A$4:$M$13,6,FALSE)/100))*(VLOOKUP(16&amp;$B283,'comm trip limit - FL_Keys'!$A$5:$I$64,COLUMN(E281),FALSE))*$C284</f>
        <v>5710.2513524947944</v>
      </c>
      <c r="AD284">
        <f>AD283+(1-(HLOOKUP(daily!$B283,'commercial size limit'!$A$4:$M$13,6,FALSE)/100))*(VLOOKUP(16&amp;$B283,'comm trip limit - FL_Keys'!$A$5:$I$64,COLUMN(F281),FALSE))*$C284</f>
        <v>6905.235008867432</v>
      </c>
      <c r="AE284">
        <f>AE283+(1-(HLOOKUP(daily!$B283,'commercial size limit'!$A$4:$M$13,6,FALSE)/100))*(VLOOKUP(16&amp;$B283,'comm trip limit - FL_Keys'!$A$5:$I$64,COLUMN(G281),FALSE))*$C284</f>
        <v>7627.6901506628392</v>
      </c>
      <c r="AF284">
        <f>AF283+(1-(HLOOKUP(daily!$B283,'commercial size limit'!$A$4:$M$13,6,FALSE)/100))*(VLOOKUP(16&amp;$B283,'comm trip limit - FL_Keys'!$A$5:$I$64,COLUMN(H281),FALSE))*$C284</f>
        <v>7785.1204605635048</v>
      </c>
      <c r="AG284">
        <f>AG283+(1-(HLOOKUP(daily!$B283,'commercial size limit'!$A$4:$M$13,6,FALSE)/100))*(VLOOKUP(16&amp;$B283,'comm trip limit - FL_Keys'!$A$5:$I$64,COLUMN(I281),FALSE))*$C284</f>
        <v>7807.4806086470071</v>
      </c>
      <c r="AH284">
        <f>AH283+(1-(HLOOKUP(daily!$B283,'commercial size limit'!$A$4:$M$13,7,FALSE)/100))*(VLOOKUP(17&amp;$B283,'comm trip limit - FL_Keys'!$A$5:$I$64,COLUMN(D281),FALSE))*$C284</f>
        <v>6981.7548493331515</v>
      </c>
      <c r="AI284">
        <f>AI283+(1-(HLOOKUP(daily!$B283,'commercial size limit'!$A$4:$M$13,7,FALSE)/100))*(VLOOKUP(17&amp;$B283,'comm trip limit - FL_Keys'!$A$5:$I$64,COLUMN(E281),FALSE))*$C284</f>
        <v>5252.1386761968461</v>
      </c>
      <c r="AJ284">
        <f>AJ283+(1-(HLOOKUP(daily!$B283,'commercial size limit'!$A$4:$M$13,7,FALSE)/100))*(VLOOKUP(17&amp;$B283,'comm trip limit - FL_Keys'!$A$5:$I$64,COLUMN(F281),FALSE))*$C284</f>
        <v>6277.0505706526237</v>
      </c>
      <c r="AK284">
        <f>AK283+(1-(HLOOKUP(daily!$B283,'commercial size limit'!$A$4:$M$13,7,FALSE)/100))*(VLOOKUP(17&amp;$B283,'comm trip limit - FL_Keys'!$A$5:$I$64,COLUMN(G281),FALSE))*$C284</f>
        <v>6853.5007339681788</v>
      </c>
      <c r="AL284">
        <f>AL283+(1-(HLOOKUP(daily!$B283,'commercial size limit'!$A$4:$M$13,7,FALSE)/100))*(VLOOKUP(17&amp;$B283,'comm trip limit - FL_Keys'!$A$5:$I$64,COLUMN(H281),FALSE))*$C284</f>
        <v>6974.9178308122664</v>
      </c>
      <c r="AM284">
        <f>AM283+(1-(HLOOKUP(daily!$B283,'commercial size limit'!$A$4:$M$13,7,FALSE)/100))*(VLOOKUP(17&amp;$B283,'comm trip limit - FL_Keys'!$A$5:$I$64,COLUMN(I281),FALSE))*$C284</f>
        <v>6981.7548493331515</v>
      </c>
    </row>
    <row r="285" spans="1:39" x14ac:dyDescent="0.25">
      <c r="A285" s="7">
        <v>42652</v>
      </c>
      <c r="B285" s="22">
        <f t="shared" si="13"/>
        <v>10</v>
      </c>
      <c r="C285" s="21">
        <f t="shared" si="12"/>
        <v>83.444999999999993</v>
      </c>
      <c r="D285">
        <f t="shared" si="14"/>
        <v>15331.053999999986</v>
      </c>
      <c r="E285">
        <v>283</v>
      </c>
      <c r="J285">
        <f>J284+(1-(HLOOKUP(daily!$B284,'commercial size limit'!$A$4:$M$13,2,FALSE)/100))*(VLOOKUP(12&amp;$B284,'comm trip limit - FL_Keys'!$A$5:$I$64,COLUMN(D282),FALSE))*$C285</f>
        <v>15331.053999999986</v>
      </c>
      <c r="K285">
        <f>K284+(1-(HLOOKUP(daily!$B284,'commercial size limit'!$A$4:$M$13,2,FALSE)/100))*(VLOOKUP(12&amp;$B284,'comm trip limit - FL_Keys'!$A$5:$I$64,COLUMN(E282),FALSE))*$C285</f>
        <v>9038.3164552599847</v>
      </c>
      <c r="L285">
        <f>L284+(1-(HLOOKUP(daily!$B284,'commercial size limit'!$A$4:$M$13,2,FALSE)/100))*(VLOOKUP(12&amp;$B284,'comm trip limit - FL_Keys'!$A$5:$I$64,COLUMN(F282),FALSE))*$C285</f>
        <v>12151.011927539981</v>
      </c>
      <c r="M285">
        <f>M284+(1-(HLOOKUP(daily!$B284,'commercial size limit'!$A$4:$M$13,2,FALSE)/100))*(VLOOKUP(12&amp;$B284,'comm trip limit - FL_Keys'!$A$5:$I$64,COLUMN(G282),FALSE))*$C285</f>
        <v>14288.199092260005</v>
      </c>
      <c r="N285">
        <f>N284+(1-(HLOOKUP(daily!$B284,'commercial size limit'!$A$4:$M$13,2,FALSE)/100))*(VLOOKUP(12&amp;$B284,'comm trip limit - FL_Keys'!$A$5:$I$64,COLUMN(H282),FALSE))*$C285</f>
        <v>14937.183646289977</v>
      </c>
      <c r="O285">
        <f>O284+(1-(HLOOKUP(daily!$B284,'commercial size limit'!$A$4:$M$13,2,FALSE)/100))*(VLOOKUP(12&amp;$B284,'comm trip limit - FL_Keys'!$A$5:$I$64,COLUMN(I282),FALSE))*$C285</f>
        <v>15077.948575149989</v>
      </c>
      <c r="P285">
        <f>P284+(1-(HLOOKUP(daily!$B284,'commercial size limit'!$A$4:$M$13,4,FALSE)/100))*(VLOOKUP(14&amp;$B284,'comm trip limit - FL_Keys'!$A$5:$I$64,COLUMN(D282),FALSE))*$C285</f>
        <v>11008.612084212004</v>
      </c>
      <c r="Q285">
        <f>Q284+(1-(HLOOKUP(daily!$B284,'commercial size limit'!$A$4:$M$13,4,FALSE)/100))*(VLOOKUP(14&amp;$B284,'comm trip limit - FL_Keys'!$A$5:$I$64,COLUMN(E282),FALSE))*$C285</f>
        <v>7340.703604411673</v>
      </c>
      <c r="R285">
        <f>R284+(1-(HLOOKUP(daily!$B284,'commercial size limit'!$A$4:$M$13,4,FALSE)/100))*(VLOOKUP(14&amp;$B284,'comm trip limit - FL_Keys'!$A$5:$I$64,COLUMN(F282),FALSE))*$C285</f>
        <v>9328.4648437689939</v>
      </c>
      <c r="S285">
        <f>S284+(1-(HLOOKUP(daily!$B284,'commercial size limit'!$A$4:$M$13,4,FALSE)/100))*(VLOOKUP(14&amp;$B284,'comm trip limit - FL_Keys'!$A$5:$I$64,COLUMN(G282),FALSE))*$C285</f>
        <v>10584.918385946745</v>
      </c>
      <c r="T285">
        <f>T284+(1-(HLOOKUP(daily!$B284,'commercial size limit'!$A$4:$M$13,4,FALSE)/100))*(VLOOKUP(14&amp;$B284,'comm trip limit - FL_Keys'!$A$5:$I$64,COLUMN(H282),FALSE))*$C285</f>
        <v>10875.254627479675</v>
      </c>
      <c r="U285">
        <f>U284+(1-(HLOOKUP(daily!$B284,'commercial size limit'!$A$4:$M$13,4,FALSE)/100))*(VLOOKUP(14&amp;$B284,'comm trip limit - FL_Keys'!$A$5:$I$64,COLUMN(I282),FALSE))*$C285</f>
        <v>10946.910315745778</v>
      </c>
      <c r="V285">
        <f>V284+(1-(HLOOKUP(daily!$B284,'commercial size limit'!$A$4:$M$13,5,FALSE)/100))*(VLOOKUP(15&amp;$B284,'comm trip limit - FL_Keys'!$A$5:$I$64,COLUMN(D282),FALSE))*$C285</f>
        <v>9130.9168205560527</v>
      </c>
      <c r="W285">
        <f>W284+(1-(HLOOKUP(daily!$B284,'commercial size limit'!$A$4:$M$13,5,FALSE)/100))*(VLOOKUP(15&amp;$B284,'comm trip limit - FL_Keys'!$A$5:$I$64,COLUMN(E282),FALSE))*$C285</f>
        <v>6406.297706181288</v>
      </c>
      <c r="X285">
        <f>X284+(1-(HLOOKUP(daily!$B284,'commercial size limit'!$A$4:$M$13,5,FALSE)/100))*(VLOOKUP(15&amp;$B284,'comm trip limit - FL_Keys'!$A$5:$I$64,COLUMN(F282),FALSE))*$C285</f>
        <v>7938.0570056939532</v>
      </c>
      <c r="Y285">
        <f>Y284+(1-(HLOOKUP(daily!$B284,'commercial size limit'!$A$4:$M$13,5,FALSE)/100))*(VLOOKUP(15&amp;$B284,'comm trip limit - FL_Keys'!$A$5:$I$64,COLUMN(G282),FALSE))*$C285</f>
        <v>8907.59173352162</v>
      </c>
      <c r="Z285">
        <f>Z284+(1-(HLOOKUP(daily!$B284,'commercial size limit'!$A$4:$M$13,5,FALSE)/100))*(VLOOKUP(15&amp;$B284,'comm trip limit - FL_Keys'!$A$5:$I$64,COLUMN(H282),FALSE))*$C285</f>
        <v>9097.7260933094913</v>
      </c>
      <c r="AA285">
        <f>AA284+(1-(HLOOKUP(daily!$B284,'commercial size limit'!$A$4:$M$13,5,FALSE)/100))*(VLOOKUP(15&amp;$B284,'comm trip limit - FL_Keys'!$A$5:$I$64,COLUMN(I282),FALSE))*$C285</f>
        <v>9123.8732347816513</v>
      </c>
      <c r="AB285">
        <f>AB284+(1-(HLOOKUP(daily!$B284,'commercial size limit'!$A$4:$M$13,6,FALSE)/100))*(VLOOKUP(16&amp;$B284,'comm trip limit - FL_Keys'!$A$5:$I$64,COLUMN(D282),FALSE))*$C285</f>
        <v>7840.1792561996017</v>
      </c>
      <c r="AC285">
        <f>AC284+(1-(HLOOKUP(daily!$B284,'commercial size limit'!$A$4:$M$13,6,FALSE)/100))*(VLOOKUP(16&amp;$B284,'comm trip limit - FL_Keys'!$A$5:$I$64,COLUMN(E282),FALSE))*$C285</f>
        <v>5729.5734494563949</v>
      </c>
      <c r="AD285">
        <f>AD284+(1-(HLOOKUP(daily!$B284,'commercial size limit'!$A$4:$M$13,6,FALSE)/100))*(VLOOKUP(16&amp;$B284,'comm trip limit - FL_Keys'!$A$5:$I$64,COLUMN(F282),FALSE))*$C285</f>
        <v>6926.9084173701322</v>
      </c>
      <c r="AE285">
        <f>AE284+(1-(HLOOKUP(daily!$B284,'commercial size limit'!$A$4:$M$13,6,FALSE)/100))*(VLOOKUP(16&amp;$B284,'comm trip limit - FL_Keys'!$A$5:$I$64,COLUMN(G282),FALSE))*$C285</f>
        <v>7651.763430689939</v>
      </c>
      <c r="AF285">
        <f>AF284+(1-(HLOOKUP(daily!$B284,'commercial size limit'!$A$4:$M$13,6,FALSE)/100))*(VLOOKUP(16&amp;$B284,'comm trip limit - FL_Keys'!$A$5:$I$64,COLUMN(H282),FALSE))*$C285</f>
        <v>7809.9951129926048</v>
      </c>
      <c r="AG285">
        <f>AG284+(1-(HLOOKUP(daily!$B284,'commercial size limit'!$A$4:$M$13,6,FALSE)/100))*(VLOOKUP(16&amp;$B284,'comm trip limit - FL_Keys'!$A$5:$I$64,COLUMN(I282),FALSE))*$C285</f>
        <v>7833.1356704252075</v>
      </c>
      <c r="AH285">
        <f>AH284+(1-(HLOOKUP(daily!$B284,'commercial size limit'!$A$4:$M$13,7,FALSE)/100))*(VLOOKUP(17&amp;$B284,'comm trip limit - FL_Keys'!$A$5:$I$64,COLUMN(D282),FALSE))*$C285</f>
        <v>6990.0993493331516</v>
      </c>
      <c r="AI285">
        <f>AI284+(1-(HLOOKUP(daily!$B284,'commercial size limit'!$A$4:$M$13,7,FALSE)/100))*(VLOOKUP(17&amp;$B284,'comm trip limit - FL_Keys'!$A$5:$I$64,COLUMN(E282),FALSE))*$C285</f>
        <v>5259.4470396318457</v>
      </c>
      <c r="AJ285">
        <f>AJ284+(1-(HLOOKUP(daily!$B284,'commercial size limit'!$A$4:$M$13,7,FALSE)/100))*(VLOOKUP(17&amp;$B284,'comm trip limit - FL_Keys'!$A$5:$I$64,COLUMN(F282),FALSE))*$C285</f>
        <v>6284.9169308026239</v>
      </c>
      <c r="AK285">
        <f>AK284+(1-(HLOOKUP(daily!$B284,'commercial size limit'!$A$4:$M$13,7,FALSE)/100))*(VLOOKUP(17&amp;$B284,'comm trip limit - FL_Keys'!$A$5:$I$64,COLUMN(G282),FALSE))*$C285</f>
        <v>6861.8452339681789</v>
      </c>
      <c r="AL285">
        <f>AL284+(1-(HLOOKUP(daily!$B284,'commercial size limit'!$A$4:$M$13,7,FALSE)/100))*(VLOOKUP(17&amp;$B284,'comm trip limit - FL_Keys'!$A$5:$I$64,COLUMN(H282),FALSE))*$C285</f>
        <v>6983.2623308122666</v>
      </c>
      <c r="AM285">
        <f>AM284+(1-(HLOOKUP(daily!$B284,'commercial size limit'!$A$4:$M$13,7,FALSE)/100))*(VLOOKUP(17&amp;$B284,'comm trip limit - FL_Keys'!$A$5:$I$64,COLUMN(I282),FALSE))*$C285</f>
        <v>6990.0993493331516</v>
      </c>
    </row>
    <row r="286" spans="1:39" x14ac:dyDescent="0.25">
      <c r="A286" s="7">
        <v>42653</v>
      </c>
      <c r="B286" s="22">
        <f t="shared" si="13"/>
        <v>10</v>
      </c>
      <c r="C286" s="21">
        <f t="shared" si="12"/>
        <v>83.444999999999993</v>
      </c>
      <c r="D286">
        <f t="shared" si="14"/>
        <v>15414.498999999985</v>
      </c>
      <c r="E286">
        <v>284</v>
      </c>
      <c r="J286">
        <f>J285+(1-(HLOOKUP(daily!$B285,'commercial size limit'!$A$4:$M$13,2,FALSE)/100))*(VLOOKUP(12&amp;$B285,'comm trip limit - FL_Keys'!$A$5:$I$64,COLUMN(D283),FALSE))*$C286</f>
        <v>15414.498999999985</v>
      </c>
      <c r="K286">
        <f>K285+(1-(HLOOKUP(daily!$B285,'commercial size limit'!$A$4:$M$13,2,FALSE)/100))*(VLOOKUP(12&amp;$B285,'comm trip limit - FL_Keys'!$A$5:$I$64,COLUMN(E283),FALSE))*$C286</f>
        <v>9076.8062959599847</v>
      </c>
      <c r="L286">
        <f>L285+(1-(HLOOKUP(daily!$B285,'commercial size limit'!$A$4:$M$13,2,FALSE)/100))*(VLOOKUP(12&amp;$B285,'comm trip limit - FL_Keys'!$A$5:$I$64,COLUMN(F283),FALSE))*$C286</f>
        <v>12202.92723428998</v>
      </c>
      <c r="M286">
        <f>M285+(1-(HLOOKUP(daily!$B285,'commercial size limit'!$A$4:$M$13,2,FALSE)/100))*(VLOOKUP(12&amp;$B285,'comm trip limit - FL_Keys'!$A$5:$I$64,COLUMN(G283),FALSE))*$C286</f>
        <v>14352.480948010005</v>
      </c>
      <c r="N286">
        <f>N285+(1-(HLOOKUP(daily!$B285,'commercial size limit'!$A$4:$M$13,2,FALSE)/100))*(VLOOKUP(12&amp;$B285,'comm trip limit - FL_Keys'!$A$5:$I$64,COLUMN(H283),FALSE))*$C286</f>
        <v>15004.954337489977</v>
      </c>
      <c r="O286">
        <f>O285+(1-(HLOOKUP(daily!$B285,'commercial size limit'!$A$4:$M$13,2,FALSE)/100))*(VLOOKUP(12&amp;$B285,'comm trip limit - FL_Keys'!$A$5:$I$64,COLUMN(I283),FALSE))*$C286</f>
        <v>15148.375320699988</v>
      </c>
      <c r="P286">
        <f>P285+(1-(HLOOKUP(daily!$B285,'commercial size limit'!$A$4:$M$13,4,FALSE)/100))*(VLOOKUP(14&amp;$B285,'comm trip limit - FL_Keys'!$A$5:$I$64,COLUMN(D283),FALSE))*$C286</f>
        <v>11035.147594212003</v>
      </c>
      <c r="Q286">
        <f>Q285+(1-(HLOOKUP(daily!$B285,'commercial size limit'!$A$4:$M$13,4,FALSE)/100))*(VLOOKUP(14&amp;$B285,'comm trip limit - FL_Keys'!$A$5:$I$64,COLUMN(E283),FALSE))*$C286</f>
        <v>7360.0257013732735</v>
      </c>
      <c r="R286">
        <f>R285+(1-(HLOOKUP(daily!$B285,'commercial size limit'!$A$4:$M$13,4,FALSE)/100))*(VLOOKUP(14&amp;$B285,'comm trip limit - FL_Keys'!$A$5:$I$64,COLUMN(F283),FALSE))*$C286</f>
        <v>9350.138252271694</v>
      </c>
      <c r="S286">
        <f>S285+(1-(HLOOKUP(daily!$B285,'commercial size limit'!$A$4:$M$13,4,FALSE)/100))*(VLOOKUP(14&amp;$B285,'comm trip limit - FL_Keys'!$A$5:$I$64,COLUMN(G283),FALSE))*$C286</f>
        <v>10608.991665973845</v>
      </c>
      <c r="T286">
        <f>T285+(1-(HLOOKUP(daily!$B285,'commercial size limit'!$A$4:$M$13,4,FALSE)/100))*(VLOOKUP(14&amp;$B285,'comm trip limit - FL_Keys'!$A$5:$I$64,COLUMN(H283),FALSE))*$C286</f>
        <v>10900.129279908775</v>
      </c>
      <c r="U286">
        <f>U285+(1-(HLOOKUP(daily!$B285,'commercial size limit'!$A$4:$M$13,4,FALSE)/100))*(VLOOKUP(14&amp;$B285,'comm trip limit - FL_Keys'!$A$5:$I$64,COLUMN(I283),FALSE))*$C286</f>
        <v>10972.565377523977</v>
      </c>
      <c r="V286">
        <f>V285+(1-(HLOOKUP(daily!$B285,'commercial size limit'!$A$4:$M$13,5,FALSE)/100))*(VLOOKUP(15&amp;$B285,'comm trip limit - FL_Keys'!$A$5:$I$64,COLUMN(D283),FALSE))*$C286</f>
        <v>9157.4523305560524</v>
      </c>
      <c r="W286">
        <f>W285+(1-(HLOOKUP(daily!$B285,'commercial size limit'!$A$4:$M$13,5,FALSE)/100))*(VLOOKUP(15&amp;$B285,'comm trip limit - FL_Keys'!$A$5:$I$64,COLUMN(E283),FALSE))*$C286</f>
        <v>6425.6198031428885</v>
      </c>
      <c r="X286">
        <f>X285+(1-(HLOOKUP(daily!$B285,'commercial size limit'!$A$4:$M$13,5,FALSE)/100))*(VLOOKUP(15&amp;$B285,'comm trip limit - FL_Keys'!$A$5:$I$64,COLUMN(F283),FALSE))*$C286</f>
        <v>7959.7304141966533</v>
      </c>
      <c r="Y286">
        <f>Y285+(1-(HLOOKUP(daily!$B285,'commercial size limit'!$A$4:$M$13,5,FALSE)/100))*(VLOOKUP(15&amp;$B285,'comm trip limit - FL_Keys'!$A$5:$I$64,COLUMN(G283),FALSE))*$C286</f>
        <v>8931.6650135487198</v>
      </c>
      <c r="Z286">
        <f>Z285+(1-(HLOOKUP(daily!$B285,'commercial size limit'!$A$4:$M$13,5,FALSE)/100))*(VLOOKUP(15&amp;$B285,'comm trip limit - FL_Keys'!$A$5:$I$64,COLUMN(H283),FALSE))*$C286</f>
        <v>9122.6007457385913</v>
      </c>
      <c r="AA286">
        <f>AA285+(1-(HLOOKUP(daily!$B285,'commercial size limit'!$A$4:$M$13,5,FALSE)/100))*(VLOOKUP(15&amp;$B285,'comm trip limit - FL_Keys'!$A$5:$I$64,COLUMN(I283),FALSE))*$C286</f>
        <v>9149.5282965598508</v>
      </c>
      <c r="AB286">
        <f>AB285+(1-(HLOOKUP(daily!$B285,'commercial size limit'!$A$4:$M$13,6,FALSE)/100))*(VLOOKUP(16&amp;$B285,'comm trip limit - FL_Keys'!$A$5:$I$64,COLUMN(D283),FALSE))*$C286</f>
        <v>7866.7147661996014</v>
      </c>
      <c r="AC286">
        <f>AC285+(1-(HLOOKUP(daily!$B285,'commercial size limit'!$A$4:$M$13,6,FALSE)/100))*(VLOOKUP(16&amp;$B285,'comm trip limit - FL_Keys'!$A$5:$I$64,COLUMN(E283),FALSE))*$C286</f>
        <v>5748.8955464179953</v>
      </c>
      <c r="AD286">
        <f>AD285+(1-(HLOOKUP(daily!$B285,'commercial size limit'!$A$4:$M$13,6,FALSE)/100))*(VLOOKUP(16&amp;$B285,'comm trip limit - FL_Keys'!$A$5:$I$64,COLUMN(F283),FALSE))*$C286</f>
        <v>6948.5818258728323</v>
      </c>
      <c r="AE286">
        <f>AE285+(1-(HLOOKUP(daily!$B285,'commercial size limit'!$A$4:$M$13,6,FALSE)/100))*(VLOOKUP(16&amp;$B285,'comm trip limit - FL_Keys'!$A$5:$I$64,COLUMN(G283),FALSE))*$C286</f>
        <v>7675.8367107170388</v>
      </c>
      <c r="AF286">
        <f>AF285+(1-(HLOOKUP(daily!$B285,'commercial size limit'!$A$4:$M$13,6,FALSE)/100))*(VLOOKUP(16&amp;$B285,'comm trip limit - FL_Keys'!$A$5:$I$64,COLUMN(H283),FALSE))*$C286</f>
        <v>7834.8697654217049</v>
      </c>
      <c r="AG286">
        <f>AG285+(1-(HLOOKUP(daily!$B285,'commercial size limit'!$A$4:$M$13,6,FALSE)/100))*(VLOOKUP(16&amp;$B285,'comm trip limit - FL_Keys'!$A$5:$I$64,COLUMN(I283),FALSE))*$C286</f>
        <v>7858.790732203408</v>
      </c>
      <c r="AH286">
        <f>AH285+(1-(HLOOKUP(daily!$B285,'commercial size limit'!$A$4:$M$13,7,FALSE)/100))*(VLOOKUP(17&amp;$B285,'comm trip limit - FL_Keys'!$A$5:$I$64,COLUMN(D283),FALSE))*$C286</f>
        <v>6998.4438493331518</v>
      </c>
      <c r="AI286">
        <f>AI285+(1-(HLOOKUP(daily!$B285,'commercial size limit'!$A$4:$M$13,7,FALSE)/100))*(VLOOKUP(17&amp;$B285,'comm trip limit - FL_Keys'!$A$5:$I$64,COLUMN(E283),FALSE))*$C286</f>
        <v>5266.7554030668452</v>
      </c>
      <c r="AJ286">
        <f>AJ285+(1-(HLOOKUP(daily!$B285,'commercial size limit'!$A$4:$M$13,7,FALSE)/100))*(VLOOKUP(17&amp;$B285,'comm trip limit - FL_Keys'!$A$5:$I$64,COLUMN(F283),FALSE))*$C286</f>
        <v>6292.7832909526242</v>
      </c>
      <c r="AK286">
        <f>AK285+(1-(HLOOKUP(daily!$B285,'commercial size limit'!$A$4:$M$13,7,FALSE)/100))*(VLOOKUP(17&amp;$B285,'comm trip limit - FL_Keys'!$A$5:$I$64,COLUMN(G283),FALSE))*$C286</f>
        <v>6870.1897339681791</v>
      </c>
      <c r="AL286">
        <f>AL285+(1-(HLOOKUP(daily!$B285,'commercial size limit'!$A$4:$M$13,7,FALSE)/100))*(VLOOKUP(17&amp;$B285,'comm trip limit - FL_Keys'!$A$5:$I$64,COLUMN(H283),FALSE))*$C286</f>
        <v>6991.6068308122667</v>
      </c>
      <c r="AM286">
        <f>AM285+(1-(HLOOKUP(daily!$B285,'commercial size limit'!$A$4:$M$13,7,FALSE)/100))*(VLOOKUP(17&amp;$B285,'comm trip limit - FL_Keys'!$A$5:$I$64,COLUMN(I283),FALSE))*$C286</f>
        <v>6998.4438493331518</v>
      </c>
    </row>
    <row r="287" spans="1:39" x14ac:dyDescent="0.25">
      <c r="A287" s="7">
        <v>42654</v>
      </c>
      <c r="B287" s="22">
        <f t="shared" si="13"/>
        <v>10</v>
      </c>
      <c r="C287" s="21">
        <f t="shared" si="12"/>
        <v>83.444999999999993</v>
      </c>
      <c r="D287">
        <f t="shared" si="14"/>
        <v>15497.943999999985</v>
      </c>
      <c r="E287">
        <v>285</v>
      </c>
      <c r="J287">
        <f>J286+(1-(HLOOKUP(daily!$B286,'commercial size limit'!$A$4:$M$13,2,FALSE)/100))*(VLOOKUP(12&amp;$B286,'comm trip limit - FL_Keys'!$A$5:$I$64,COLUMN(D284),FALSE))*$C287</f>
        <v>15497.943999999985</v>
      </c>
      <c r="K287">
        <f>K286+(1-(HLOOKUP(daily!$B286,'commercial size limit'!$A$4:$M$13,2,FALSE)/100))*(VLOOKUP(12&amp;$B286,'comm trip limit - FL_Keys'!$A$5:$I$64,COLUMN(E284),FALSE))*$C287</f>
        <v>9115.2961366599848</v>
      </c>
      <c r="L287">
        <f>L286+(1-(HLOOKUP(daily!$B286,'commercial size limit'!$A$4:$M$13,2,FALSE)/100))*(VLOOKUP(12&amp;$B286,'comm trip limit - FL_Keys'!$A$5:$I$64,COLUMN(F284),FALSE))*$C287</f>
        <v>12254.84254103998</v>
      </c>
      <c r="M287">
        <f>M286+(1-(HLOOKUP(daily!$B286,'commercial size limit'!$A$4:$M$13,2,FALSE)/100))*(VLOOKUP(12&amp;$B286,'comm trip limit - FL_Keys'!$A$5:$I$64,COLUMN(G284),FALSE))*$C287</f>
        <v>14416.762803760004</v>
      </c>
      <c r="N287">
        <f>N286+(1-(HLOOKUP(daily!$B286,'commercial size limit'!$A$4:$M$13,2,FALSE)/100))*(VLOOKUP(12&amp;$B286,'comm trip limit - FL_Keys'!$A$5:$I$64,COLUMN(H284),FALSE))*$C287</f>
        <v>15072.725028689976</v>
      </c>
      <c r="O287">
        <f>O286+(1-(HLOOKUP(daily!$B286,'commercial size limit'!$A$4:$M$13,2,FALSE)/100))*(VLOOKUP(12&amp;$B286,'comm trip limit - FL_Keys'!$A$5:$I$64,COLUMN(I284),FALSE))*$C287</f>
        <v>15218.802066249988</v>
      </c>
      <c r="P287">
        <f>P286+(1-(HLOOKUP(daily!$B286,'commercial size limit'!$A$4:$M$13,4,FALSE)/100))*(VLOOKUP(14&amp;$B286,'comm trip limit - FL_Keys'!$A$5:$I$64,COLUMN(D284),FALSE))*$C287</f>
        <v>11061.683104212003</v>
      </c>
      <c r="Q287">
        <f>Q286+(1-(HLOOKUP(daily!$B286,'commercial size limit'!$A$4:$M$13,4,FALSE)/100))*(VLOOKUP(14&amp;$B286,'comm trip limit - FL_Keys'!$A$5:$I$64,COLUMN(E284),FALSE))*$C287</f>
        <v>7379.3477983348739</v>
      </c>
      <c r="R287">
        <f>R286+(1-(HLOOKUP(daily!$B286,'commercial size limit'!$A$4:$M$13,4,FALSE)/100))*(VLOOKUP(14&amp;$B286,'comm trip limit - FL_Keys'!$A$5:$I$64,COLUMN(F284),FALSE))*$C287</f>
        <v>9371.8116607743941</v>
      </c>
      <c r="S287">
        <f>S286+(1-(HLOOKUP(daily!$B286,'commercial size limit'!$A$4:$M$13,4,FALSE)/100))*(VLOOKUP(14&amp;$B286,'comm trip limit - FL_Keys'!$A$5:$I$64,COLUMN(G284),FALSE))*$C287</f>
        <v>10633.064946000944</v>
      </c>
      <c r="T287">
        <f>T286+(1-(HLOOKUP(daily!$B286,'commercial size limit'!$A$4:$M$13,4,FALSE)/100))*(VLOOKUP(14&amp;$B286,'comm trip limit - FL_Keys'!$A$5:$I$64,COLUMN(H284),FALSE))*$C287</f>
        <v>10925.003932337875</v>
      </c>
      <c r="U287">
        <f>U286+(1-(HLOOKUP(daily!$B286,'commercial size limit'!$A$4:$M$13,4,FALSE)/100))*(VLOOKUP(14&amp;$B286,'comm trip limit - FL_Keys'!$A$5:$I$64,COLUMN(I284),FALSE))*$C287</f>
        <v>10998.220439302177</v>
      </c>
      <c r="V287">
        <f>V286+(1-(HLOOKUP(daily!$B286,'commercial size limit'!$A$4:$M$13,5,FALSE)/100))*(VLOOKUP(15&amp;$B286,'comm trip limit - FL_Keys'!$A$5:$I$64,COLUMN(D284),FALSE))*$C287</f>
        <v>9183.9878405560521</v>
      </c>
      <c r="W287">
        <f>W286+(1-(HLOOKUP(daily!$B286,'commercial size limit'!$A$4:$M$13,5,FALSE)/100))*(VLOOKUP(15&amp;$B286,'comm trip limit - FL_Keys'!$A$5:$I$64,COLUMN(E284),FALSE))*$C287</f>
        <v>6444.9419001044889</v>
      </c>
      <c r="X287">
        <f>X286+(1-(HLOOKUP(daily!$B286,'commercial size limit'!$A$4:$M$13,5,FALSE)/100))*(VLOOKUP(15&amp;$B286,'comm trip limit - FL_Keys'!$A$5:$I$64,COLUMN(F284),FALSE))*$C287</f>
        <v>7981.4038226993534</v>
      </c>
      <c r="Y287">
        <f>Y286+(1-(HLOOKUP(daily!$B286,'commercial size limit'!$A$4:$M$13,5,FALSE)/100))*(VLOOKUP(15&amp;$B286,'comm trip limit - FL_Keys'!$A$5:$I$64,COLUMN(G284),FALSE))*$C287</f>
        <v>8955.7382935758196</v>
      </c>
      <c r="Z287">
        <f>Z286+(1-(HLOOKUP(daily!$B286,'commercial size limit'!$A$4:$M$13,5,FALSE)/100))*(VLOOKUP(15&amp;$B286,'comm trip limit - FL_Keys'!$A$5:$I$64,COLUMN(H284),FALSE))*$C287</f>
        <v>9147.4753981676913</v>
      </c>
      <c r="AA287">
        <f>AA286+(1-(HLOOKUP(daily!$B286,'commercial size limit'!$A$4:$M$13,5,FALSE)/100))*(VLOOKUP(15&amp;$B286,'comm trip limit - FL_Keys'!$A$5:$I$64,COLUMN(I284),FALSE))*$C287</f>
        <v>9175.1833583380503</v>
      </c>
      <c r="AB287">
        <f>AB286+(1-(HLOOKUP(daily!$B286,'commercial size limit'!$A$4:$M$13,6,FALSE)/100))*(VLOOKUP(16&amp;$B286,'comm trip limit - FL_Keys'!$A$5:$I$64,COLUMN(D284),FALSE))*$C287</f>
        <v>7893.2502761996011</v>
      </c>
      <c r="AC287">
        <f>AC286+(1-(HLOOKUP(daily!$B286,'commercial size limit'!$A$4:$M$13,6,FALSE)/100))*(VLOOKUP(16&amp;$B286,'comm trip limit - FL_Keys'!$A$5:$I$64,COLUMN(E284),FALSE))*$C287</f>
        <v>5768.2176433795958</v>
      </c>
      <c r="AD287">
        <f>AD286+(1-(HLOOKUP(daily!$B286,'commercial size limit'!$A$4:$M$13,6,FALSE)/100))*(VLOOKUP(16&amp;$B286,'comm trip limit - FL_Keys'!$A$5:$I$64,COLUMN(F284),FALSE))*$C287</f>
        <v>6970.2552343755324</v>
      </c>
      <c r="AE287">
        <f>AE286+(1-(HLOOKUP(daily!$B286,'commercial size limit'!$A$4:$M$13,6,FALSE)/100))*(VLOOKUP(16&amp;$B286,'comm trip limit - FL_Keys'!$A$5:$I$64,COLUMN(G284),FALSE))*$C287</f>
        <v>7699.9099907441387</v>
      </c>
      <c r="AF287">
        <f>AF286+(1-(HLOOKUP(daily!$B286,'commercial size limit'!$A$4:$M$13,6,FALSE)/100))*(VLOOKUP(16&amp;$B286,'comm trip limit - FL_Keys'!$A$5:$I$64,COLUMN(H284),FALSE))*$C287</f>
        <v>7859.7444178508049</v>
      </c>
      <c r="AG287">
        <f>AG286+(1-(HLOOKUP(daily!$B286,'commercial size limit'!$A$4:$M$13,6,FALSE)/100))*(VLOOKUP(16&amp;$B286,'comm trip limit - FL_Keys'!$A$5:$I$64,COLUMN(I284),FALSE))*$C287</f>
        <v>7884.4457939816084</v>
      </c>
      <c r="AH287">
        <f>AH286+(1-(HLOOKUP(daily!$B286,'commercial size limit'!$A$4:$M$13,7,FALSE)/100))*(VLOOKUP(17&amp;$B286,'comm trip limit - FL_Keys'!$A$5:$I$64,COLUMN(D284),FALSE))*$C287</f>
        <v>7006.7883493331519</v>
      </c>
      <c r="AI287">
        <f>AI286+(1-(HLOOKUP(daily!$B286,'commercial size limit'!$A$4:$M$13,7,FALSE)/100))*(VLOOKUP(17&amp;$B286,'comm trip limit - FL_Keys'!$A$5:$I$64,COLUMN(E284),FALSE))*$C287</f>
        <v>5274.0637665018448</v>
      </c>
      <c r="AJ287">
        <f>AJ286+(1-(HLOOKUP(daily!$B286,'commercial size limit'!$A$4:$M$13,7,FALSE)/100))*(VLOOKUP(17&amp;$B286,'comm trip limit - FL_Keys'!$A$5:$I$64,COLUMN(F284),FALSE))*$C287</f>
        <v>6300.6496511026244</v>
      </c>
      <c r="AK287">
        <f>AK286+(1-(HLOOKUP(daily!$B286,'commercial size limit'!$A$4:$M$13,7,FALSE)/100))*(VLOOKUP(17&amp;$B286,'comm trip limit - FL_Keys'!$A$5:$I$64,COLUMN(G284),FALSE))*$C287</f>
        <v>6878.5342339681793</v>
      </c>
      <c r="AL287">
        <f>AL286+(1-(HLOOKUP(daily!$B286,'commercial size limit'!$A$4:$M$13,7,FALSE)/100))*(VLOOKUP(17&amp;$B286,'comm trip limit - FL_Keys'!$A$5:$I$64,COLUMN(H284),FALSE))*$C287</f>
        <v>6999.9513308122669</v>
      </c>
      <c r="AM287">
        <f>AM286+(1-(HLOOKUP(daily!$B286,'commercial size limit'!$A$4:$M$13,7,FALSE)/100))*(VLOOKUP(17&amp;$B286,'comm trip limit - FL_Keys'!$A$5:$I$64,COLUMN(I284),FALSE))*$C287</f>
        <v>7006.7883493331519</v>
      </c>
    </row>
    <row r="288" spans="1:39" x14ac:dyDescent="0.25">
      <c r="A288" s="7">
        <v>42655</v>
      </c>
      <c r="B288" s="22">
        <f t="shared" si="13"/>
        <v>10</v>
      </c>
      <c r="C288" s="21">
        <f t="shared" si="12"/>
        <v>83.444999999999993</v>
      </c>
      <c r="D288">
        <f t="shared" si="14"/>
        <v>15581.388999999985</v>
      </c>
      <c r="E288">
        <v>286</v>
      </c>
      <c r="J288">
        <f>J287+(1-(HLOOKUP(daily!$B287,'commercial size limit'!$A$4:$M$13,2,FALSE)/100))*(VLOOKUP(12&amp;$B287,'comm trip limit - FL_Keys'!$A$5:$I$64,COLUMN(D285),FALSE))*$C288</f>
        <v>15581.388999999985</v>
      </c>
      <c r="K288">
        <f>K287+(1-(HLOOKUP(daily!$B287,'commercial size limit'!$A$4:$M$13,2,FALSE)/100))*(VLOOKUP(12&amp;$B287,'comm trip limit - FL_Keys'!$A$5:$I$64,COLUMN(E285),FALSE))*$C288</f>
        <v>9153.7859773599848</v>
      </c>
      <c r="L288">
        <f>L287+(1-(HLOOKUP(daily!$B287,'commercial size limit'!$A$4:$M$13,2,FALSE)/100))*(VLOOKUP(12&amp;$B287,'comm trip limit - FL_Keys'!$A$5:$I$64,COLUMN(F285),FALSE))*$C288</f>
        <v>12306.757847789979</v>
      </c>
      <c r="M288">
        <f>M287+(1-(HLOOKUP(daily!$B287,'commercial size limit'!$A$4:$M$13,2,FALSE)/100))*(VLOOKUP(12&amp;$B287,'comm trip limit - FL_Keys'!$A$5:$I$64,COLUMN(G285),FALSE))*$C288</f>
        <v>14481.044659510004</v>
      </c>
      <c r="N288">
        <f>N287+(1-(HLOOKUP(daily!$B287,'commercial size limit'!$A$4:$M$13,2,FALSE)/100))*(VLOOKUP(12&amp;$B287,'comm trip limit - FL_Keys'!$A$5:$I$64,COLUMN(H285),FALSE))*$C288</f>
        <v>15140.495719889976</v>
      </c>
      <c r="O288">
        <f>O287+(1-(HLOOKUP(daily!$B287,'commercial size limit'!$A$4:$M$13,2,FALSE)/100))*(VLOOKUP(12&amp;$B287,'comm trip limit - FL_Keys'!$A$5:$I$64,COLUMN(I285),FALSE))*$C288</f>
        <v>15289.228811799987</v>
      </c>
      <c r="P288">
        <f>P287+(1-(HLOOKUP(daily!$B287,'commercial size limit'!$A$4:$M$13,4,FALSE)/100))*(VLOOKUP(14&amp;$B287,'comm trip limit - FL_Keys'!$A$5:$I$64,COLUMN(D285),FALSE))*$C288</f>
        <v>11088.218614212003</v>
      </c>
      <c r="Q288">
        <f>Q287+(1-(HLOOKUP(daily!$B287,'commercial size limit'!$A$4:$M$13,4,FALSE)/100))*(VLOOKUP(14&amp;$B287,'comm trip limit - FL_Keys'!$A$5:$I$64,COLUMN(E285),FALSE))*$C288</f>
        <v>7398.6698952964744</v>
      </c>
      <c r="R288">
        <f>R287+(1-(HLOOKUP(daily!$B287,'commercial size limit'!$A$4:$M$13,4,FALSE)/100))*(VLOOKUP(14&amp;$B287,'comm trip limit - FL_Keys'!$A$5:$I$64,COLUMN(F285),FALSE))*$C288</f>
        <v>9393.4850692770942</v>
      </c>
      <c r="S288">
        <f>S287+(1-(HLOOKUP(daily!$B287,'commercial size limit'!$A$4:$M$13,4,FALSE)/100))*(VLOOKUP(14&amp;$B287,'comm trip limit - FL_Keys'!$A$5:$I$64,COLUMN(G285),FALSE))*$C288</f>
        <v>10657.138226028044</v>
      </c>
      <c r="T288">
        <f>T287+(1-(HLOOKUP(daily!$B287,'commercial size limit'!$A$4:$M$13,4,FALSE)/100))*(VLOOKUP(14&amp;$B287,'comm trip limit - FL_Keys'!$A$5:$I$64,COLUMN(H285),FALSE))*$C288</f>
        <v>10949.878584766975</v>
      </c>
      <c r="U288">
        <f>U287+(1-(HLOOKUP(daily!$B287,'commercial size limit'!$A$4:$M$13,4,FALSE)/100))*(VLOOKUP(14&amp;$B287,'comm trip limit - FL_Keys'!$A$5:$I$64,COLUMN(I285),FALSE))*$C288</f>
        <v>11023.875501080376</v>
      </c>
      <c r="V288">
        <f>V287+(1-(HLOOKUP(daily!$B287,'commercial size limit'!$A$4:$M$13,5,FALSE)/100))*(VLOOKUP(15&amp;$B287,'comm trip limit - FL_Keys'!$A$5:$I$64,COLUMN(D285),FALSE))*$C288</f>
        <v>9210.5233505560518</v>
      </c>
      <c r="W288">
        <f>W287+(1-(HLOOKUP(daily!$B287,'commercial size limit'!$A$4:$M$13,5,FALSE)/100))*(VLOOKUP(15&amp;$B287,'comm trip limit - FL_Keys'!$A$5:$I$64,COLUMN(E285),FALSE))*$C288</f>
        <v>6464.2639970660894</v>
      </c>
      <c r="X288">
        <f>X287+(1-(HLOOKUP(daily!$B287,'commercial size limit'!$A$4:$M$13,5,FALSE)/100))*(VLOOKUP(15&amp;$B287,'comm trip limit - FL_Keys'!$A$5:$I$64,COLUMN(F285),FALSE))*$C288</f>
        <v>8003.0772312020536</v>
      </c>
      <c r="Y288">
        <f>Y287+(1-(HLOOKUP(daily!$B287,'commercial size limit'!$A$4:$M$13,5,FALSE)/100))*(VLOOKUP(15&amp;$B287,'comm trip limit - FL_Keys'!$A$5:$I$64,COLUMN(G285),FALSE))*$C288</f>
        <v>8979.8115736029195</v>
      </c>
      <c r="Z288">
        <f>Z287+(1-(HLOOKUP(daily!$B287,'commercial size limit'!$A$4:$M$13,5,FALSE)/100))*(VLOOKUP(15&amp;$B287,'comm trip limit - FL_Keys'!$A$5:$I$64,COLUMN(H285),FALSE))*$C288</f>
        <v>9172.3500505967913</v>
      </c>
      <c r="AA288">
        <f>AA287+(1-(HLOOKUP(daily!$B287,'commercial size limit'!$A$4:$M$13,5,FALSE)/100))*(VLOOKUP(15&amp;$B287,'comm trip limit - FL_Keys'!$A$5:$I$64,COLUMN(I285),FALSE))*$C288</f>
        <v>9200.8384201162498</v>
      </c>
      <c r="AB288">
        <f>AB287+(1-(HLOOKUP(daily!$B287,'commercial size limit'!$A$4:$M$13,6,FALSE)/100))*(VLOOKUP(16&amp;$B287,'comm trip limit - FL_Keys'!$A$5:$I$64,COLUMN(D285),FALSE))*$C288</f>
        <v>7919.7857861996008</v>
      </c>
      <c r="AC288">
        <f>AC287+(1-(HLOOKUP(daily!$B287,'commercial size limit'!$A$4:$M$13,6,FALSE)/100))*(VLOOKUP(16&amp;$B287,'comm trip limit - FL_Keys'!$A$5:$I$64,COLUMN(E285),FALSE))*$C288</f>
        <v>5787.5397403411962</v>
      </c>
      <c r="AD288">
        <f>AD287+(1-(HLOOKUP(daily!$B287,'commercial size limit'!$A$4:$M$13,6,FALSE)/100))*(VLOOKUP(16&amp;$B287,'comm trip limit - FL_Keys'!$A$5:$I$64,COLUMN(F285),FALSE))*$C288</f>
        <v>6991.9286428782325</v>
      </c>
      <c r="AE288">
        <f>AE287+(1-(HLOOKUP(daily!$B287,'commercial size limit'!$A$4:$M$13,6,FALSE)/100))*(VLOOKUP(16&amp;$B287,'comm trip limit - FL_Keys'!$A$5:$I$64,COLUMN(G285),FALSE))*$C288</f>
        <v>7723.9832707712385</v>
      </c>
      <c r="AF288">
        <f>AF287+(1-(HLOOKUP(daily!$B287,'commercial size limit'!$A$4:$M$13,6,FALSE)/100))*(VLOOKUP(16&amp;$B287,'comm trip limit - FL_Keys'!$A$5:$I$64,COLUMN(H285),FALSE))*$C288</f>
        <v>7884.6190702799049</v>
      </c>
      <c r="AG288">
        <f>AG287+(1-(HLOOKUP(daily!$B287,'commercial size limit'!$A$4:$M$13,6,FALSE)/100))*(VLOOKUP(16&amp;$B287,'comm trip limit - FL_Keys'!$A$5:$I$64,COLUMN(I285),FALSE))*$C288</f>
        <v>7910.1008557598088</v>
      </c>
      <c r="AH288">
        <f>AH287+(1-(HLOOKUP(daily!$B287,'commercial size limit'!$A$4:$M$13,7,FALSE)/100))*(VLOOKUP(17&amp;$B287,'comm trip limit - FL_Keys'!$A$5:$I$64,COLUMN(D285),FALSE))*$C288</f>
        <v>7015.1328493331521</v>
      </c>
      <c r="AI288">
        <f>AI287+(1-(HLOOKUP(daily!$B287,'commercial size limit'!$A$4:$M$13,7,FALSE)/100))*(VLOOKUP(17&amp;$B287,'comm trip limit - FL_Keys'!$A$5:$I$64,COLUMN(E285),FALSE))*$C288</f>
        <v>5281.3721299368444</v>
      </c>
      <c r="AJ288">
        <f>AJ287+(1-(HLOOKUP(daily!$B287,'commercial size limit'!$A$4:$M$13,7,FALSE)/100))*(VLOOKUP(17&amp;$B287,'comm trip limit - FL_Keys'!$A$5:$I$64,COLUMN(F285),FALSE))*$C288</f>
        <v>6308.5160112526246</v>
      </c>
      <c r="AK288">
        <f>AK287+(1-(HLOOKUP(daily!$B287,'commercial size limit'!$A$4:$M$13,7,FALSE)/100))*(VLOOKUP(17&amp;$B287,'comm trip limit - FL_Keys'!$A$5:$I$64,COLUMN(G285),FALSE))*$C288</f>
        <v>6886.8787339681794</v>
      </c>
      <c r="AL288">
        <f>AL287+(1-(HLOOKUP(daily!$B287,'commercial size limit'!$A$4:$M$13,7,FALSE)/100))*(VLOOKUP(17&amp;$B287,'comm trip limit - FL_Keys'!$A$5:$I$64,COLUMN(H285),FALSE))*$C288</f>
        <v>7008.295830812267</v>
      </c>
      <c r="AM288">
        <f>AM287+(1-(HLOOKUP(daily!$B287,'commercial size limit'!$A$4:$M$13,7,FALSE)/100))*(VLOOKUP(17&amp;$B287,'comm trip limit - FL_Keys'!$A$5:$I$64,COLUMN(I285),FALSE))*$C288</f>
        <v>7015.1328493331521</v>
      </c>
    </row>
    <row r="289" spans="1:39" x14ac:dyDescent="0.25">
      <c r="A289" s="7">
        <v>42656</v>
      </c>
      <c r="B289" s="22">
        <f t="shared" si="13"/>
        <v>10</v>
      </c>
      <c r="C289" s="21">
        <f t="shared" si="12"/>
        <v>83.444999999999993</v>
      </c>
      <c r="D289">
        <f t="shared" si="14"/>
        <v>15664.833999999984</v>
      </c>
      <c r="E289">
        <v>287</v>
      </c>
      <c r="J289">
        <f>J288+(1-(HLOOKUP(daily!$B288,'commercial size limit'!$A$4:$M$13,2,FALSE)/100))*(VLOOKUP(12&amp;$B288,'comm trip limit - FL_Keys'!$A$5:$I$64,COLUMN(D286),FALSE))*$C289</f>
        <v>15664.833999999984</v>
      </c>
      <c r="K289">
        <f>K288+(1-(HLOOKUP(daily!$B288,'commercial size limit'!$A$4:$M$13,2,FALSE)/100))*(VLOOKUP(12&amp;$B288,'comm trip limit - FL_Keys'!$A$5:$I$64,COLUMN(E286),FALSE))*$C289</f>
        <v>9192.2758180599849</v>
      </c>
      <c r="L289">
        <f>L288+(1-(HLOOKUP(daily!$B288,'commercial size limit'!$A$4:$M$13,2,FALSE)/100))*(VLOOKUP(12&amp;$B288,'comm trip limit - FL_Keys'!$A$5:$I$64,COLUMN(F286),FALSE))*$C289</f>
        <v>12358.673154539978</v>
      </c>
      <c r="M289">
        <f>M288+(1-(HLOOKUP(daily!$B288,'commercial size limit'!$A$4:$M$13,2,FALSE)/100))*(VLOOKUP(12&amp;$B288,'comm trip limit - FL_Keys'!$A$5:$I$64,COLUMN(G286),FALSE))*$C289</f>
        <v>14545.326515260003</v>
      </c>
      <c r="N289">
        <f>N288+(1-(HLOOKUP(daily!$B288,'commercial size limit'!$A$4:$M$13,2,FALSE)/100))*(VLOOKUP(12&amp;$B288,'comm trip limit - FL_Keys'!$A$5:$I$64,COLUMN(H286),FALSE))*$C289</f>
        <v>15208.266411089975</v>
      </c>
      <c r="O289">
        <f>O288+(1-(HLOOKUP(daily!$B288,'commercial size limit'!$A$4:$M$13,2,FALSE)/100))*(VLOOKUP(12&amp;$B288,'comm trip limit - FL_Keys'!$A$5:$I$64,COLUMN(I286),FALSE))*$C289</f>
        <v>15359.655557349986</v>
      </c>
      <c r="P289">
        <f>P288+(1-(HLOOKUP(daily!$B288,'commercial size limit'!$A$4:$M$13,4,FALSE)/100))*(VLOOKUP(14&amp;$B288,'comm trip limit - FL_Keys'!$A$5:$I$64,COLUMN(D286),FALSE))*$C289</f>
        <v>11114.754124212002</v>
      </c>
      <c r="Q289">
        <f>Q288+(1-(HLOOKUP(daily!$B288,'commercial size limit'!$A$4:$M$13,4,FALSE)/100))*(VLOOKUP(14&amp;$B288,'comm trip limit - FL_Keys'!$A$5:$I$64,COLUMN(E286),FALSE))*$C289</f>
        <v>7417.9919922580748</v>
      </c>
      <c r="R289">
        <f>R288+(1-(HLOOKUP(daily!$B288,'commercial size limit'!$A$4:$M$13,4,FALSE)/100))*(VLOOKUP(14&amp;$B288,'comm trip limit - FL_Keys'!$A$5:$I$64,COLUMN(F286),FALSE))*$C289</f>
        <v>9415.1584777797943</v>
      </c>
      <c r="S289">
        <f>S288+(1-(HLOOKUP(daily!$B288,'commercial size limit'!$A$4:$M$13,4,FALSE)/100))*(VLOOKUP(14&amp;$B288,'comm trip limit - FL_Keys'!$A$5:$I$64,COLUMN(G286),FALSE))*$C289</f>
        <v>10681.211506055144</v>
      </c>
      <c r="T289">
        <f>T288+(1-(HLOOKUP(daily!$B288,'commercial size limit'!$A$4:$M$13,4,FALSE)/100))*(VLOOKUP(14&amp;$B288,'comm trip limit - FL_Keys'!$A$5:$I$64,COLUMN(H286),FALSE))*$C289</f>
        <v>10974.753237196075</v>
      </c>
      <c r="U289">
        <f>U288+(1-(HLOOKUP(daily!$B288,'commercial size limit'!$A$4:$M$13,4,FALSE)/100))*(VLOOKUP(14&amp;$B288,'comm trip limit - FL_Keys'!$A$5:$I$64,COLUMN(I286),FALSE))*$C289</f>
        <v>11049.530562858576</v>
      </c>
      <c r="V289">
        <f>V288+(1-(HLOOKUP(daily!$B288,'commercial size limit'!$A$4:$M$13,5,FALSE)/100))*(VLOOKUP(15&amp;$B288,'comm trip limit - FL_Keys'!$A$5:$I$64,COLUMN(D286),FALSE))*$C289</f>
        <v>9237.0588605560515</v>
      </c>
      <c r="W289">
        <f>W288+(1-(HLOOKUP(daily!$B288,'commercial size limit'!$A$4:$M$13,5,FALSE)/100))*(VLOOKUP(15&amp;$B288,'comm trip limit - FL_Keys'!$A$5:$I$64,COLUMN(E286),FALSE))*$C289</f>
        <v>6483.5860940276898</v>
      </c>
      <c r="X289">
        <f>X288+(1-(HLOOKUP(daily!$B288,'commercial size limit'!$A$4:$M$13,5,FALSE)/100))*(VLOOKUP(15&amp;$B288,'comm trip limit - FL_Keys'!$A$5:$I$64,COLUMN(F286),FALSE))*$C289</f>
        <v>8024.7506397047537</v>
      </c>
      <c r="Y289">
        <f>Y288+(1-(HLOOKUP(daily!$B288,'commercial size limit'!$A$4:$M$13,5,FALSE)/100))*(VLOOKUP(15&amp;$B288,'comm trip limit - FL_Keys'!$A$5:$I$64,COLUMN(G286),FALSE))*$C289</f>
        <v>9003.8848536300193</v>
      </c>
      <c r="Z289">
        <f>Z288+(1-(HLOOKUP(daily!$B288,'commercial size limit'!$A$4:$M$13,5,FALSE)/100))*(VLOOKUP(15&amp;$B288,'comm trip limit - FL_Keys'!$A$5:$I$64,COLUMN(H286),FALSE))*$C289</f>
        <v>9197.2247030258914</v>
      </c>
      <c r="AA289">
        <f>AA288+(1-(HLOOKUP(daily!$B288,'commercial size limit'!$A$4:$M$13,5,FALSE)/100))*(VLOOKUP(15&amp;$B288,'comm trip limit - FL_Keys'!$A$5:$I$64,COLUMN(I286),FALSE))*$C289</f>
        <v>9226.4934818944494</v>
      </c>
      <c r="AB289">
        <f>AB288+(1-(HLOOKUP(daily!$B288,'commercial size limit'!$A$4:$M$13,6,FALSE)/100))*(VLOOKUP(16&amp;$B288,'comm trip limit - FL_Keys'!$A$5:$I$64,COLUMN(D286),FALSE))*$C289</f>
        <v>7946.3212961996005</v>
      </c>
      <c r="AC289">
        <f>AC288+(1-(HLOOKUP(daily!$B288,'commercial size limit'!$A$4:$M$13,6,FALSE)/100))*(VLOOKUP(16&amp;$B288,'comm trip limit - FL_Keys'!$A$5:$I$64,COLUMN(E286),FALSE))*$C289</f>
        <v>5806.8618373027966</v>
      </c>
      <c r="AD289">
        <f>AD288+(1-(HLOOKUP(daily!$B288,'commercial size limit'!$A$4:$M$13,6,FALSE)/100))*(VLOOKUP(16&amp;$B288,'comm trip limit - FL_Keys'!$A$5:$I$64,COLUMN(F286),FALSE))*$C289</f>
        <v>7013.6020513809326</v>
      </c>
      <c r="AE289">
        <f>AE288+(1-(HLOOKUP(daily!$B288,'commercial size limit'!$A$4:$M$13,6,FALSE)/100))*(VLOOKUP(16&amp;$B288,'comm trip limit - FL_Keys'!$A$5:$I$64,COLUMN(G286),FALSE))*$C289</f>
        <v>7748.0565507983383</v>
      </c>
      <c r="AF289">
        <f>AF288+(1-(HLOOKUP(daily!$B288,'commercial size limit'!$A$4:$M$13,6,FALSE)/100))*(VLOOKUP(16&amp;$B288,'comm trip limit - FL_Keys'!$A$5:$I$64,COLUMN(H286),FALSE))*$C289</f>
        <v>7909.4937227090049</v>
      </c>
      <c r="AG289">
        <f>AG288+(1-(HLOOKUP(daily!$B288,'commercial size limit'!$A$4:$M$13,6,FALSE)/100))*(VLOOKUP(16&amp;$B288,'comm trip limit - FL_Keys'!$A$5:$I$64,COLUMN(I286),FALSE))*$C289</f>
        <v>7935.7559175380093</v>
      </c>
      <c r="AH289">
        <f>AH288+(1-(HLOOKUP(daily!$B288,'commercial size limit'!$A$4:$M$13,7,FALSE)/100))*(VLOOKUP(17&amp;$B288,'comm trip limit - FL_Keys'!$A$5:$I$64,COLUMN(D286),FALSE))*$C289</f>
        <v>7023.4773493331522</v>
      </c>
      <c r="AI289">
        <f>AI288+(1-(HLOOKUP(daily!$B288,'commercial size limit'!$A$4:$M$13,7,FALSE)/100))*(VLOOKUP(17&amp;$B288,'comm trip limit - FL_Keys'!$A$5:$I$64,COLUMN(E286),FALSE))*$C289</f>
        <v>5288.680493371844</v>
      </c>
      <c r="AJ289">
        <f>AJ288+(1-(HLOOKUP(daily!$B288,'commercial size limit'!$A$4:$M$13,7,FALSE)/100))*(VLOOKUP(17&amp;$B288,'comm trip limit - FL_Keys'!$A$5:$I$64,COLUMN(F286),FALSE))*$C289</f>
        <v>6316.3823714026248</v>
      </c>
      <c r="AK289">
        <f>AK288+(1-(HLOOKUP(daily!$B288,'commercial size limit'!$A$4:$M$13,7,FALSE)/100))*(VLOOKUP(17&amp;$B288,'comm trip limit - FL_Keys'!$A$5:$I$64,COLUMN(G286),FALSE))*$C289</f>
        <v>6895.2232339681796</v>
      </c>
      <c r="AL289">
        <f>AL288+(1-(HLOOKUP(daily!$B288,'commercial size limit'!$A$4:$M$13,7,FALSE)/100))*(VLOOKUP(17&amp;$B288,'comm trip limit - FL_Keys'!$A$5:$I$64,COLUMN(H286),FALSE))*$C289</f>
        <v>7016.6403308122672</v>
      </c>
      <c r="AM289">
        <f>AM288+(1-(HLOOKUP(daily!$B288,'commercial size limit'!$A$4:$M$13,7,FALSE)/100))*(VLOOKUP(17&amp;$B288,'comm trip limit - FL_Keys'!$A$5:$I$64,COLUMN(I286),FALSE))*$C289</f>
        <v>7023.4773493331522</v>
      </c>
    </row>
    <row r="290" spans="1:39" x14ac:dyDescent="0.25">
      <c r="A290" s="7">
        <v>42657</v>
      </c>
      <c r="B290" s="22">
        <f t="shared" si="13"/>
        <v>10</v>
      </c>
      <c r="C290" s="21">
        <f t="shared" si="12"/>
        <v>83.444999999999993</v>
      </c>
      <c r="D290">
        <f t="shared" si="14"/>
        <v>15748.278999999984</v>
      </c>
      <c r="E290">
        <v>288</v>
      </c>
      <c r="J290">
        <f>J289+(1-(HLOOKUP(daily!$B289,'commercial size limit'!$A$4:$M$13,2,FALSE)/100))*(VLOOKUP(12&amp;$B289,'comm trip limit - FL_Keys'!$A$5:$I$64,COLUMN(D287),FALSE))*$C290</f>
        <v>15748.278999999984</v>
      </c>
      <c r="K290">
        <f>K289+(1-(HLOOKUP(daily!$B289,'commercial size limit'!$A$4:$M$13,2,FALSE)/100))*(VLOOKUP(12&amp;$B289,'comm trip limit - FL_Keys'!$A$5:$I$64,COLUMN(E287),FALSE))*$C290</f>
        <v>9230.7656587599849</v>
      </c>
      <c r="L290">
        <f>L289+(1-(HLOOKUP(daily!$B289,'commercial size limit'!$A$4:$M$13,2,FALSE)/100))*(VLOOKUP(12&amp;$B289,'comm trip limit - FL_Keys'!$A$5:$I$64,COLUMN(F287),FALSE))*$C290</f>
        <v>12410.588461289977</v>
      </c>
      <c r="M290">
        <f>M289+(1-(HLOOKUP(daily!$B289,'commercial size limit'!$A$4:$M$13,2,FALSE)/100))*(VLOOKUP(12&amp;$B289,'comm trip limit - FL_Keys'!$A$5:$I$64,COLUMN(G287),FALSE))*$C290</f>
        <v>14609.608371010003</v>
      </c>
      <c r="N290">
        <f>N289+(1-(HLOOKUP(daily!$B289,'commercial size limit'!$A$4:$M$13,2,FALSE)/100))*(VLOOKUP(12&amp;$B289,'comm trip limit - FL_Keys'!$A$5:$I$64,COLUMN(H287),FALSE))*$C290</f>
        <v>15276.037102289974</v>
      </c>
      <c r="O290">
        <f>O289+(1-(HLOOKUP(daily!$B289,'commercial size limit'!$A$4:$M$13,2,FALSE)/100))*(VLOOKUP(12&amp;$B289,'comm trip limit - FL_Keys'!$A$5:$I$64,COLUMN(I287),FALSE))*$C290</f>
        <v>15430.082302899986</v>
      </c>
      <c r="P290">
        <f>P289+(1-(HLOOKUP(daily!$B289,'commercial size limit'!$A$4:$M$13,4,FALSE)/100))*(VLOOKUP(14&amp;$B289,'comm trip limit - FL_Keys'!$A$5:$I$64,COLUMN(D287),FALSE))*$C290</f>
        <v>11141.289634212002</v>
      </c>
      <c r="Q290">
        <f>Q289+(1-(HLOOKUP(daily!$B289,'commercial size limit'!$A$4:$M$13,4,FALSE)/100))*(VLOOKUP(14&amp;$B289,'comm trip limit - FL_Keys'!$A$5:$I$64,COLUMN(E287),FALSE))*$C290</f>
        <v>7437.3140892196752</v>
      </c>
      <c r="R290">
        <f>R289+(1-(HLOOKUP(daily!$B289,'commercial size limit'!$A$4:$M$13,4,FALSE)/100))*(VLOOKUP(14&amp;$B289,'comm trip limit - FL_Keys'!$A$5:$I$64,COLUMN(F287),FALSE))*$C290</f>
        <v>9436.8318862824945</v>
      </c>
      <c r="S290">
        <f>S289+(1-(HLOOKUP(daily!$B289,'commercial size limit'!$A$4:$M$13,4,FALSE)/100))*(VLOOKUP(14&amp;$B289,'comm trip limit - FL_Keys'!$A$5:$I$64,COLUMN(G287),FALSE))*$C290</f>
        <v>10705.284786082244</v>
      </c>
      <c r="T290">
        <f>T289+(1-(HLOOKUP(daily!$B289,'commercial size limit'!$A$4:$M$13,4,FALSE)/100))*(VLOOKUP(14&amp;$B289,'comm trip limit - FL_Keys'!$A$5:$I$64,COLUMN(H287),FALSE))*$C290</f>
        <v>10999.627889625175</v>
      </c>
      <c r="U290">
        <f>U289+(1-(HLOOKUP(daily!$B289,'commercial size limit'!$A$4:$M$13,4,FALSE)/100))*(VLOOKUP(14&amp;$B289,'comm trip limit - FL_Keys'!$A$5:$I$64,COLUMN(I287),FALSE))*$C290</f>
        <v>11075.185624636775</v>
      </c>
      <c r="V290">
        <f>V289+(1-(HLOOKUP(daily!$B289,'commercial size limit'!$A$4:$M$13,5,FALSE)/100))*(VLOOKUP(15&amp;$B289,'comm trip limit - FL_Keys'!$A$5:$I$64,COLUMN(D287),FALSE))*$C290</f>
        <v>9263.5943705560512</v>
      </c>
      <c r="W290">
        <f>W289+(1-(HLOOKUP(daily!$B289,'commercial size limit'!$A$4:$M$13,5,FALSE)/100))*(VLOOKUP(15&amp;$B289,'comm trip limit - FL_Keys'!$A$5:$I$64,COLUMN(E287),FALSE))*$C290</f>
        <v>6502.9081909892902</v>
      </c>
      <c r="X290">
        <f>X289+(1-(HLOOKUP(daily!$B289,'commercial size limit'!$A$4:$M$13,5,FALSE)/100))*(VLOOKUP(15&amp;$B289,'comm trip limit - FL_Keys'!$A$5:$I$64,COLUMN(F287),FALSE))*$C290</f>
        <v>8046.4240482074538</v>
      </c>
      <c r="Y290">
        <f>Y289+(1-(HLOOKUP(daily!$B289,'commercial size limit'!$A$4:$M$13,5,FALSE)/100))*(VLOOKUP(15&amp;$B289,'comm trip limit - FL_Keys'!$A$5:$I$64,COLUMN(G287),FALSE))*$C290</f>
        <v>9027.9581336571191</v>
      </c>
      <c r="Z290">
        <f>Z289+(1-(HLOOKUP(daily!$B289,'commercial size limit'!$A$4:$M$13,5,FALSE)/100))*(VLOOKUP(15&amp;$B289,'comm trip limit - FL_Keys'!$A$5:$I$64,COLUMN(H287),FALSE))*$C290</f>
        <v>9222.0993554549914</v>
      </c>
      <c r="AA290">
        <f>AA289+(1-(HLOOKUP(daily!$B289,'commercial size limit'!$A$4:$M$13,5,FALSE)/100))*(VLOOKUP(15&amp;$B289,'comm trip limit - FL_Keys'!$A$5:$I$64,COLUMN(I287),FALSE))*$C290</f>
        <v>9252.1485436726489</v>
      </c>
      <c r="AB290">
        <f>AB289+(1-(HLOOKUP(daily!$B289,'commercial size limit'!$A$4:$M$13,6,FALSE)/100))*(VLOOKUP(16&amp;$B289,'comm trip limit - FL_Keys'!$A$5:$I$64,COLUMN(D287),FALSE))*$C290</f>
        <v>7972.8568061996002</v>
      </c>
      <c r="AC290">
        <f>AC289+(1-(HLOOKUP(daily!$B289,'commercial size limit'!$A$4:$M$13,6,FALSE)/100))*(VLOOKUP(16&amp;$B289,'comm trip limit - FL_Keys'!$A$5:$I$64,COLUMN(E287),FALSE))*$C290</f>
        <v>5826.1839342643971</v>
      </c>
      <c r="AD290">
        <f>AD289+(1-(HLOOKUP(daily!$B289,'commercial size limit'!$A$4:$M$13,6,FALSE)/100))*(VLOOKUP(16&amp;$B289,'comm trip limit - FL_Keys'!$A$5:$I$64,COLUMN(F287),FALSE))*$C290</f>
        <v>7035.2754598836327</v>
      </c>
      <c r="AE290">
        <f>AE289+(1-(HLOOKUP(daily!$B289,'commercial size limit'!$A$4:$M$13,6,FALSE)/100))*(VLOOKUP(16&amp;$B289,'comm trip limit - FL_Keys'!$A$5:$I$64,COLUMN(G287),FALSE))*$C290</f>
        <v>7772.1298308254381</v>
      </c>
      <c r="AF290">
        <f>AF289+(1-(HLOOKUP(daily!$B289,'commercial size limit'!$A$4:$M$13,6,FALSE)/100))*(VLOOKUP(16&amp;$B289,'comm trip limit - FL_Keys'!$A$5:$I$64,COLUMN(H287),FALSE))*$C290</f>
        <v>7934.368375138105</v>
      </c>
      <c r="AG290">
        <f>AG289+(1-(HLOOKUP(daily!$B289,'commercial size limit'!$A$4:$M$13,6,FALSE)/100))*(VLOOKUP(16&amp;$B289,'comm trip limit - FL_Keys'!$A$5:$I$64,COLUMN(I287),FALSE))*$C290</f>
        <v>7961.4109793162097</v>
      </c>
      <c r="AH290">
        <f>AH289+(1-(HLOOKUP(daily!$B289,'commercial size limit'!$A$4:$M$13,7,FALSE)/100))*(VLOOKUP(17&amp;$B289,'comm trip limit - FL_Keys'!$A$5:$I$64,COLUMN(D287),FALSE))*$C290</f>
        <v>7031.8218493331524</v>
      </c>
      <c r="AI290">
        <f>AI289+(1-(HLOOKUP(daily!$B289,'commercial size limit'!$A$4:$M$13,7,FALSE)/100))*(VLOOKUP(17&amp;$B289,'comm trip limit - FL_Keys'!$A$5:$I$64,COLUMN(E287),FALSE))*$C290</f>
        <v>5295.9888568068436</v>
      </c>
      <c r="AJ290">
        <f>AJ289+(1-(HLOOKUP(daily!$B289,'commercial size limit'!$A$4:$M$13,7,FALSE)/100))*(VLOOKUP(17&amp;$B289,'comm trip limit - FL_Keys'!$A$5:$I$64,COLUMN(F287),FALSE))*$C290</f>
        <v>6324.248731552625</v>
      </c>
      <c r="AK290">
        <f>AK289+(1-(HLOOKUP(daily!$B289,'commercial size limit'!$A$4:$M$13,7,FALSE)/100))*(VLOOKUP(17&amp;$B289,'comm trip limit - FL_Keys'!$A$5:$I$64,COLUMN(G287),FALSE))*$C290</f>
        <v>6903.5677339681797</v>
      </c>
      <c r="AL290">
        <f>AL289+(1-(HLOOKUP(daily!$B289,'commercial size limit'!$A$4:$M$13,7,FALSE)/100))*(VLOOKUP(17&amp;$B289,'comm trip limit - FL_Keys'!$A$5:$I$64,COLUMN(H287),FALSE))*$C290</f>
        <v>7024.9848308122673</v>
      </c>
      <c r="AM290">
        <f>AM289+(1-(HLOOKUP(daily!$B289,'commercial size limit'!$A$4:$M$13,7,FALSE)/100))*(VLOOKUP(17&amp;$B289,'comm trip limit - FL_Keys'!$A$5:$I$64,COLUMN(I287),FALSE))*$C290</f>
        <v>7031.8218493331524</v>
      </c>
    </row>
    <row r="291" spans="1:39" x14ac:dyDescent="0.25">
      <c r="A291" s="7">
        <v>42658</v>
      </c>
      <c r="B291" s="22">
        <f t="shared" si="13"/>
        <v>10</v>
      </c>
      <c r="C291" s="21">
        <f t="shared" si="12"/>
        <v>83.444999999999993</v>
      </c>
      <c r="D291">
        <f t="shared" si="14"/>
        <v>15831.723999999984</v>
      </c>
      <c r="E291">
        <v>289</v>
      </c>
      <c r="J291">
        <f>J290+(1-(HLOOKUP(daily!$B290,'commercial size limit'!$A$4:$M$13,2,FALSE)/100))*(VLOOKUP(12&amp;$B290,'comm trip limit - FL_Keys'!$A$5:$I$64,COLUMN(D288),FALSE))*$C291</f>
        <v>15831.723999999984</v>
      </c>
      <c r="K291">
        <f>K290+(1-(HLOOKUP(daily!$B290,'commercial size limit'!$A$4:$M$13,2,FALSE)/100))*(VLOOKUP(12&amp;$B290,'comm trip limit - FL_Keys'!$A$5:$I$64,COLUMN(E288),FALSE))*$C291</f>
        <v>9269.255499459985</v>
      </c>
      <c r="L291">
        <f>L290+(1-(HLOOKUP(daily!$B290,'commercial size limit'!$A$4:$M$13,2,FALSE)/100))*(VLOOKUP(12&amp;$B290,'comm trip limit - FL_Keys'!$A$5:$I$64,COLUMN(F288),FALSE))*$C291</f>
        <v>12462.503768039976</v>
      </c>
      <c r="M291">
        <f>M290+(1-(HLOOKUP(daily!$B290,'commercial size limit'!$A$4:$M$13,2,FALSE)/100))*(VLOOKUP(12&amp;$B290,'comm trip limit - FL_Keys'!$A$5:$I$64,COLUMN(G288),FALSE))*$C291</f>
        <v>14673.890226760002</v>
      </c>
      <c r="N291">
        <f>N290+(1-(HLOOKUP(daily!$B290,'commercial size limit'!$A$4:$M$13,2,FALSE)/100))*(VLOOKUP(12&amp;$B290,'comm trip limit - FL_Keys'!$A$5:$I$64,COLUMN(H288),FALSE))*$C291</f>
        <v>15343.807793489974</v>
      </c>
      <c r="O291">
        <f>O290+(1-(HLOOKUP(daily!$B290,'commercial size limit'!$A$4:$M$13,2,FALSE)/100))*(VLOOKUP(12&amp;$B290,'comm trip limit - FL_Keys'!$A$5:$I$64,COLUMN(I288),FALSE))*$C291</f>
        <v>15500.509048449985</v>
      </c>
      <c r="P291">
        <f>P290+(1-(HLOOKUP(daily!$B290,'commercial size limit'!$A$4:$M$13,4,FALSE)/100))*(VLOOKUP(14&amp;$B290,'comm trip limit - FL_Keys'!$A$5:$I$64,COLUMN(D288),FALSE))*$C291</f>
        <v>11167.825144212002</v>
      </c>
      <c r="Q291">
        <f>Q290+(1-(HLOOKUP(daily!$B290,'commercial size limit'!$A$4:$M$13,4,FALSE)/100))*(VLOOKUP(14&amp;$B290,'comm trip limit - FL_Keys'!$A$5:$I$64,COLUMN(E288),FALSE))*$C291</f>
        <v>7456.6361861812757</v>
      </c>
      <c r="R291">
        <f>R290+(1-(HLOOKUP(daily!$B290,'commercial size limit'!$A$4:$M$13,4,FALSE)/100))*(VLOOKUP(14&amp;$B290,'comm trip limit - FL_Keys'!$A$5:$I$64,COLUMN(F288),FALSE))*$C291</f>
        <v>9458.5052947851946</v>
      </c>
      <c r="S291">
        <f>S290+(1-(HLOOKUP(daily!$B290,'commercial size limit'!$A$4:$M$13,4,FALSE)/100))*(VLOOKUP(14&amp;$B290,'comm trip limit - FL_Keys'!$A$5:$I$64,COLUMN(G288),FALSE))*$C291</f>
        <v>10729.358066109344</v>
      </c>
      <c r="T291">
        <f>T290+(1-(HLOOKUP(daily!$B290,'commercial size limit'!$A$4:$M$13,4,FALSE)/100))*(VLOOKUP(14&amp;$B290,'comm trip limit - FL_Keys'!$A$5:$I$64,COLUMN(H288),FALSE))*$C291</f>
        <v>11024.502542054275</v>
      </c>
      <c r="U291">
        <f>U290+(1-(HLOOKUP(daily!$B290,'commercial size limit'!$A$4:$M$13,4,FALSE)/100))*(VLOOKUP(14&amp;$B290,'comm trip limit - FL_Keys'!$A$5:$I$64,COLUMN(I288),FALSE))*$C291</f>
        <v>11100.840686414975</v>
      </c>
      <c r="V291">
        <f>V290+(1-(HLOOKUP(daily!$B290,'commercial size limit'!$A$4:$M$13,5,FALSE)/100))*(VLOOKUP(15&amp;$B290,'comm trip limit - FL_Keys'!$A$5:$I$64,COLUMN(D288),FALSE))*$C291</f>
        <v>9290.1298805560509</v>
      </c>
      <c r="W291">
        <f>W290+(1-(HLOOKUP(daily!$B290,'commercial size limit'!$A$4:$M$13,5,FALSE)/100))*(VLOOKUP(15&amp;$B290,'comm trip limit - FL_Keys'!$A$5:$I$64,COLUMN(E288),FALSE))*$C291</f>
        <v>6522.2302879508907</v>
      </c>
      <c r="X291">
        <f>X290+(1-(HLOOKUP(daily!$B290,'commercial size limit'!$A$4:$M$13,5,FALSE)/100))*(VLOOKUP(15&amp;$B290,'comm trip limit - FL_Keys'!$A$5:$I$64,COLUMN(F288),FALSE))*$C291</f>
        <v>8068.0974567101539</v>
      </c>
      <c r="Y291">
        <f>Y290+(1-(HLOOKUP(daily!$B290,'commercial size limit'!$A$4:$M$13,5,FALSE)/100))*(VLOOKUP(15&amp;$B290,'comm trip limit - FL_Keys'!$A$5:$I$64,COLUMN(G288),FALSE))*$C291</f>
        <v>9052.0314136842189</v>
      </c>
      <c r="Z291">
        <f>Z290+(1-(HLOOKUP(daily!$B290,'commercial size limit'!$A$4:$M$13,5,FALSE)/100))*(VLOOKUP(15&amp;$B290,'comm trip limit - FL_Keys'!$A$5:$I$64,COLUMN(H288),FALSE))*$C291</f>
        <v>9246.9740078840914</v>
      </c>
      <c r="AA291">
        <f>AA290+(1-(HLOOKUP(daily!$B290,'commercial size limit'!$A$4:$M$13,5,FALSE)/100))*(VLOOKUP(15&amp;$B290,'comm trip limit - FL_Keys'!$A$5:$I$64,COLUMN(I288),FALSE))*$C291</f>
        <v>9277.8036054508484</v>
      </c>
      <c r="AB291">
        <f>AB290+(1-(HLOOKUP(daily!$B290,'commercial size limit'!$A$4:$M$13,6,FALSE)/100))*(VLOOKUP(16&amp;$B290,'comm trip limit - FL_Keys'!$A$5:$I$64,COLUMN(D288),FALSE))*$C291</f>
        <v>7999.3923161995999</v>
      </c>
      <c r="AC291">
        <f>AC290+(1-(HLOOKUP(daily!$B290,'commercial size limit'!$A$4:$M$13,6,FALSE)/100))*(VLOOKUP(16&amp;$B290,'comm trip limit - FL_Keys'!$A$5:$I$64,COLUMN(E288),FALSE))*$C291</f>
        <v>5845.5060312259975</v>
      </c>
      <c r="AD291">
        <f>AD290+(1-(HLOOKUP(daily!$B290,'commercial size limit'!$A$4:$M$13,6,FALSE)/100))*(VLOOKUP(16&amp;$B290,'comm trip limit - FL_Keys'!$A$5:$I$64,COLUMN(F288),FALSE))*$C291</f>
        <v>7056.9488683863328</v>
      </c>
      <c r="AE291">
        <f>AE290+(1-(HLOOKUP(daily!$B290,'commercial size limit'!$A$4:$M$13,6,FALSE)/100))*(VLOOKUP(16&amp;$B290,'comm trip limit - FL_Keys'!$A$5:$I$64,COLUMN(G288),FALSE))*$C291</f>
        <v>7796.203110852538</v>
      </c>
      <c r="AF291">
        <f>AF290+(1-(HLOOKUP(daily!$B290,'commercial size limit'!$A$4:$M$13,6,FALSE)/100))*(VLOOKUP(16&amp;$B290,'comm trip limit - FL_Keys'!$A$5:$I$64,COLUMN(H288),FALSE))*$C291</f>
        <v>7959.243027567205</v>
      </c>
      <c r="AG291">
        <f>AG290+(1-(HLOOKUP(daily!$B290,'commercial size limit'!$A$4:$M$13,6,FALSE)/100))*(VLOOKUP(16&amp;$B290,'comm trip limit - FL_Keys'!$A$5:$I$64,COLUMN(I288),FALSE))*$C291</f>
        <v>7987.0660410944101</v>
      </c>
      <c r="AH291">
        <f>AH290+(1-(HLOOKUP(daily!$B290,'commercial size limit'!$A$4:$M$13,7,FALSE)/100))*(VLOOKUP(17&amp;$B290,'comm trip limit - FL_Keys'!$A$5:$I$64,COLUMN(D288),FALSE))*$C291</f>
        <v>7040.1663493331525</v>
      </c>
      <c r="AI291">
        <f>AI290+(1-(HLOOKUP(daily!$B290,'commercial size limit'!$A$4:$M$13,7,FALSE)/100))*(VLOOKUP(17&amp;$B290,'comm trip limit - FL_Keys'!$A$5:$I$64,COLUMN(E288),FALSE))*$C291</f>
        <v>5303.2972202418432</v>
      </c>
      <c r="AJ291">
        <f>AJ290+(1-(HLOOKUP(daily!$B290,'commercial size limit'!$A$4:$M$13,7,FALSE)/100))*(VLOOKUP(17&amp;$B290,'comm trip limit - FL_Keys'!$A$5:$I$64,COLUMN(F288),FALSE))*$C291</f>
        <v>6332.1150917026253</v>
      </c>
      <c r="AK291">
        <f>AK290+(1-(HLOOKUP(daily!$B290,'commercial size limit'!$A$4:$M$13,7,FALSE)/100))*(VLOOKUP(17&amp;$B290,'comm trip limit - FL_Keys'!$A$5:$I$64,COLUMN(G288),FALSE))*$C291</f>
        <v>6911.9122339681799</v>
      </c>
      <c r="AL291">
        <f>AL290+(1-(HLOOKUP(daily!$B290,'commercial size limit'!$A$4:$M$13,7,FALSE)/100))*(VLOOKUP(17&amp;$B290,'comm trip limit - FL_Keys'!$A$5:$I$64,COLUMN(H288),FALSE))*$C291</f>
        <v>7033.3293308122675</v>
      </c>
      <c r="AM291">
        <f>AM290+(1-(HLOOKUP(daily!$B290,'commercial size limit'!$A$4:$M$13,7,FALSE)/100))*(VLOOKUP(17&amp;$B290,'comm trip limit - FL_Keys'!$A$5:$I$64,COLUMN(I288),FALSE))*$C291</f>
        <v>7040.1663493331525</v>
      </c>
    </row>
    <row r="292" spans="1:39" x14ac:dyDescent="0.25">
      <c r="A292" s="7">
        <v>42659</v>
      </c>
      <c r="B292" s="22">
        <f t="shared" si="13"/>
        <v>10</v>
      </c>
      <c r="C292" s="21">
        <f t="shared" si="12"/>
        <v>83.444999999999993</v>
      </c>
      <c r="D292">
        <f t="shared" si="14"/>
        <v>15915.168999999983</v>
      </c>
      <c r="E292">
        <v>290</v>
      </c>
      <c r="J292">
        <f>J291+(1-(HLOOKUP(daily!$B291,'commercial size limit'!$A$4:$M$13,2,FALSE)/100))*(VLOOKUP(12&amp;$B291,'comm trip limit - FL_Keys'!$A$5:$I$64,COLUMN(D289),FALSE))*$C292</f>
        <v>15915.168999999983</v>
      </c>
      <c r="K292">
        <f>K291+(1-(HLOOKUP(daily!$B291,'commercial size limit'!$A$4:$M$13,2,FALSE)/100))*(VLOOKUP(12&amp;$B291,'comm trip limit - FL_Keys'!$A$5:$I$64,COLUMN(E289),FALSE))*$C292</f>
        <v>9307.7453401599851</v>
      </c>
      <c r="L292">
        <f>L291+(1-(HLOOKUP(daily!$B291,'commercial size limit'!$A$4:$M$13,2,FALSE)/100))*(VLOOKUP(12&amp;$B291,'comm trip limit - FL_Keys'!$A$5:$I$64,COLUMN(F289),FALSE))*$C292</f>
        <v>12514.419074789976</v>
      </c>
      <c r="M292">
        <f>M291+(1-(HLOOKUP(daily!$B291,'commercial size limit'!$A$4:$M$13,2,FALSE)/100))*(VLOOKUP(12&amp;$B291,'comm trip limit - FL_Keys'!$A$5:$I$64,COLUMN(G289),FALSE))*$C292</f>
        <v>14738.172082510002</v>
      </c>
      <c r="N292">
        <f>N291+(1-(HLOOKUP(daily!$B291,'commercial size limit'!$A$4:$M$13,2,FALSE)/100))*(VLOOKUP(12&amp;$B291,'comm trip limit - FL_Keys'!$A$5:$I$64,COLUMN(H289),FALSE))*$C292</f>
        <v>15411.578484689973</v>
      </c>
      <c r="O292">
        <f>O291+(1-(HLOOKUP(daily!$B291,'commercial size limit'!$A$4:$M$13,2,FALSE)/100))*(VLOOKUP(12&amp;$B291,'comm trip limit - FL_Keys'!$A$5:$I$64,COLUMN(I289),FALSE))*$C292</f>
        <v>15570.935793999985</v>
      </c>
      <c r="P292">
        <f>P291+(1-(HLOOKUP(daily!$B291,'commercial size limit'!$A$4:$M$13,4,FALSE)/100))*(VLOOKUP(14&amp;$B291,'comm trip limit - FL_Keys'!$A$5:$I$64,COLUMN(D289),FALSE))*$C292</f>
        <v>11194.360654212001</v>
      </c>
      <c r="Q292">
        <f>Q291+(1-(HLOOKUP(daily!$B291,'commercial size limit'!$A$4:$M$13,4,FALSE)/100))*(VLOOKUP(14&amp;$B291,'comm trip limit - FL_Keys'!$A$5:$I$64,COLUMN(E289),FALSE))*$C292</f>
        <v>7475.9582831428761</v>
      </c>
      <c r="R292">
        <f>R291+(1-(HLOOKUP(daily!$B291,'commercial size limit'!$A$4:$M$13,4,FALSE)/100))*(VLOOKUP(14&amp;$B291,'comm trip limit - FL_Keys'!$A$5:$I$64,COLUMN(F289),FALSE))*$C292</f>
        <v>9480.1787032878947</v>
      </c>
      <c r="S292">
        <f>S291+(1-(HLOOKUP(daily!$B291,'commercial size limit'!$A$4:$M$13,4,FALSE)/100))*(VLOOKUP(14&amp;$B291,'comm trip limit - FL_Keys'!$A$5:$I$64,COLUMN(G289),FALSE))*$C292</f>
        <v>10753.431346136444</v>
      </c>
      <c r="T292">
        <f>T291+(1-(HLOOKUP(daily!$B291,'commercial size limit'!$A$4:$M$13,4,FALSE)/100))*(VLOOKUP(14&amp;$B291,'comm trip limit - FL_Keys'!$A$5:$I$64,COLUMN(H289),FALSE))*$C292</f>
        <v>11049.377194483375</v>
      </c>
      <c r="U292">
        <f>U291+(1-(HLOOKUP(daily!$B291,'commercial size limit'!$A$4:$M$13,4,FALSE)/100))*(VLOOKUP(14&amp;$B291,'comm trip limit - FL_Keys'!$A$5:$I$64,COLUMN(I289),FALSE))*$C292</f>
        <v>11126.495748193174</v>
      </c>
      <c r="V292">
        <f>V291+(1-(HLOOKUP(daily!$B291,'commercial size limit'!$A$4:$M$13,5,FALSE)/100))*(VLOOKUP(15&amp;$B291,'comm trip limit - FL_Keys'!$A$5:$I$64,COLUMN(D289),FALSE))*$C292</f>
        <v>9316.6653905560506</v>
      </c>
      <c r="W292">
        <f>W291+(1-(HLOOKUP(daily!$B291,'commercial size limit'!$A$4:$M$13,5,FALSE)/100))*(VLOOKUP(15&amp;$B291,'comm trip limit - FL_Keys'!$A$5:$I$64,COLUMN(E289),FALSE))*$C292</f>
        <v>6541.5523849124911</v>
      </c>
      <c r="X292">
        <f>X291+(1-(HLOOKUP(daily!$B291,'commercial size limit'!$A$4:$M$13,5,FALSE)/100))*(VLOOKUP(15&amp;$B291,'comm trip limit - FL_Keys'!$A$5:$I$64,COLUMN(F289),FALSE))*$C292</f>
        <v>8089.770865212854</v>
      </c>
      <c r="Y292">
        <f>Y291+(1-(HLOOKUP(daily!$B291,'commercial size limit'!$A$4:$M$13,5,FALSE)/100))*(VLOOKUP(15&amp;$B291,'comm trip limit - FL_Keys'!$A$5:$I$64,COLUMN(G289),FALSE))*$C292</f>
        <v>9076.1046937113188</v>
      </c>
      <c r="Z292">
        <f>Z291+(1-(HLOOKUP(daily!$B291,'commercial size limit'!$A$4:$M$13,5,FALSE)/100))*(VLOOKUP(15&amp;$B291,'comm trip limit - FL_Keys'!$A$5:$I$64,COLUMN(H289),FALSE))*$C292</f>
        <v>9271.8486603131914</v>
      </c>
      <c r="AA292">
        <f>AA291+(1-(HLOOKUP(daily!$B291,'commercial size limit'!$A$4:$M$13,5,FALSE)/100))*(VLOOKUP(15&amp;$B291,'comm trip limit - FL_Keys'!$A$5:$I$64,COLUMN(I289),FALSE))*$C292</f>
        <v>9303.4586672290479</v>
      </c>
      <c r="AB292">
        <f>AB291+(1-(HLOOKUP(daily!$B291,'commercial size limit'!$A$4:$M$13,6,FALSE)/100))*(VLOOKUP(16&amp;$B291,'comm trip limit - FL_Keys'!$A$5:$I$64,COLUMN(D289),FALSE))*$C292</f>
        <v>8025.9278261995996</v>
      </c>
      <c r="AC292">
        <f>AC291+(1-(HLOOKUP(daily!$B291,'commercial size limit'!$A$4:$M$13,6,FALSE)/100))*(VLOOKUP(16&amp;$B291,'comm trip limit - FL_Keys'!$A$5:$I$64,COLUMN(E289),FALSE))*$C292</f>
        <v>5864.8281281875979</v>
      </c>
      <c r="AD292">
        <f>AD291+(1-(HLOOKUP(daily!$B291,'commercial size limit'!$A$4:$M$13,6,FALSE)/100))*(VLOOKUP(16&amp;$B291,'comm trip limit - FL_Keys'!$A$5:$I$64,COLUMN(F289),FALSE))*$C292</f>
        <v>7078.6222768890329</v>
      </c>
      <c r="AE292">
        <f>AE291+(1-(HLOOKUP(daily!$B291,'commercial size limit'!$A$4:$M$13,6,FALSE)/100))*(VLOOKUP(16&amp;$B291,'comm trip limit - FL_Keys'!$A$5:$I$64,COLUMN(G289),FALSE))*$C292</f>
        <v>7820.2763908796378</v>
      </c>
      <c r="AF292">
        <f>AF291+(1-(HLOOKUP(daily!$B291,'commercial size limit'!$A$4:$M$13,6,FALSE)/100))*(VLOOKUP(16&amp;$B291,'comm trip limit - FL_Keys'!$A$5:$I$64,COLUMN(H289),FALSE))*$C292</f>
        <v>7984.117679996305</v>
      </c>
      <c r="AG292">
        <f>AG291+(1-(HLOOKUP(daily!$B291,'commercial size limit'!$A$4:$M$13,6,FALSE)/100))*(VLOOKUP(16&amp;$B291,'comm trip limit - FL_Keys'!$A$5:$I$64,COLUMN(I289),FALSE))*$C292</f>
        <v>8012.7211028726106</v>
      </c>
      <c r="AH292">
        <f>AH291+(1-(HLOOKUP(daily!$B291,'commercial size limit'!$A$4:$M$13,7,FALSE)/100))*(VLOOKUP(17&amp;$B291,'comm trip limit - FL_Keys'!$A$5:$I$64,COLUMN(D289),FALSE))*$C292</f>
        <v>7048.5108493331527</v>
      </c>
      <c r="AI292">
        <f>AI291+(1-(HLOOKUP(daily!$B291,'commercial size limit'!$A$4:$M$13,7,FALSE)/100))*(VLOOKUP(17&amp;$B291,'comm trip limit - FL_Keys'!$A$5:$I$64,COLUMN(E289),FALSE))*$C292</f>
        <v>5310.6055836768428</v>
      </c>
      <c r="AJ292">
        <f>AJ291+(1-(HLOOKUP(daily!$B291,'commercial size limit'!$A$4:$M$13,7,FALSE)/100))*(VLOOKUP(17&amp;$B291,'comm trip limit - FL_Keys'!$A$5:$I$64,COLUMN(F289),FALSE))*$C292</f>
        <v>6339.9814518526255</v>
      </c>
      <c r="AK292">
        <f>AK291+(1-(HLOOKUP(daily!$B291,'commercial size limit'!$A$4:$M$13,7,FALSE)/100))*(VLOOKUP(17&amp;$B291,'comm trip limit - FL_Keys'!$A$5:$I$64,COLUMN(G289),FALSE))*$C292</f>
        <v>6920.25673396818</v>
      </c>
      <c r="AL292">
        <f>AL291+(1-(HLOOKUP(daily!$B291,'commercial size limit'!$A$4:$M$13,7,FALSE)/100))*(VLOOKUP(17&amp;$B291,'comm trip limit - FL_Keys'!$A$5:$I$64,COLUMN(H289),FALSE))*$C292</f>
        <v>7041.6738308122676</v>
      </c>
      <c r="AM292">
        <f>AM291+(1-(HLOOKUP(daily!$B291,'commercial size limit'!$A$4:$M$13,7,FALSE)/100))*(VLOOKUP(17&amp;$B291,'comm trip limit - FL_Keys'!$A$5:$I$64,COLUMN(I289),FALSE))*$C292</f>
        <v>7048.5108493331527</v>
      </c>
    </row>
    <row r="293" spans="1:39" x14ac:dyDescent="0.25">
      <c r="A293" s="7">
        <v>42660</v>
      </c>
      <c r="B293" s="22">
        <f t="shared" si="13"/>
        <v>10</v>
      </c>
      <c r="C293" s="21">
        <f t="shared" si="12"/>
        <v>83.444999999999993</v>
      </c>
      <c r="D293">
        <f t="shared" si="14"/>
        <v>15998.613999999983</v>
      </c>
      <c r="E293">
        <v>291</v>
      </c>
      <c r="J293">
        <f>J292+(1-(HLOOKUP(daily!$B292,'commercial size limit'!$A$4:$M$13,2,FALSE)/100))*(VLOOKUP(12&amp;$B292,'comm trip limit - FL_Keys'!$A$5:$I$64,COLUMN(D290),FALSE))*$C293</f>
        <v>15998.613999999983</v>
      </c>
      <c r="K293">
        <f>K292+(1-(HLOOKUP(daily!$B292,'commercial size limit'!$A$4:$M$13,2,FALSE)/100))*(VLOOKUP(12&amp;$B292,'comm trip limit - FL_Keys'!$A$5:$I$64,COLUMN(E290),FALSE))*$C293</f>
        <v>9346.2351808599851</v>
      </c>
      <c r="L293">
        <f>L292+(1-(HLOOKUP(daily!$B292,'commercial size limit'!$A$4:$M$13,2,FALSE)/100))*(VLOOKUP(12&amp;$B292,'comm trip limit - FL_Keys'!$A$5:$I$64,COLUMN(F290),FALSE))*$C293</f>
        <v>12566.334381539975</v>
      </c>
      <c r="M293">
        <f>M292+(1-(HLOOKUP(daily!$B292,'commercial size limit'!$A$4:$M$13,2,FALSE)/100))*(VLOOKUP(12&amp;$B292,'comm trip limit - FL_Keys'!$A$5:$I$64,COLUMN(G290),FALSE))*$C293</f>
        <v>14802.453938260001</v>
      </c>
      <c r="N293">
        <f>N292+(1-(HLOOKUP(daily!$B292,'commercial size limit'!$A$4:$M$13,2,FALSE)/100))*(VLOOKUP(12&amp;$B292,'comm trip limit - FL_Keys'!$A$5:$I$64,COLUMN(H290),FALSE))*$C293</f>
        <v>15479.349175889973</v>
      </c>
      <c r="O293">
        <f>O292+(1-(HLOOKUP(daily!$B292,'commercial size limit'!$A$4:$M$13,2,FALSE)/100))*(VLOOKUP(12&amp;$B292,'comm trip limit - FL_Keys'!$A$5:$I$64,COLUMN(I290),FALSE))*$C293</f>
        <v>15641.362539549984</v>
      </c>
      <c r="P293">
        <f>P292+(1-(HLOOKUP(daily!$B292,'commercial size limit'!$A$4:$M$13,4,FALSE)/100))*(VLOOKUP(14&amp;$B292,'comm trip limit - FL_Keys'!$A$5:$I$64,COLUMN(D290),FALSE))*$C293</f>
        <v>11220.896164212001</v>
      </c>
      <c r="Q293">
        <f>Q292+(1-(HLOOKUP(daily!$B292,'commercial size limit'!$A$4:$M$13,4,FALSE)/100))*(VLOOKUP(14&amp;$B292,'comm trip limit - FL_Keys'!$A$5:$I$64,COLUMN(E290),FALSE))*$C293</f>
        <v>7495.2803801044765</v>
      </c>
      <c r="R293">
        <f>R292+(1-(HLOOKUP(daily!$B292,'commercial size limit'!$A$4:$M$13,4,FALSE)/100))*(VLOOKUP(14&amp;$B292,'comm trip limit - FL_Keys'!$A$5:$I$64,COLUMN(F290),FALSE))*$C293</f>
        <v>9501.8521117905948</v>
      </c>
      <c r="S293">
        <f>S292+(1-(HLOOKUP(daily!$B292,'commercial size limit'!$A$4:$M$13,4,FALSE)/100))*(VLOOKUP(14&amp;$B292,'comm trip limit - FL_Keys'!$A$5:$I$64,COLUMN(G290),FALSE))*$C293</f>
        <v>10777.504626163543</v>
      </c>
      <c r="T293">
        <f>T292+(1-(HLOOKUP(daily!$B292,'commercial size limit'!$A$4:$M$13,4,FALSE)/100))*(VLOOKUP(14&amp;$B292,'comm trip limit - FL_Keys'!$A$5:$I$64,COLUMN(H290),FALSE))*$C293</f>
        <v>11074.251846912475</v>
      </c>
      <c r="U293">
        <f>U292+(1-(HLOOKUP(daily!$B292,'commercial size limit'!$A$4:$M$13,4,FALSE)/100))*(VLOOKUP(14&amp;$B292,'comm trip limit - FL_Keys'!$A$5:$I$64,COLUMN(I290),FALSE))*$C293</f>
        <v>11152.150809971374</v>
      </c>
      <c r="V293">
        <f>V292+(1-(HLOOKUP(daily!$B292,'commercial size limit'!$A$4:$M$13,5,FALSE)/100))*(VLOOKUP(15&amp;$B292,'comm trip limit - FL_Keys'!$A$5:$I$64,COLUMN(D290),FALSE))*$C293</f>
        <v>9343.2009005560503</v>
      </c>
      <c r="W293">
        <f>W292+(1-(HLOOKUP(daily!$B292,'commercial size limit'!$A$4:$M$13,5,FALSE)/100))*(VLOOKUP(15&amp;$B292,'comm trip limit - FL_Keys'!$A$5:$I$64,COLUMN(E290),FALSE))*$C293</f>
        <v>6560.8744818740915</v>
      </c>
      <c r="X293">
        <f>X292+(1-(HLOOKUP(daily!$B292,'commercial size limit'!$A$4:$M$13,5,FALSE)/100))*(VLOOKUP(15&amp;$B292,'comm trip limit - FL_Keys'!$A$5:$I$64,COLUMN(F290),FALSE))*$C293</f>
        <v>8111.4442737155541</v>
      </c>
      <c r="Y293">
        <f>Y292+(1-(HLOOKUP(daily!$B292,'commercial size limit'!$A$4:$M$13,5,FALSE)/100))*(VLOOKUP(15&amp;$B292,'comm trip limit - FL_Keys'!$A$5:$I$64,COLUMN(G290),FALSE))*$C293</f>
        <v>9100.1779737384186</v>
      </c>
      <c r="Z293">
        <f>Z292+(1-(HLOOKUP(daily!$B292,'commercial size limit'!$A$4:$M$13,5,FALSE)/100))*(VLOOKUP(15&amp;$B292,'comm trip limit - FL_Keys'!$A$5:$I$64,COLUMN(H290),FALSE))*$C293</f>
        <v>9296.7233127422915</v>
      </c>
      <c r="AA293">
        <f>AA292+(1-(HLOOKUP(daily!$B292,'commercial size limit'!$A$4:$M$13,5,FALSE)/100))*(VLOOKUP(15&amp;$B292,'comm trip limit - FL_Keys'!$A$5:$I$64,COLUMN(I290),FALSE))*$C293</f>
        <v>9329.1137290072475</v>
      </c>
      <c r="AB293">
        <f>AB292+(1-(HLOOKUP(daily!$B292,'commercial size limit'!$A$4:$M$13,6,FALSE)/100))*(VLOOKUP(16&amp;$B292,'comm trip limit - FL_Keys'!$A$5:$I$64,COLUMN(D290),FALSE))*$C293</f>
        <v>8052.4633361995993</v>
      </c>
      <c r="AC293">
        <f>AC292+(1-(HLOOKUP(daily!$B292,'commercial size limit'!$A$4:$M$13,6,FALSE)/100))*(VLOOKUP(16&amp;$B292,'comm trip limit - FL_Keys'!$A$5:$I$64,COLUMN(E290),FALSE))*$C293</f>
        <v>5884.1502251491984</v>
      </c>
      <c r="AD293">
        <f>AD292+(1-(HLOOKUP(daily!$B292,'commercial size limit'!$A$4:$M$13,6,FALSE)/100))*(VLOOKUP(16&amp;$B292,'comm trip limit - FL_Keys'!$A$5:$I$64,COLUMN(F290),FALSE))*$C293</f>
        <v>7100.2956853917331</v>
      </c>
      <c r="AE293">
        <f>AE292+(1-(HLOOKUP(daily!$B292,'commercial size limit'!$A$4:$M$13,6,FALSE)/100))*(VLOOKUP(16&amp;$B292,'comm trip limit - FL_Keys'!$A$5:$I$64,COLUMN(G290),FALSE))*$C293</f>
        <v>7844.3496709067376</v>
      </c>
      <c r="AF293">
        <f>AF292+(1-(HLOOKUP(daily!$B292,'commercial size limit'!$A$4:$M$13,6,FALSE)/100))*(VLOOKUP(16&amp;$B292,'comm trip limit - FL_Keys'!$A$5:$I$64,COLUMN(H290),FALSE))*$C293</f>
        <v>8008.992332425405</v>
      </c>
      <c r="AG293">
        <f>AG292+(1-(HLOOKUP(daily!$B292,'commercial size limit'!$A$4:$M$13,6,FALSE)/100))*(VLOOKUP(16&amp;$B292,'comm trip limit - FL_Keys'!$A$5:$I$64,COLUMN(I290),FALSE))*$C293</f>
        <v>8038.376164650811</v>
      </c>
      <c r="AH293">
        <f>AH292+(1-(HLOOKUP(daily!$B292,'commercial size limit'!$A$4:$M$13,7,FALSE)/100))*(VLOOKUP(17&amp;$B292,'comm trip limit - FL_Keys'!$A$5:$I$64,COLUMN(D290),FALSE))*$C293</f>
        <v>7056.8553493331528</v>
      </c>
      <c r="AI293">
        <f>AI292+(1-(HLOOKUP(daily!$B292,'commercial size limit'!$A$4:$M$13,7,FALSE)/100))*(VLOOKUP(17&amp;$B292,'comm trip limit - FL_Keys'!$A$5:$I$64,COLUMN(E290),FALSE))*$C293</f>
        <v>5317.9139471118424</v>
      </c>
      <c r="AJ293">
        <f>AJ292+(1-(HLOOKUP(daily!$B292,'commercial size limit'!$A$4:$M$13,7,FALSE)/100))*(VLOOKUP(17&amp;$B292,'comm trip limit - FL_Keys'!$A$5:$I$64,COLUMN(F290),FALSE))*$C293</f>
        <v>6347.8478120026257</v>
      </c>
      <c r="AK293">
        <f>AK292+(1-(HLOOKUP(daily!$B292,'commercial size limit'!$A$4:$M$13,7,FALSE)/100))*(VLOOKUP(17&amp;$B292,'comm trip limit - FL_Keys'!$A$5:$I$64,COLUMN(G290),FALSE))*$C293</f>
        <v>6928.6012339681802</v>
      </c>
      <c r="AL293">
        <f>AL292+(1-(HLOOKUP(daily!$B292,'commercial size limit'!$A$4:$M$13,7,FALSE)/100))*(VLOOKUP(17&amp;$B292,'comm trip limit - FL_Keys'!$A$5:$I$64,COLUMN(H290),FALSE))*$C293</f>
        <v>7050.0183308122678</v>
      </c>
      <c r="AM293">
        <f>AM292+(1-(HLOOKUP(daily!$B292,'commercial size limit'!$A$4:$M$13,7,FALSE)/100))*(VLOOKUP(17&amp;$B292,'comm trip limit - FL_Keys'!$A$5:$I$64,COLUMN(I290),FALSE))*$C293</f>
        <v>7056.8553493331528</v>
      </c>
    </row>
    <row r="294" spans="1:39" x14ac:dyDescent="0.25">
      <c r="A294" s="7">
        <v>42661</v>
      </c>
      <c r="B294" s="22">
        <f t="shared" si="13"/>
        <v>10</v>
      </c>
      <c r="C294" s="21">
        <f t="shared" si="12"/>
        <v>83.444999999999993</v>
      </c>
      <c r="D294">
        <f t="shared" si="14"/>
        <v>16082.058999999983</v>
      </c>
      <c r="E294">
        <v>292</v>
      </c>
      <c r="J294">
        <f>J293+(1-(HLOOKUP(daily!$B293,'commercial size limit'!$A$4:$M$13,2,FALSE)/100))*(VLOOKUP(12&amp;$B293,'comm trip limit - FL_Keys'!$A$5:$I$64,COLUMN(D291),FALSE))*$C294</f>
        <v>16082.058999999983</v>
      </c>
      <c r="K294">
        <f>K293+(1-(HLOOKUP(daily!$B293,'commercial size limit'!$A$4:$M$13,2,FALSE)/100))*(VLOOKUP(12&amp;$B293,'comm trip limit - FL_Keys'!$A$5:$I$64,COLUMN(E291),FALSE))*$C294</f>
        <v>9384.7250215599852</v>
      </c>
      <c r="L294">
        <f>L293+(1-(HLOOKUP(daily!$B293,'commercial size limit'!$A$4:$M$13,2,FALSE)/100))*(VLOOKUP(12&amp;$B293,'comm trip limit - FL_Keys'!$A$5:$I$64,COLUMN(F291),FALSE))*$C294</f>
        <v>12618.249688289974</v>
      </c>
      <c r="M294">
        <f>M293+(1-(HLOOKUP(daily!$B293,'commercial size limit'!$A$4:$M$13,2,FALSE)/100))*(VLOOKUP(12&amp;$B293,'comm trip limit - FL_Keys'!$A$5:$I$64,COLUMN(G291),FALSE))*$C294</f>
        <v>14866.735794010001</v>
      </c>
      <c r="N294">
        <f>N293+(1-(HLOOKUP(daily!$B293,'commercial size limit'!$A$4:$M$13,2,FALSE)/100))*(VLOOKUP(12&amp;$B293,'comm trip limit - FL_Keys'!$A$5:$I$64,COLUMN(H291),FALSE))*$C294</f>
        <v>15547.119867089972</v>
      </c>
      <c r="O294">
        <f>O293+(1-(HLOOKUP(daily!$B293,'commercial size limit'!$A$4:$M$13,2,FALSE)/100))*(VLOOKUP(12&amp;$B293,'comm trip limit - FL_Keys'!$A$5:$I$64,COLUMN(I291),FALSE))*$C294</f>
        <v>15711.789285099983</v>
      </c>
      <c r="P294">
        <f>P293+(1-(HLOOKUP(daily!$B293,'commercial size limit'!$A$4:$M$13,4,FALSE)/100))*(VLOOKUP(14&amp;$B293,'comm trip limit - FL_Keys'!$A$5:$I$64,COLUMN(D291),FALSE))*$C294</f>
        <v>11247.431674212001</v>
      </c>
      <c r="Q294">
        <f>Q293+(1-(HLOOKUP(daily!$B293,'commercial size limit'!$A$4:$M$13,4,FALSE)/100))*(VLOOKUP(14&amp;$B293,'comm trip limit - FL_Keys'!$A$5:$I$64,COLUMN(E291),FALSE))*$C294</f>
        <v>7514.602477066077</v>
      </c>
      <c r="R294">
        <f>R293+(1-(HLOOKUP(daily!$B293,'commercial size limit'!$A$4:$M$13,4,FALSE)/100))*(VLOOKUP(14&amp;$B293,'comm trip limit - FL_Keys'!$A$5:$I$64,COLUMN(F291),FALSE))*$C294</f>
        <v>9523.5255202932949</v>
      </c>
      <c r="S294">
        <f>S293+(1-(HLOOKUP(daily!$B293,'commercial size limit'!$A$4:$M$13,4,FALSE)/100))*(VLOOKUP(14&amp;$B293,'comm trip limit - FL_Keys'!$A$5:$I$64,COLUMN(G291),FALSE))*$C294</f>
        <v>10801.577906190643</v>
      </c>
      <c r="T294">
        <f>T293+(1-(HLOOKUP(daily!$B293,'commercial size limit'!$A$4:$M$13,4,FALSE)/100))*(VLOOKUP(14&amp;$B293,'comm trip limit - FL_Keys'!$A$5:$I$64,COLUMN(H291),FALSE))*$C294</f>
        <v>11099.126499341575</v>
      </c>
      <c r="U294">
        <f>U293+(1-(HLOOKUP(daily!$B293,'commercial size limit'!$A$4:$M$13,4,FALSE)/100))*(VLOOKUP(14&amp;$B293,'comm trip limit - FL_Keys'!$A$5:$I$64,COLUMN(I291),FALSE))*$C294</f>
        <v>11177.805871749573</v>
      </c>
      <c r="V294">
        <f>V293+(1-(HLOOKUP(daily!$B293,'commercial size limit'!$A$4:$M$13,5,FALSE)/100))*(VLOOKUP(15&amp;$B293,'comm trip limit - FL_Keys'!$A$5:$I$64,COLUMN(D291),FALSE))*$C294</f>
        <v>9369.73641055605</v>
      </c>
      <c r="W294">
        <f>W293+(1-(HLOOKUP(daily!$B293,'commercial size limit'!$A$4:$M$13,5,FALSE)/100))*(VLOOKUP(15&amp;$B293,'comm trip limit - FL_Keys'!$A$5:$I$64,COLUMN(E291),FALSE))*$C294</f>
        <v>6580.196578835692</v>
      </c>
      <c r="X294">
        <f>X293+(1-(HLOOKUP(daily!$B293,'commercial size limit'!$A$4:$M$13,5,FALSE)/100))*(VLOOKUP(15&amp;$B293,'comm trip limit - FL_Keys'!$A$5:$I$64,COLUMN(F291),FALSE))*$C294</f>
        <v>8133.1176822182542</v>
      </c>
      <c r="Y294">
        <f>Y293+(1-(HLOOKUP(daily!$B293,'commercial size limit'!$A$4:$M$13,5,FALSE)/100))*(VLOOKUP(15&amp;$B293,'comm trip limit - FL_Keys'!$A$5:$I$64,COLUMN(G291),FALSE))*$C294</f>
        <v>9124.2512537655184</v>
      </c>
      <c r="Z294">
        <f>Z293+(1-(HLOOKUP(daily!$B293,'commercial size limit'!$A$4:$M$13,5,FALSE)/100))*(VLOOKUP(15&amp;$B293,'comm trip limit - FL_Keys'!$A$5:$I$64,COLUMN(H291),FALSE))*$C294</f>
        <v>9321.5979651713915</v>
      </c>
      <c r="AA294">
        <f>AA293+(1-(HLOOKUP(daily!$B293,'commercial size limit'!$A$4:$M$13,5,FALSE)/100))*(VLOOKUP(15&amp;$B293,'comm trip limit - FL_Keys'!$A$5:$I$64,COLUMN(I291),FALSE))*$C294</f>
        <v>9354.768790785447</v>
      </c>
      <c r="AB294">
        <f>AB293+(1-(HLOOKUP(daily!$B293,'commercial size limit'!$A$4:$M$13,6,FALSE)/100))*(VLOOKUP(16&amp;$B293,'comm trip limit - FL_Keys'!$A$5:$I$64,COLUMN(D291),FALSE))*$C294</f>
        <v>8078.998846199599</v>
      </c>
      <c r="AC294">
        <f>AC293+(1-(HLOOKUP(daily!$B293,'commercial size limit'!$A$4:$M$13,6,FALSE)/100))*(VLOOKUP(16&amp;$B293,'comm trip limit - FL_Keys'!$A$5:$I$64,COLUMN(E291),FALSE))*$C294</f>
        <v>5903.4723221107988</v>
      </c>
      <c r="AD294">
        <f>AD293+(1-(HLOOKUP(daily!$B293,'commercial size limit'!$A$4:$M$13,6,FALSE)/100))*(VLOOKUP(16&amp;$B293,'comm trip limit - FL_Keys'!$A$5:$I$64,COLUMN(F291),FALSE))*$C294</f>
        <v>7121.9690938944332</v>
      </c>
      <c r="AE294">
        <f>AE293+(1-(HLOOKUP(daily!$B293,'commercial size limit'!$A$4:$M$13,6,FALSE)/100))*(VLOOKUP(16&amp;$B293,'comm trip limit - FL_Keys'!$A$5:$I$64,COLUMN(G291),FALSE))*$C294</f>
        <v>7868.4229509338375</v>
      </c>
      <c r="AF294">
        <f>AF293+(1-(HLOOKUP(daily!$B293,'commercial size limit'!$A$4:$M$13,6,FALSE)/100))*(VLOOKUP(16&amp;$B293,'comm trip limit - FL_Keys'!$A$5:$I$64,COLUMN(H291),FALSE))*$C294</f>
        <v>8033.8669848545051</v>
      </c>
      <c r="AG294">
        <f>AG293+(1-(HLOOKUP(daily!$B293,'commercial size limit'!$A$4:$M$13,6,FALSE)/100))*(VLOOKUP(16&amp;$B293,'comm trip limit - FL_Keys'!$A$5:$I$64,COLUMN(I291),FALSE))*$C294</f>
        <v>8064.0312264290114</v>
      </c>
      <c r="AH294">
        <f>AH293+(1-(HLOOKUP(daily!$B293,'commercial size limit'!$A$4:$M$13,7,FALSE)/100))*(VLOOKUP(17&amp;$B293,'comm trip limit - FL_Keys'!$A$5:$I$64,COLUMN(D291),FALSE))*$C294</f>
        <v>7065.199849333153</v>
      </c>
      <c r="AI294">
        <f>AI293+(1-(HLOOKUP(daily!$B293,'commercial size limit'!$A$4:$M$13,7,FALSE)/100))*(VLOOKUP(17&amp;$B293,'comm trip limit - FL_Keys'!$A$5:$I$64,COLUMN(E291),FALSE))*$C294</f>
        <v>5325.222310546842</v>
      </c>
      <c r="AJ294">
        <f>AJ293+(1-(HLOOKUP(daily!$B293,'commercial size limit'!$A$4:$M$13,7,FALSE)/100))*(VLOOKUP(17&amp;$B293,'comm trip limit - FL_Keys'!$A$5:$I$64,COLUMN(F291),FALSE))*$C294</f>
        <v>6355.7141721526259</v>
      </c>
      <c r="AK294">
        <f>AK293+(1-(HLOOKUP(daily!$B293,'commercial size limit'!$A$4:$M$13,7,FALSE)/100))*(VLOOKUP(17&amp;$B293,'comm trip limit - FL_Keys'!$A$5:$I$64,COLUMN(G291),FALSE))*$C294</f>
        <v>6936.9457339681803</v>
      </c>
      <c r="AL294">
        <f>AL293+(1-(HLOOKUP(daily!$B293,'commercial size limit'!$A$4:$M$13,7,FALSE)/100))*(VLOOKUP(17&amp;$B293,'comm trip limit - FL_Keys'!$A$5:$I$64,COLUMN(H291),FALSE))*$C294</f>
        <v>7058.3628308122679</v>
      </c>
      <c r="AM294">
        <f>AM293+(1-(HLOOKUP(daily!$B293,'commercial size limit'!$A$4:$M$13,7,FALSE)/100))*(VLOOKUP(17&amp;$B293,'comm trip limit - FL_Keys'!$A$5:$I$64,COLUMN(I291),FALSE))*$C294</f>
        <v>7065.199849333153</v>
      </c>
    </row>
    <row r="295" spans="1:39" x14ac:dyDescent="0.25">
      <c r="A295" s="7">
        <v>42662</v>
      </c>
      <c r="B295" s="22">
        <f t="shared" si="13"/>
        <v>10</v>
      </c>
      <c r="C295" s="21">
        <f t="shared" si="12"/>
        <v>83.444999999999993</v>
      </c>
      <c r="D295">
        <f t="shared" si="14"/>
        <v>16165.503999999983</v>
      </c>
      <c r="E295">
        <v>293</v>
      </c>
      <c r="J295">
        <f>J294+(1-(HLOOKUP(daily!$B294,'commercial size limit'!$A$4:$M$13,2,FALSE)/100))*(VLOOKUP(12&amp;$B294,'comm trip limit - FL_Keys'!$A$5:$I$64,COLUMN(D292),FALSE))*$C295</f>
        <v>16165.503999999983</v>
      </c>
      <c r="K295">
        <f>K294+(1-(HLOOKUP(daily!$B294,'commercial size limit'!$A$4:$M$13,2,FALSE)/100))*(VLOOKUP(12&amp;$B294,'comm trip limit - FL_Keys'!$A$5:$I$64,COLUMN(E292),FALSE))*$C295</f>
        <v>9423.2148622599852</v>
      </c>
      <c r="L295">
        <f>L294+(1-(HLOOKUP(daily!$B294,'commercial size limit'!$A$4:$M$13,2,FALSE)/100))*(VLOOKUP(12&amp;$B294,'comm trip limit - FL_Keys'!$A$5:$I$64,COLUMN(F292),FALSE))*$C295</f>
        <v>12670.164995039973</v>
      </c>
      <c r="M295">
        <f>M294+(1-(HLOOKUP(daily!$B294,'commercial size limit'!$A$4:$M$13,2,FALSE)/100))*(VLOOKUP(12&amp;$B294,'comm trip limit - FL_Keys'!$A$5:$I$64,COLUMN(G292),FALSE))*$C295</f>
        <v>14931.01764976</v>
      </c>
      <c r="N295">
        <f>N294+(1-(HLOOKUP(daily!$B294,'commercial size limit'!$A$4:$M$13,2,FALSE)/100))*(VLOOKUP(12&amp;$B294,'comm trip limit - FL_Keys'!$A$5:$I$64,COLUMN(H292),FALSE))*$C295</f>
        <v>15614.890558289972</v>
      </c>
      <c r="O295">
        <f>O294+(1-(HLOOKUP(daily!$B294,'commercial size limit'!$A$4:$M$13,2,FALSE)/100))*(VLOOKUP(12&amp;$B294,'comm trip limit - FL_Keys'!$A$5:$I$64,COLUMN(I292),FALSE))*$C295</f>
        <v>15782.216030649983</v>
      </c>
      <c r="P295">
        <f>P294+(1-(HLOOKUP(daily!$B294,'commercial size limit'!$A$4:$M$13,4,FALSE)/100))*(VLOOKUP(14&amp;$B294,'comm trip limit - FL_Keys'!$A$5:$I$64,COLUMN(D292),FALSE))*$C295</f>
        <v>11273.967184212001</v>
      </c>
      <c r="Q295">
        <f>Q294+(1-(HLOOKUP(daily!$B294,'commercial size limit'!$A$4:$M$13,4,FALSE)/100))*(VLOOKUP(14&amp;$B294,'comm trip limit - FL_Keys'!$A$5:$I$64,COLUMN(E292),FALSE))*$C295</f>
        <v>7533.9245740276774</v>
      </c>
      <c r="R295">
        <f>R294+(1-(HLOOKUP(daily!$B294,'commercial size limit'!$A$4:$M$13,4,FALSE)/100))*(VLOOKUP(14&amp;$B294,'comm trip limit - FL_Keys'!$A$5:$I$64,COLUMN(F292),FALSE))*$C295</f>
        <v>9545.198928795995</v>
      </c>
      <c r="S295">
        <f>S294+(1-(HLOOKUP(daily!$B294,'commercial size limit'!$A$4:$M$13,4,FALSE)/100))*(VLOOKUP(14&amp;$B294,'comm trip limit - FL_Keys'!$A$5:$I$64,COLUMN(G292),FALSE))*$C295</f>
        <v>10825.651186217743</v>
      </c>
      <c r="T295">
        <f>T294+(1-(HLOOKUP(daily!$B294,'commercial size limit'!$A$4:$M$13,4,FALSE)/100))*(VLOOKUP(14&amp;$B294,'comm trip limit - FL_Keys'!$A$5:$I$64,COLUMN(H292),FALSE))*$C295</f>
        <v>11124.001151770675</v>
      </c>
      <c r="U295">
        <f>U294+(1-(HLOOKUP(daily!$B294,'commercial size limit'!$A$4:$M$13,4,FALSE)/100))*(VLOOKUP(14&amp;$B294,'comm trip limit - FL_Keys'!$A$5:$I$64,COLUMN(I292),FALSE))*$C295</f>
        <v>11203.460933527773</v>
      </c>
      <c r="V295">
        <f>V294+(1-(HLOOKUP(daily!$B294,'commercial size limit'!$A$4:$M$13,5,FALSE)/100))*(VLOOKUP(15&amp;$B294,'comm trip limit - FL_Keys'!$A$5:$I$64,COLUMN(D292),FALSE))*$C295</f>
        <v>9396.2719205560497</v>
      </c>
      <c r="W295">
        <f>W294+(1-(HLOOKUP(daily!$B294,'commercial size limit'!$A$4:$M$13,5,FALSE)/100))*(VLOOKUP(15&amp;$B294,'comm trip limit - FL_Keys'!$A$5:$I$64,COLUMN(E292),FALSE))*$C295</f>
        <v>6599.5186757972924</v>
      </c>
      <c r="X295">
        <f>X294+(1-(HLOOKUP(daily!$B294,'commercial size limit'!$A$4:$M$13,5,FALSE)/100))*(VLOOKUP(15&amp;$B294,'comm trip limit - FL_Keys'!$A$5:$I$64,COLUMN(F292),FALSE))*$C295</f>
        <v>8154.7910907209543</v>
      </c>
      <c r="Y295">
        <f>Y294+(1-(HLOOKUP(daily!$B294,'commercial size limit'!$A$4:$M$13,5,FALSE)/100))*(VLOOKUP(15&amp;$B294,'comm trip limit - FL_Keys'!$A$5:$I$64,COLUMN(G292),FALSE))*$C295</f>
        <v>9148.3245337926182</v>
      </c>
      <c r="Z295">
        <f>Z294+(1-(HLOOKUP(daily!$B294,'commercial size limit'!$A$4:$M$13,5,FALSE)/100))*(VLOOKUP(15&amp;$B294,'comm trip limit - FL_Keys'!$A$5:$I$64,COLUMN(H292),FALSE))*$C295</f>
        <v>9346.4726176004915</v>
      </c>
      <c r="AA295">
        <f>AA294+(1-(HLOOKUP(daily!$B294,'commercial size limit'!$A$4:$M$13,5,FALSE)/100))*(VLOOKUP(15&amp;$B294,'comm trip limit - FL_Keys'!$A$5:$I$64,COLUMN(I292),FALSE))*$C295</f>
        <v>9380.4238525636465</v>
      </c>
      <c r="AB295">
        <f>AB294+(1-(HLOOKUP(daily!$B294,'commercial size limit'!$A$4:$M$13,6,FALSE)/100))*(VLOOKUP(16&amp;$B294,'comm trip limit - FL_Keys'!$A$5:$I$64,COLUMN(D292),FALSE))*$C295</f>
        <v>8105.5343561995987</v>
      </c>
      <c r="AC295">
        <f>AC294+(1-(HLOOKUP(daily!$B294,'commercial size limit'!$A$4:$M$13,6,FALSE)/100))*(VLOOKUP(16&amp;$B294,'comm trip limit - FL_Keys'!$A$5:$I$64,COLUMN(E292),FALSE))*$C295</f>
        <v>5922.7944190723993</v>
      </c>
      <c r="AD295">
        <f>AD294+(1-(HLOOKUP(daily!$B294,'commercial size limit'!$A$4:$M$13,6,FALSE)/100))*(VLOOKUP(16&amp;$B294,'comm trip limit - FL_Keys'!$A$5:$I$64,COLUMN(F292),FALSE))*$C295</f>
        <v>7143.6425023971333</v>
      </c>
      <c r="AE295">
        <f>AE294+(1-(HLOOKUP(daily!$B294,'commercial size limit'!$A$4:$M$13,6,FALSE)/100))*(VLOOKUP(16&amp;$B294,'comm trip limit - FL_Keys'!$A$5:$I$64,COLUMN(G292),FALSE))*$C295</f>
        <v>7892.4962309609373</v>
      </c>
      <c r="AF295">
        <f>AF294+(1-(HLOOKUP(daily!$B294,'commercial size limit'!$A$4:$M$13,6,FALSE)/100))*(VLOOKUP(16&amp;$B294,'comm trip limit - FL_Keys'!$A$5:$I$64,COLUMN(H292),FALSE))*$C295</f>
        <v>8058.7416372836051</v>
      </c>
      <c r="AG295">
        <f>AG294+(1-(HLOOKUP(daily!$B294,'commercial size limit'!$A$4:$M$13,6,FALSE)/100))*(VLOOKUP(16&amp;$B294,'comm trip limit - FL_Keys'!$A$5:$I$64,COLUMN(I292),FALSE))*$C295</f>
        <v>8089.6862882072119</v>
      </c>
      <c r="AH295">
        <f>AH294+(1-(HLOOKUP(daily!$B294,'commercial size limit'!$A$4:$M$13,7,FALSE)/100))*(VLOOKUP(17&amp;$B294,'comm trip limit - FL_Keys'!$A$5:$I$64,COLUMN(D292),FALSE))*$C295</f>
        <v>7073.5443493331531</v>
      </c>
      <c r="AI295">
        <f>AI294+(1-(HLOOKUP(daily!$B294,'commercial size limit'!$A$4:$M$13,7,FALSE)/100))*(VLOOKUP(17&amp;$B294,'comm trip limit - FL_Keys'!$A$5:$I$64,COLUMN(E292),FALSE))*$C295</f>
        <v>5332.5306739818416</v>
      </c>
      <c r="AJ295">
        <f>AJ294+(1-(HLOOKUP(daily!$B294,'commercial size limit'!$A$4:$M$13,7,FALSE)/100))*(VLOOKUP(17&amp;$B294,'comm trip limit - FL_Keys'!$A$5:$I$64,COLUMN(F292),FALSE))*$C295</f>
        <v>6363.5805323026261</v>
      </c>
      <c r="AK295">
        <f>AK294+(1-(HLOOKUP(daily!$B294,'commercial size limit'!$A$4:$M$13,7,FALSE)/100))*(VLOOKUP(17&amp;$B294,'comm trip limit - FL_Keys'!$A$5:$I$64,COLUMN(G292),FALSE))*$C295</f>
        <v>6945.2902339681805</v>
      </c>
      <c r="AL295">
        <f>AL294+(1-(HLOOKUP(daily!$B294,'commercial size limit'!$A$4:$M$13,7,FALSE)/100))*(VLOOKUP(17&amp;$B294,'comm trip limit - FL_Keys'!$A$5:$I$64,COLUMN(H292),FALSE))*$C295</f>
        <v>7066.7073308122681</v>
      </c>
      <c r="AM295">
        <f>AM294+(1-(HLOOKUP(daily!$B294,'commercial size limit'!$A$4:$M$13,7,FALSE)/100))*(VLOOKUP(17&amp;$B294,'comm trip limit - FL_Keys'!$A$5:$I$64,COLUMN(I292),FALSE))*$C295</f>
        <v>7073.5443493331531</v>
      </c>
    </row>
    <row r="296" spans="1:39" x14ac:dyDescent="0.25">
      <c r="A296" s="7">
        <v>42663</v>
      </c>
      <c r="B296" s="22">
        <f t="shared" si="13"/>
        <v>10</v>
      </c>
      <c r="C296" s="21">
        <f t="shared" si="12"/>
        <v>83.444999999999993</v>
      </c>
      <c r="D296">
        <f t="shared" si="14"/>
        <v>16248.948999999982</v>
      </c>
      <c r="E296">
        <v>294</v>
      </c>
      <c r="J296">
        <f>J295+(1-(HLOOKUP(daily!$B295,'commercial size limit'!$A$4:$M$13,2,FALSE)/100))*(VLOOKUP(12&amp;$B295,'comm trip limit - FL_Keys'!$A$5:$I$64,COLUMN(D293),FALSE))*$C296</f>
        <v>16248.948999999982</v>
      </c>
      <c r="K296">
        <f>K295+(1-(HLOOKUP(daily!$B295,'commercial size limit'!$A$4:$M$13,2,FALSE)/100))*(VLOOKUP(12&amp;$B295,'comm trip limit - FL_Keys'!$A$5:$I$64,COLUMN(E293),FALSE))*$C296</f>
        <v>9461.7047029599853</v>
      </c>
      <c r="L296">
        <f>L295+(1-(HLOOKUP(daily!$B295,'commercial size limit'!$A$4:$M$13,2,FALSE)/100))*(VLOOKUP(12&amp;$B295,'comm trip limit - FL_Keys'!$A$5:$I$64,COLUMN(F293),FALSE))*$C296</f>
        <v>12722.080301789973</v>
      </c>
      <c r="M296">
        <f>M295+(1-(HLOOKUP(daily!$B295,'commercial size limit'!$A$4:$M$13,2,FALSE)/100))*(VLOOKUP(12&amp;$B295,'comm trip limit - FL_Keys'!$A$5:$I$64,COLUMN(G293),FALSE))*$C296</f>
        <v>14995.29950551</v>
      </c>
      <c r="N296">
        <f>N295+(1-(HLOOKUP(daily!$B295,'commercial size limit'!$A$4:$M$13,2,FALSE)/100))*(VLOOKUP(12&amp;$B295,'comm trip limit - FL_Keys'!$A$5:$I$64,COLUMN(H293),FALSE))*$C296</f>
        <v>15682.661249489971</v>
      </c>
      <c r="O296">
        <f>O295+(1-(HLOOKUP(daily!$B295,'commercial size limit'!$A$4:$M$13,2,FALSE)/100))*(VLOOKUP(12&amp;$B295,'comm trip limit - FL_Keys'!$A$5:$I$64,COLUMN(I293),FALSE))*$C296</f>
        <v>15852.642776199982</v>
      </c>
      <c r="P296">
        <f>P295+(1-(HLOOKUP(daily!$B295,'commercial size limit'!$A$4:$M$13,4,FALSE)/100))*(VLOOKUP(14&amp;$B295,'comm trip limit - FL_Keys'!$A$5:$I$64,COLUMN(D293),FALSE))*$C296</f>
        <v>11300.502694212</v>
      </c>
      <c r="Q296">
        <f>Q295+(1-(HLOOKUP(daily!$B295,'commercial size limit'!$A$4:$M$13,4,FALSE)/100))*(VLOOKUP(14&amp;$B295,'comm trip limit - FL_Keys'!$A$5:$I$64,COLUMN(E293),FALSE))*$C296</f>
        <v>7553.2466709892778</v>
      </c>
      <c r="R296">
        <f>R295+(1-(HLOOKUP(daily!$B295,'commercial size limit'!$A$4:$M$13,4,FALSE)/100))*(VLOOKUP(14&amp;$B295,'comm trip limit - FL_Keys'!$A$5:$I$64,COLUMN(F293),FALSE))*$C296</f>
        <v>9566.8723372986951</v>
      </c>
      <c r="S296">
        <f>S295+(1-(HLOOKUP(daily!$B295,'commercial size limit'!$A$4:$M$13,4,FALSE)/100))*(VLOOKUP(14&amp;$B295,'comm trip limit - FL_Keys'!$A$5:$I$64,COLUMN(G293),FALSE))*$C296</f>
        <v>10849.724466244843</v>
      </c>
      <c r="T296">
        <f>T295+(1-(HLOOKUP(daily!$B295,'commercial size limit'!$A$4:$M$13,4,FALSE)/100))*(VLOOKUP(14&amp;$B295,'comm trip limit - FL_Keys'!$A$5:$I$64,COLUMN(H293),FALSE))*$C296</f>
        <v>11148.875804199775</v>
      </c>
      <c r="U296">
        <f>U295+(1-(HLOOKUP(daily!$B295,'commercial size limit'!$A$4:$M$13,4,FALSE)/100))*(VLOOKUP(14&amp;$B295,'comm trip limit - FL_Keys'!$A$5:$I$64,COLUMN(I293),FALSE))*$C296</f>
        <v>11229.115995305972</v>
      </c>
      <c r="V296">
        <f>V295+(1-(HLOOKUP(daily!$B295,'commercial size limit'!$A$4:$M$13,5,FALSE)/100))*(VLOOKUP(15&amp;$B295,'comm trip limit - FL_Keys'!$A$5:$I$64,COLUMN(D293),FALSE))*$C296</f>
        <v>9422.8074305560494</v>
      </c>
      <c r="W296">
        <f>W295+(1-(HLOOKUP(daily!$B295,'commercial size limit'!$A$4:$M$13,5,FALSE)/100))*(VLOOKUP(15&amp;$B295,'comm trip limit - FL_Keys'!$A$5:$I$64,COLUMN(E293),FALSE))*$C296</f>
        <v>6618.8407727588929</v>
      </c>
      <c r="X296">
        <f>X295+(1-(HLOOKUP(daily!$B295,'commercial size limit'!$A$4:$M$13,5,FALSE)/100))*(VLOOKUP(15&amp;$B295,'comm trip limit - FL_Keys'!$A$5:$I$64,COLUMN(F293),FALSE))*$C296</f>
        <v>8176.4644992236545</v>
      </c>
      <c r="Y296">
        <f>Y295+(1-(HLOOKUP(daily!$B295,'commercial size limit'!$A$4:$M$13,5,FALSE)/100))*(VLOOKUP(15&amp;$B295,'comm trip limit - FL_Keys'!$A$5:$I$64,COLUMN(G293),FALSE))*$C296</f>
        <v>9172.3978138197181</v>
      </c>
      <c r="Z296">
        <f>Z295+(1-(HLOOKUP(daily!$B295,'commercial size limit'!$A$4:$M$13,5,FALSE)/100))*(VLOOKUP(15&amp;$B295,'comm trip limit - FL_Keys'!$A$5:$I$64,COLUMN(H293),FALSE))*$C296</f>
        <v>9371.3472700295915</v>
      </c>
      <c r="AA296">
        <f>AA295+(1-(HLOOKUP(daily!$B295,'commercial size limit'!$A$4:$M$13,5,FALSE)/100))*(VLOOKUP(15&amp;$B295,'comm trip limit - FL_Keys'!$A$5:$I$64,COLUMN(I293),FALSE))*$C296</f>
        <v>9406.078914341846</v>
      </c>
      <c r="AB296">
        <f>AB295+(1-(HLOOKUP(daily!$B295,'commercial size limit'!$A$4:$M$13,6,FALSE)/100))*(VLOOKUP(16&amp;$B295,'comm trip limit - FL_Keys'!$A$5:$I$64,COLUMN(D293),FALSE))*$C296</f>
        <v>8132.0698661995984</v>
      </c>
      <c r="AC296">
        <f>AC295+(1-(HLOOKUP(daily!$B295,'commercial size limit'!$A$4:$M$13,6,FALSE)/100))*(VLOOKUP(16&amp;$B295,'comm trip limit - FL_Keys'!$A$5:$I$64,COLUMN(E293),FALSE))*$C296</f>
        <v>5942.1165160339997</v>
      </c>
      <c r="AD296">
        <f>AD295+(1-(HLOOKUP(daily!$B295,'commercial size limit'!$A$4:$M$13,6,FALSE)/100))*(VLOOKUP(16&amp;$B295,'comm trip limit - FL_Keys'!$A$5:$I$64,COLUMN(F293),FALSE))*$C296</f>
        <v>7165.3159108998334</v>
      </c>
      <c r="AE296">
        <f>AE295+(1-(HLOOKUP(daily!$B295,'commercial size limit'!$A$4:$M$13,6,FALSE)/100))*(VLOOKUP(16&amp;$B295,'comm trip limit - FL_Keys'!$A$5:$I$64,COLUMN(G293),FALSE))*$C296</f>
        <v>7916.5695109880371</v>
      </c>
      <c r="AF296">
        <f>AF295+(1-(HLOOKUP(daily!$B295,'commercial size limit'!$A$4:$M$13,6,FALSE)/100))*(VLOOKUP(16&amp;$B295,'comm trip limit - FL_Keys'!$A$5:$I$64,COLUMN(H293),FALSE))*$C296</f>
        <v>8083.6162897127051</v>
      </c>
      <c r="AG296">
        <f>AG295+(1-(HLOOKUP(daily!$B295,'commercial size limit'!$A$4:$M$13,6,FALSE)/100))*(VLOOKUP(16&amp;$B295,'comm trip limit - FL_Keys'!$A$5:$I$64,COLUMN(I293),FALSE))*$C296</f>
        <v>8115.3413499854123</v>
      </c>
      <c r="AH296">
        <f>AH295+(1-(HLOOKUP(daily!$B295,'commercial size limit'!$A$4:$M$13,7,FALSE)/100))*(VLOOKUP(17&amp;$B295,'comm trip limit - FL_Keys'!$A$5:$I$64,COLUMN(D293),FALSE))*$C296</f>
        <v>7081.8888493331533</v>
      </c>
      <c r="AI296">
        <f>AI295+(1-(HLOOKUP(daily!$B295,'commercial size limit'!$A$4:$M$13,7,FALSE)/100))*(VLOOKUP(17&amp;$B295,'comm trip limit - FL_Keys'!$A$5:$I$64,COLUMN(E293),FALSE))*$C296</f>
        <v>5339.8390374168412</v>
      </c>
      <c r="AJ296">
        <f>AJ295+(1-(HLOOKUP(daily!$B295,'commercial size limit'!$A$4:$M$13,7,FALSE)/100))*(VLOOKUP(17&amp;$B295,'comm trip limit - FL_Keys'!$A$5:$I$64,COLUMN(F293),FALSE))*$C296</f>
        <v>6371.4468924526263</v>
      </c>
      <c r="AK296">
        <f>AK295+(1-(HLOOKUP(daily!$B295,'commercial size limit'!$A$4:$M$13,7,FALSE)/100))*(VLOOKUP(17&amp;$B295,'comm trip limit - FL_Keys'!$A$5:$I$64,COLUMN(G293),FALSE))*$C296</f>
        <v>6953.6347339681806</v>
      </c>
      <c r="AL296">
        <f>AL295+(1-(HLOOKUP(daily!$B295,'commercial size limit'!$A$4:$M$13,7,FALSE)/100))*(VLOOKUP(17&amp;$B295,'comm trip limit - FL_Keys'!$A$5:$I$64,COLUMN(H293),FALSE))*$C296</f>
        <v>7075.0518308122682</v>
      </c>
      <c r="AM296">
        <f>AM295+(1-(HLOOKUP(daily!$B295,'commercial size limit'!$A$4:$M$13,7,FALSE)/100))*(VLOOKUP(17&amp;$B295,'comm trip limit - FL_Keys'!$A$5:$I$64,COLUMN(I293),FALSE))*$C296</f>
        <v>7081.8888493331533</v>
      </c>
    </row>
    <row r="297" spans="1:39" x14ac:dyDescent="0.25">
      <c r="A297" s="7">
        <v>42664</v>
      </c>
      <c r="B297" s="22">
        <f t="shared" si="13"/>
        <v>10</v>
      </c>
      <c r="C297" s="21">
        <f t="shared" si="12"/>
        <v>83.444999999999993</v>
      </c>
      <c r="D297">
        <f t="shared" si="14"/>
        <v>16332.393999999982</v>
      </c>
      <c r="E297">
        <v>295</v>
      </c>
      <c r="J297">
        <f>J296+(1-(HLOOKUP(daily!$B296,'commercial size limit'!$A$4:$M$13,2,FALSE)/100))*(VLOOKUP(12&amp;$B296,'comm trip limit - FL_Keys'!$A$5:$I$64,COLUMN(D294),FALSE))*$C297</f>
        <v>16332.393999999982</v>
      </c>
      <c r="K297">
        <f>K296+(1-(HLOOKUP(daily!$B296,'commercial size limit'!$A$4:$M$13,2,FALSE)/100))*(VLOOKUP(12&amp;$B296,'comm trip limit - FL_Keys'!$A$5:$I$64,COLUMN(E294),FALSE))*$C297</f>
        <v>9500.1945436599854</v>
      </c>
      <c r="L297">
        <f>L296+(1-(HLOOKUP(daily!$B296,'commercial size limit'!$A$4:$M$13,2,FALSE)/100))*(VLOOKUP(12&amp;$B296,'comm trip limit - FL_Keys'!$A$5:$I$64,COLUMN(F294),FALSE))*$C297</f>
        <v>12773.995608539972</v>
      </c>
      <c r="M297">
        <f>M296+(1-(HLOOKUP(daily!$B296,'commercial size limit'!$A$4:$M$13,2,FALSE)/100))*(VLOOKUP(12&amp;$B296,'comm trip limit - FL_Keys'!$A$5:$I$64,COLUMN(G294),FALSE))*$C297</f>
        <v>15059.58136126</v>
      </c>
      <c r="N297">
        <f>N296+(1-(HLOOKUP(daily!$B296,'commercial size limit'!$A$4:$M$13,2,FALSE)/100))*(VLOOKUP(12&amp;$B296,'comm trip limit - FL_Keys'!$A$5:$I$64,COLUMN(H294),FALSE))*$C297</f>
        <v>15750.43194068997</v>
      </c>
      <c r="O297">
        <f>O296+(1-(HLOOKUP(daily!$B296,'commercial size limit'!$A$4:$M$13,2,FALSE)/100))*(VLOOKUP(12&amp;$B296,'comm trip limit - FL_Keys'!$A$5:$I$64,COLUMN(I294),FALSE))*$C297</f>
        <v>15923.069521749982</v>
      </c>
      <c r="P297">
        <f>P296+(1-(HLOOKUP(daily!$B296,'commercial size limit'!$A$4:$M$13,4,FALSE)/100))*(VLOOKUP(14&amp;$B296,'comm trip limit - FL_Keys'!$A$5:$I$64,COLUMN(D294),FALSE))*$C297</f>
        <v>11327.038204212</v>
      </c>
      <c r="Q297">
        <f>Q296+(1-(HLOOKUP(daily!$B296,'commercial size limit'!$A$4:$M$13,4,FALSE)/100))*(VLOOKUP(14&amp;$B296,'comm trip limit - FL_Keys'!$A$5:$I$64,COLUMN(E294),FALSE))*$C297</f>
        <v>7572.5687679508783</v>
      </c>
      <c r="R297">
        <f>R296+(1-(HLOOKUP(daily!$B296,'commercial size limit'!$A$4:$M$13,4,FALSE)/100))*(VLOOKUP(14&amp;$B296,'comm trip limit - FL_Keys'!$A$5:$I$64,COLUMN(F294),FALSE))*$C297</f>
        <v>9588.5457458013952</v>
      </c>
      <c r="S297">
        <f>S296+(1-(HLOOKUP(daily!$B296,'commercial size limit'!$A$4:$M$13,4,FALSE)/100))*(VLOOKUP(14&amp;$B296,'comm trip limit - FL_Keys'!$A$5:$I$64,COLUMN(G294),FALSE))*$C297</f>
        <v>10873.797746271943</v>
      </c>
      <c r="T297">
        <f>T296+(1-(HLOOKUP(daily!$B296,'commercial size limit'!$A$4:$M$13,4,FALSE)/100))*(VLOOKUP(14&amp;$B296,'comm trip limit - FL_Keys'!$A$5:$I$64,COLUMN(H294),FALSE))*$C297</f>
        <v>11173.750456628875</v>
      </c>
      <c r="U297">
        <f>U296+(1-(HLOOKUP(daily!$B296,'commercial size limit'!$A$4:$M$13,4,FALSE)/100))*(VLOOKUP(14&amp;$B296,'comm trip limit - FL_Keys'!$A$5:$I$64,COLUMN(I294),FALSE))*$C297</f>
        <v>11254.771057084172</v>
      </c>
      <c r="V297">
        <f>V296+(1-(HLOOKUP(daily!$B296,'commercial size limit'!$A$4:$M$13,5,FALSE)/100))*(VLOOKUP(15&amp;$B296,'comm trip limit - FL_Keys'!$A$5:$I$64,COLUMN(D294),FALSE))*$C297</f>
        <v>9449.3429405560491</v>
      </c>
      <c r="W297">
        <f>W296+(1-(HLOOKUP(daily!$B296,'commercial size limit'!$A$4:$M$13,5,FALSE)/100))*(VLOOKUP(15&amp;$B296,'comm trip limit - FL_Keys'!$A$5:$I$64,COLUMN(E294),FALSE))*$C297</f>
        <v>6638.1628697204933</v>
      </c>
      <c r="X297">
        <f>X296+(1-(HLOOKUP(daily!$B296,'commercial size limit'!$A$4:$M$13,5,FALSE)/100))*(VLOOKUP(15&amp;$B296,'comm trip limit - FL_Keys'!$A$5:$I$64,COLUMN(F294),FALSE))*$C297</f>
        <v>8198.1379077263537</v>
      </c>
      <c r="Y297">
        <f>Y296+(1-(HLOOKUP(daily!$B296,'commercial size limit'!$A$4:$M$13,5,FALSE)/100))*(VLOOKUP(15&amp;$B296,'comm trip limit - FL_Keys'!$A$5:$I$64,COLUMN(G294),FALSE))*$C297</f>
        <v>9196.4710938468179</v>
      </c>
      <c r="Z297">
        <f>Z296+(1-(HLOOKUP(daily!$B296,'commercial size limit'!$A$4:$M$13,5,FALSE)/100))*(VLOOKUP(15&amp;$B296,'comm trip limit - FL_Keys'!$A$5:$I$64,COLUMN(H294),FALSE))*$C297</f>
        <v>9396.2219224586916</v>
      </c>
      <c r="AA297">
        <f>AA296+(1-(HLOOKUP(daily!$B296,'commercial size limit'!$A$4:$M$13,5,FALSE)/100))*(VLOOKUP(15&amp;$B296,'comm trip limit - FL_Keys'!$A$5:$I$64,COLUMN(I294),FALSE))*$C297</f>
        <v>9431.7339761200456</v>
      </c>
      <c r="AB297">
        <f>AB296+(1-(HLOOKUP(daily!$B296,'commercial size limit'!$A$4:$M$13,6,FALSE)/100))*(VLOOKUP(16&amp;$B296,'comm trip limit - FL_Keys'!$A$5:$I$64,COLUMN(D294),FALSE))*$C297</f>
        <v>8158.6053761995981</v>
      </c>
      <c r="AC297">
        <f>AC296+(1-(HLOOKUP(daily!$B296,'commercial size limit'!$A$4:$M$13,6,FALSE)/100))*(VLOOKUP(16&amp;$B296,'comm trip limit - FL_Keys'!$A$5:$I$64,COLUMN(E294),FALSE))*$C297</f>
        <v>5961.4386129956001</v>
      </c>
      <c r="AD297">
        <f>AD296+(1-(HLOOKUP(daily!$B296,'commercial size limit'!$A$4:$M$13,6,FALSE)/100))*(VLOOKUP(16&amp;$B296,'comm trip limit - FL_Keys'!$A$5:$I$64,COLUMN(F294),FALSE))*$C297</f>
        <v>7186.9893194025335</v>
      </c>
      <c r="AE297">
        <f>AE296+(1-(HLOOKUP(daily!$B296,'commercial size limit'!$A$4:$M$13,6,FALSE)/100))*(VLOOKUP(16&amp;$B296,'comm trip limit - FL_Keys'!$A$5:$I$64,COLUMN(G294),FALSE))*$C297</f>
        <v>7940.6427910151369</v>
      </c>
      <c r="AF297">
        <f>AF296+(1-(HLOOKUP(daily!$B296,'commercial size limit'!$A$4:$M$13,6,FALSE)/100))*(VLOOKUP(16&amp;$B296,'comm trip limit - FL_Keys'!$A$5:$I$64,COLUMN(H294),FALSE))*$C297</f>
        <v>8108.4909421418051</v>
      </c>
      <c r="AG297">
        <f>AG296+(1-(HLOOKUP(daily!$B296,'commercial size limit'!$A$4:$M$13,6,FALSE)/100))*(VLOOKUP(16&amp;$B296,'comm trip limit - FL_Keys'!$A$5:$I$64,COLUMN(I294),FALSE))*$C297</f>
        <v>8140.9964117636127</v>
      </c>
      <c r="AH297">
        <f>AH296+(1-(HLOOKUP(daily!$B296,'commercial size limit'!$A$4:$M$13,7,FALSE)/100))*(VLOOKUP(17&amp;$B296,'comm trip limit - FL_Keys'!$A$5:$I$64,COLUMN(D294),FALSE))*$C297</f>
        <v>7090.2333493331535</v>
      </c>
      <c r="AI297">
        <f>AI296+(1-(HLOOKUP(daily!$B296,'commercial size limit'!$A$4:$M$13,7,FALSE)/100))*(VLOOKUP(17&amp;$B296,'comm trip limit - FL_Keys'!$A$5:$I$64,COLUMN(E294),FALSE))*$C297</f>
        <v>5347.1474008518408</v>
      </c>
      <c r="AJ297">
        <f>AJ296+(1-(HLOOKUP(daily!$B296,'commercial size limit'!$A$4:$M$13,7,FALSE)/100))*(VLOOKUP(17&amp;$B296,'comm trip limit - FL_Keys'!$A$5:$I$64,COLUMN(F294),FALSE))*$C297</f>
        <v>6379.3132526026266</v>
      </c>
      <c r="AK297">
        <f>AK296+(1-(HLOOKUP(daily!$B296,'commercial size limit'!$A$4:$M$13,7,FALSE)/100))*(VLOOKUP(17&amp;$B296,'comm trip limit - FL_Keys'!$A$5:$I$64,COLUMN(G294),FALSE))*$C297</f>
        <v>6961.9792339681808</v>
      </c>
      <c r="AL297">
        <f>AL296+(1-(HLOOKUP(daily!$B296,'commercial size limit'!$A$4:$M$13,7,FALSE)/100))*(VLOOKUP(17&amp;$B296,'comm trip limit - FL_Keys'!$A$5:$I$64,COLUMN(H294),FALSE))*$C297</f>
        <v>7083.3963308122684</v>
      </c>
      <c r="AM297">
        <f>AM296+(1-(HLOOKUP(daily!$B296,'commercial size limit'!$A$4:$M$13,7,FALSE)/100))*(VLOOKUP(17&amp;$B296,'comm trip limit - FL_Keys'!$A$5:$I$64,COLUMN(I294),FALSE))*$C297</f>
        <v>7090.2333493331535</v>
      </c>
    </row>
    <row r="298" spans="1:39" x14ac:dyDescent="0.25">
      <c r="A298" s="7">
        <v>42665</v>
      </c>
      <c r="B298" s="22">
        <f t="shared" si="13"/>
        <v>10</v>
      </c>
      <c r="C298" s="21">
        <f t="shared" si="12"/>
        <v>83.444999999999993</v>
      </c>
      <c r="D298">
        <f t="shared" si="14"/>
        <v>16415.838999999982</v>
      </c>
      <c r="E298">
        <v>296</v>
      </c>
      <c r="J298">
        <f>J297+(1-(HLOOKUP(daily!$B297,'commercial size limit'!$A$4:$M$13,2,FALSE)/100))*(VLOOKUP(12&amp;$B297,'comm trip limit - FL_Keys'!$A$5:$I$64,COLUMN(D295),FALSE))*$C298</f>
        <v>16415.838999999982</v>
      </c>
      <c r="K298">
        <f>K297+(1-(HLOOKUP(daily!$B297,'commercial size limit'!$A$4:$M$13,2,FALSE)/100))*(VLOOKUP(12&amp;$B297,'comm trip limit - FL_Keys'!$A$5:$I$64,COLUMN(E295),FALSE))*$C298</f>
        <v>9538.6843843599854</v>
      </c>
      <c r="L298">
        <f>L297+(1-(HLOOKUP(daily!$B297,'commercial size limit'!$A$4:$M$13,2,FALSE)/100))*(VLOOKUP(12&amp;$B297,'comm trip limit - FL_Keys'!$A$5:$I$64,COLUMN(F295),FALSE))*$C298</f>
        <v>12825.910915289971</v>
      </c>
      <c r="M298">
        <f>M297+(1-(HLOOKUP(daily!$B297,'commercial size limit'!$A$4:$M$13,2,FALSE)/100))*(VLOOKUP(12&amp;$B297,'comm trip limit - FL_Keys'!$A$5:$I$64,COLUMN(G295),FALSE))*$C298</f>
        <v>15123.863217009999</v>
      </c>
      <c r="N298">
        <f>N297+(1-(HLOOKUP(daily!$B297,'commercial size limit'!$A$4:$M$13,2,FALSE)/100))*(VLOOKUP(12&amp;$B297,'comm trip limit - FL_Keys'!$A$5:$I$64,COLUMN(H295),FALSE))*$C298</f>
        <v>15818.20263188997</v>
      </c>
      <c r="O298">
        <f>O297+(1-(HLOOKUP(daily!$B297,'commercial size limit'!$A$4:$M$13,2,FALSE)/100))*(VLOOKUP(12&amp;$B297,'comm trip limit - FL_Keys'!$A$5:$I$64,COLUMN(I295),FALSE))*$C298</f>
        <v>15993.496267299981</v>
      </c>
      <c r="P298">
        <f>P297+(1-(HLOOKUP(daily!$B297,'commercial size limit'!$A$4:$M$13,4,FALSE)/100))*(VLOOKUP(14&amp;$B297,'comm trip limit - FL_Keys'!$A$5:$I$64,COLUMN(D295),FALSE))*$C298</f>
        <v>11353.573714212</v>
      </c>
      <c r="Q298">
        <f>Q297+(1-(HLOOKUP(daily!$B297,'commercial size limit'!$A$4:$M$13,4,FALSE)/100))*(VLOOKUP(14&amp;$B297,'comm trip limit - FL_Keys'!$A$5:$I$64,COLUMN(E295),FALSE))*$C298</f>
        <v>7591.8908649124787</v>
      </c>
      <c r="R298">
        <f>R297+(1-(HLOOKUP(daily!$B297,'commercial size limit'!$A$4:$M$13,4,FALSE)/100))*(VLOOKUP(14&amp;$B297,'comm trip limit - FL_Keys'!$A$5:$I$64,COLUMN(F295),FALSE))*$C298</f>
        <v>9610.2191543040954</v>
      </c>
      <c r="S298">
        <f>S297+(1-(HLOOKUP(daily!$B297,'commercial size limit'!$A$4:$M$13,4,FALSE)/100))*(VLOOKUP(14&amp;$B297,'comm trip limit - FL_Keys'!$A$5:$I$64,COLUMN(G295),FALSE))*$C298</f>
        <v>10897.871026299043</v>
      </c>
      <c r="T298">
        <f>T297+(1-(HLOOKUP(daily!$B297,'commercial size limit'!$A$4:$M$13,4,FALSE)/100))*(VLOOKUP(14&amp;$B297,'comm trip limit - FL_Keys'!$A$5:$I$64,COLUMN(H295),FALSE))*$C298</f>
        <v>11198.625109057975</v>
      </c>
      <c r="U298">
        <f>U297+(1-(HLOOKUP(daily!$B297,'commercial size limit'!$A$4:$M$13,4,FALSE)/100))*(VLOOKUP(14&amp;$B297,'comm trip limit - FL_Keys'!$A$5:$I$64,COLUMN(I295),FALSE))*$C298</f>
        <v>11280.426118862371</v>
      </c>
      <c r="V298">
        <f>V297+(1-(HLOOKUP(daily!$B297,'commercial size limit'!$A$4:$M$13,5,FALSE)/100))*(VLOOKUP(15&amp;$B297,'comm trip limit - FL_Keys'!$A$5:$I$64,COLUMN(D295),FALSE))*$C298</f>
        <v>9475.8784505560488</v>
      </c>
      <c r="W298">
        <f>W297+(1-(HLOOKUP(daily!$B297,'commercial size limit'!$A$4:$M$13,5,FALSE)/100))*(VLOOKUP(15&amp;$B297,'comm trip limit - FL_Keys'!$A$5:$I$64,COLUMN(E295),FALSE))*$C298</f>
        <v>6657.4849666820937</v>
      </c>
      <c r="X298">
        <f>X297+(1-(HLOOKUP(daily!$B297,'commercial size limit'!$A$4:$M$13,5,FALSE)/100))*(VLOOKUP(15&amp;$B297,'comm trip limit - FL_Keys'!$A$5:$I$64,COLUMN(F295),FALSE))*$C298</f>
        <v>8219.8113162290538</v>
      </c>
      <c r="Y298">
        <f>Y297+(1-(HLOOKUP(daily!$B297,'commercial size limit'!$A$4:$M$13,5,FALSE)/100))*(VLOOKUP(15&amp;$B297,'comm trip limit - FL_Keys'!$A$5:$I$64,COLUMN(G295),FALSE))*$C298</f>
        <v>9220.5443738739177</v>
      </c>
      <c r="Z298">
        <f>Z297+(1-(HLOOKUP(daily!$B297,'commercial size limit'!$A$4:$M$13,5,FALSE)/100))*(VLOOKUP(15&amp;$B297,'comm trip limit - FL_Keys'!$A$5:$I$64,COLUMN(H295),FALSE))*$C298</f>
        <v>9421.0965748877916</v>
      </c>
      <c r="AA298">
        <f>AA297+(1-(HLOOKUP(daily!$B297,'commercial size limit'!$A$4:$M$13,5,FALSE)/100))*(VLOOKUP(15&amp;$B297,'comm trip limit - FL_Keys'!$A$5:$I$64,COLUMN(I295),FALSE))*$C298</f>
        <v>9457.3890378982451</v>
      </c>
      <c r="AB298">
        <f>AB297+(1-(HLOOKUP(daily!$B297,'commercial size limit'!$A$4:$M$13,6,FALSE)/100))*(VLOOKUP(16&amp;$B297,'comm trip limit - FL_Keys'!$A$5:$I$64,COLUMN(D295),FALSE))*$C298</f>
        <v>8185.1408861995978</v>
      </c>
      <c r="AC298">
        <f>AC297+(1-(HLOOKUP(daily!$B297,'commercial size limit'!$A$4:$M$13,6,FALSE)/100))*(VLOOKUP(16&amp;$B297,'comm trip limit - FL_Keys'!$A$5:$I$64,COLUMN(E295),FALSE))*$C298</f>
        <v>5980.7607099572006</v>
      </c>
      <c r="AD298">
        <f>AD297+(1-(HLOOKUP(daily!$B297,'commercial size limit'!$A$4:$M$13,6,FALSE)/100))*(VLOOKUP(16&amp;$B297,'comm trip limit - FL_Keys'!$A$5:$I$64,COLUMN(F295),FALSE))*$C298</f>
        <v>7208.6627279052336</v>
      </c>
      <c r="AE298">
        <f>AE297+(1-(HLOOKUP(daily!$B297,'commercial size limit'!$A$4:$M$13,6,FALSE)/100))*(VLOOKUP(16&amp;$B297,'comm trip limit - FL_Keys'!$A$5:$I$64,COLUMN(G295),FALSE))*$C298</f>
        <v>7964.7160710422368</v>
      </c>
      <c r="AF298">
        <f>AF297+(1-(HLOOKUP(daily!$B297,'commercial size limit'!$A$4:$M$13,6,FALSE)/100))*(VLOOKUP(16&amp;$B297,'comm trip limit - FL_Keys'!$A$5:$I$64,COLUMN(H295),FALSE))*$C298</f>
        <v>8133.3655945709052</v>
      </c>
      <c r="AG298">
        <f>AG297+(1-(HLOOKUP(daily!$B297,'commercial size limit'!$A$4:$M$13,6,FALSE)/100))*(VLOOKUP(16&amp;$B297,'comm trip limit - FL_Keys'!$A$5:$I$64,COLUMN(I295),FALSE))*$C298</f>
        <v>8166.6514735418132</v>
      </c>
      <c r="AH298">
        <f>AH297+(1-(HLOOKUP(daily!$B297,'commercial size limit'!$A$4:$M$13,7,FALSE)/100))*(VLOOKUP(17&amp;$B297,'comm trip limit - FL_Keys'!$A$5:$I$64,COLUMN(D295),FALSE))*$C298</f>
        <v>7098.5778493331536</v>
      </c>
      <c r="AI298">
        <f>AI297+(1-(HLOOKUP(daily!$B297,'commercial size limit'!$A$4:$M$13,7,FALSE)/100))*(VLOOKUP(17&amp;$B297,'comm trip limit - FL_Keys'!$A$5:$I$64,COLUMN(E295),FALSE))*$C298</f>
        <v>5354.4557642868403</v>
      </c>
      <c r="AJ298">
        <f>AJ297+(1-(HLOOKUP(daily!$B297,'commercial size limit'!$A$4:$M$13,7,FALSE)/100))*(VLOOKUP(17&amp;$B297,'comm trip limit - FL_Keys'!$A$5:$I$64,COLUMN(F295),FALSE))*$C298</f>
        <v>6387.1796127526268</v>
      </c>
      <c r="AK298">
        <f>AK297+(1-(HLOOKUP(daily!$B297,'commercial size limit'!$A$4:$M$13,7,FALSE)/100))*(VLOOKUP(17&amp;$B297,'comm trip limit - FL_Keys'!$A$5:$I$64,COLUMN(G295),FALSE))*$C298</f>
        <v>6970.3237339681809</v>
      </c>
      <c r="AL298">
        <f>AL297+(1-(HLOOKUP(daily!$B297,'commercial size limit'!$A$4:$M$13,7,FALSE)/100))*(VLOOKUP(17&amp;$B297,'comm trip limit - FL_Keys'!$A$5:$I$64,COLUMN(H295),FALSE))*$C298</f>
        <v>7091.7408308122685</v>
      </c>
      <c r="AM298">
        <f>AM297+(1-(HLOOKUP(daily!$B297,'commercial size limit'!$A$4:$M$13,7,FALSE)/100))*(VLOOKUP(17&amp;$B297,'comm trip limit - FL_Keys'!$A$5:$I$64,COLUMN(I295),FALSE))*$C298</f>
        <v>7098.5778493331536</v>
      </c>
    </row>
    <row r="299" spans="1:39" x14ac:dyDescent="0.25">
      <c r="A299" s="7">
        <v>42666</v>
      </c>
      <c r="B299" s="22">
        <f t="shared" si="13"/>
        <v>10</v>
      </c>
      <c r="C299" s="21">
        <f t="shared" si="12"/>
        <v>83.444999999999993</v>
      </c>
      <c r="D299">
        <f t="shared" si="14"/>
        <v>16499.283999999981</v>
      </c>
      <c r="E299">
        <v>297</v>
      </c>
      <c r="J299">
        <f>J298+(1-(HLOOKUP(daily!$B298,'commercial size limit'!$A$4:$M$13,2,FALSE)/100))*(VLOOKUP(12&amp;$B298,'comm trip limit - FL_Keys'!$A$5:$I$64,COLUMN(D296),FALSE))*$C299</f>
        <v>16499.283999999981</v>
      </c>
      <c r="K299">
        <f>K298+(1-(HLOOKUP(daily!$B298,'commercial size limit'!$A$4:$M$13,2,FALSE)/100))*(VLOOKUP(12&amp;$B298,'comm trip limit - FL_Keys'!$A$5:$I$64,COLUMN(E296),FALSE))*$C299</f>
        <v>9577.1742250599855</v>
      </c>
      <c r="L299">
        <f>L298+(1-(HLOOKUP(daily!$B298,'commercial size limit'!$A$4:$M$13,2,FALSE)/100))*(VLOOKUP(12&amp;$B298,'comm trip limit - FL_Keys'!$A$5:$I$64,COLUMN(F296),FALSE))*$C299</f>
        <v>12877.82622203997</v>
      </c>
      <c r="M299">
        <f>M298+(1-(HLOOKUP(daily!$B298,'commercial size limit'!$A$4:$M$13,2,FALSE)/100))*(VLOOKUP(12&amp;$B298,'comm trip limit - FL_Keys'!$A$5:$I$64,COLUMN(G296),FALSE))*$C299</f>
        <v>15188.145072759999</v>
      </c>
      <c r="N299">
        <f>N298+(1-(HLOOKUP(daily!$B298,'commercial size limit'!$A$4:$M$13,2,FALSE)/100))*(VLOOKUP(12&amp;$B298,'comm trip limit - FL_Keys'!$A$5:$I$64,COLUMN(H296),FALSE))*$C299</f>
        <v>15885.973323089969</v>
      </c>
      <c r="O299">
        <f>O298+(1-(HLOOKUP(daily!$B298,'commercial size limit'!$A$4:$M$13,2,FALSE)/100))*(VLOOKUP(12&amp;$B298,'comm trip limit - FL_Keys'!$A$5:$I$64,COLUMN(I296),FALSE))*$C299</f>
        <v>16063.92301284998</v>
      </c>
      <c r="P299">
        <f>P298+(1-(HLOOKUP(daily!$B298,'commercial size limit'!$A$4:$M$13,4,FALSE)/100))*(VLOOKUP(14&amp;$B298,'comm trip limit - FL_Keys'!$A$5:$I$64,COLUMN(D296),FALSE))*$C299</f>
        <v>11380.109224211999</v>
      </c>
      <c r="Q299">
        <f>Q298+(1-(HLOOKUP(daily!$B298,'commercial size limit'!$A$4:$M$13,4,FALSE)/100))*(VLOOKUP(14&amp;$B298,'comm trip limit - FL_Keys'!$A$5:$I$64,COLUMN(E296),FALSE))*$C299</f>
        <v>7611.2129618740792</v>
      </c>
      <c r="R299">
        <f>R298+(1-(HLOOKUP(daily!$B298,'commercial size limit'!$A$4:$M$13,4,FALSE)/100))*(VLOOKUP(14&amp;$B298,'comm trip limit - FL_Keys'!$A$5:$I$64,COLUMN(F296),FALSE))*$C299</f>
        <v>9631.8925628067955</v>
      </c>
      <c r="S299">
        <f>S298+(1-(HLOOKUP(daily!$B298,'commercial size limit'!$A$4:$M$13,4,FALSE)/100))*(VLOOKUP(14&amp;$B298,'comm trip limit - FL_Keys'!$A$5:$I$64,COLUMN(G296),FALSE))*$C299</f>
        <v>10921.944306326142</v>
      </c>
      <c r="T299">
        <f>T298+(1-(HLOOKUP(daily!$B298,'commercial size limit'!$A$4:$M$13,4,FALSE)/100))*(VLOOKUP(14&amp;$B298,'comm trip limit - FL_Keys'!$A$5:$I$64,COLUMN(H296),FALSE))*$C299</f>
        <v>11223.499761487075</v>
      </c>
      <c r="U299">
        <f>U298+(1-(HLOOKUP(daily!$B298,'commercial size limit'!$A$4:$M$13,4,FALSE)/100))*(VLOOKUP(14&amp;$B298,'comm trip limit - FL_Keys'!$A$5:$I$64,COLUMN(I296),FALSE))*$C299</f>
        <v>11306.081180640571</v>
      </c>
      <c r="V299">
        <f>V298+(1-(HLOOKUP(daily!$B298,'commercial size limit'!$A$4:$M$13,5,FALSE)/100))*(VLOOKUP(15&amp;$B298,'comm trip limit - FL_Keys'!$A$5:$I$64,COLUMN(D296),FALSE))*$C299</f>
        <v>9502.4139605560486</v>
      </c>
      <c r="W299">
        <f>W298+(1-(HLOOKUP(daily!$B298,'commercial size limit'!$A$4:$M$13,5,FALSE)/100))*(VLOOKUP(15&amp;$B298,'comm trip limit - FL_Keys'!$A$5:$I$64,COLUMN(E296),FALSE))*$C299</f>
        <v>6676.8070636436942</v>
      </c>
      <c r="X299">
        <f>X298+(1-(HLOOKUP(daily!$B298,'commercial size limit'!$A$4:$M$13,5,FALSE)/100))*(VLOOKUP(15&amp;$B298,'comm trip limit - FL_Keys'!$A$5:$I$64,COLUMN(F296),FALSE))*$C299</f>
        <v>8241.4847247317539</v>
      </c>
      <c r="Y299">
        <f>Y298+(1-(HLOOKUP(daily!$B298,'commercial size limit'!$A$4:$M$13,5,FALSE)/100))*(VLOOKUP(15&amp;$B298,'comm trip limit - FL_Keys'!$A$5:$I$64,COLUMN(G296),FALSE))*$C299</f>
        <v>9244.6176539010175</v>
      </c>
      <c r="Z299">
        <f>Z298+(1-(HLOOKUP(daily!$B298,'commercial size limit'!$A$4:$M$13,5,FALSE)/100))*(VLOOKUP(15&amp;$B298,'comm trip limit - FL_Keys'!$A$5:$I$64,COLUMN(H296),FALSE))*$C299</f>
        <v>9445.9712273168916</v>
      </c>
      <c r="AA299">
        <f>AA298+(1-(HLOOKUP(daily!$B298,'commercial size limit'!$A$4:$M$13,5,FALSE)/100))*(VLOOKUP(15&amp;$B298,'comm trip limit - FL_Keys'!$A$5:$I$64,COLUMN(I296),FALSE))*$C299</f>
        <v>9483.0440996764446</v>
      </c>
      <c r="AB299">
        <f>AB298+(1-(HLOOKUP(daily!$B298,'commercial size limit'!$A$4:$M$13,6,FALSE)/100))*(VLOOKUP(16&amp;$B298,'comm trip limit - FL_Keys'!$A$5:$I$64,COLUMN(D296),FALSE))*$C299</f>
        <v>8211.6763961995985</v>
      </c>
      <c r="AC299">
        <f>AC298+(1-(HLOOKUP(daily!$B298,'commercial size limit'!$A$4:$M$13,6,FALSE)/100))*(VLOOKUP(16&amp;$B298,'comm trip limit - FL_Keys'!$A$5:$I$64,COLUMN(E296),FALSE))*$C299</f>
        <v>6000.082806918801</v>
      </c>
      <c r="AD299">
        <f>AD298+(1-(HLOOKUP(daily!$B298,'commercial size limit'!$A$4:$M$13,6,FALSE)/100))*(VLOOKUP(16&amp;$B298,'comm trip limit - FL_Keys'!$A$5:$I$64,COLUMN(F296),FALSE))*$C299</f>
        <v>7230.3361364079337</v>
      </c>
      <c r="AE299">
        <f>AE298+(1-(HLOOKUP(daily!$B298,'commercial size limit'!$A$4:$M$13,6,FALSE)/100))*(VLOOKUP(16&amp;$B298,'comm trip limit - FL_Keys'!$A$5:$I$64,COLUMN(G296),FALSE))*$C299</f>
        <v>7988.7893510693366</v>
      </c>
      <c r="AF299">
        <f>AF298+(1-(HLOOKUP(daily!$B298,'commercial size limit'!$A$4:$M$13,6,FALSE)/100))*(VLOOKUP(16&amp;$B298,'comm trip limit - FL_Keys'!$A$5:$I$64,COLUMN(H296),FALSE))*$C299</f>
        <v>8158.2402470000052</v>
      </c>
      <c r="AG299">
        <f>AG298+(1-(HLOOKUP(daily!$B298,'commercial size limit'!$A$4:$M$13,6,FALSE)/100))*(VLOOKUP(16&amp;$B298,'comm trip limit - FL_Keys'!$A$5:$I$64,COLUMN(I296),FALSE))*$C299</f>
        <v>8192.3065353200127</v>
      </c>
      <c r="AH299">
        <f>AH298+(1-(HLOOKUP(daily!$B298,'commercial size limit'!$A$4:$M$13,7,FALSE)/100))*(VLOOKUP(17&amp;$B298,'comm trip limit - FL_Keys'!$A$5:$I$64,COLUMN(D296),FALSE))*$C299</f>
        <v>7106.9223493331538</v>
      </c>
      <c r="AI299">
        <f>AI298+(1-(HLOOKUP(daily!$B298,'commercial size limit'!$A$4:$M$13,7,FALSE)/100))*(VLOOKUP(17&amp;$B298,'comm trip limit - FL_Keys'!$A$5:$I$64,COLUMN(E296),FALSE))*$C299</f>
        <v>5361.7641277218399</v>
      </c>
      <c r="AJ299">
        <f>AJ298+(1-(HLOOKUP(daily!$B298,'commercial size limit'!$A$4:$M$13,7,FALSE)/100))*(VLOOKUP(17&amp;$B298,'comm trip limit - FL_Keys'!$A$5:$I$64,COLUMN(F296),FALSE))*$C299</f>
        <v>6395.045972902627</v>
      </c>
      <c r="AK299">
        <f>AK298+(1-(HLOOKUP(daily!$B298,'commercial size limit'!$A$4:$M$13,7,FALSE)/100))*(VLOOKUP(17&amp;$B298,'comm trip limit - FL_Keys'!$A$5:$I$64,COLUMN(G296),FALSE))*$C299</f>
        <v>6978.6682339681811</v>
      </c>
      <c r="AL299">
        <f>AL298+(1-(HLOOKUP(daily!$B298,'commercial size limit'!$A$4:$M$13,7,FALSE)/100))*(VLOOKUP(17&amp;$B298,'comm trip limit - FL_Keys'!$A$5:$I$64,COLUMN(H296),FALSE))*$C299</f>
        <v>7100.0853308122687</v>
      </c>
      <c r="AM299">
        <f>AM298+(1-(HLOOKUP(daily!$B298,'commercial size limit'!$A$4:$M$13,7,FALSE)/100))*(VLOOKUP(17&amp;$B298,'comm trip limit - FL_Keys'!$A$5:$I$64,COLUMN(I296),FALSE))*$C299</f>
        <v>7106.9223493331538</v>
      </c>
    </row>
    <row r="300" spans="1:39" x14ac:dyDescent="0.25">
      <c r="A300" s="7">
        <v>42667</v>
      </c>
      <c r="B300" s="22">
        <f t="shared" si="13"/>
        <v>10</v>
      </c>
      <c r="C300" s="21">
        <f t="shared" si="12"/>
        <v>83.444999999999993</v>
      </c>
      <c r="D300">
        <f t="shared" si="14"/>
        <v>16582.728999999981</v>
      </c>
      <c r="E300">
        <v>298</v>
      </c>
      <c r="J300">
        <f>J299+(1-(HLOOKUP(daily!$B299,'commercial size limit'!$A$4:$M$13,2,FALSE)/100))*(VLOOKUP(12&amp;$B299,'comm trip limit - FL_Keys'!$A$5:$I$64,COLUMN(D297),FALSE))*$C300</f>
        <v>16582.728999999981</v>
      </c>
      <c r="K300">
        <f>K299+(1-(HLOOKUP(daily!$B299,'commercial size limit'!$A$4:$M$13,2,FALSE)/100))*(VLOOKUP(12&amp;$B299,'comm trip limit - FL_Keys'!$A$5:$I$64,COLUMN(E297),FALSE))*$C300</f>
        <v>9615.6640657599855</v>
      </c>
      <c r="L300">
        <f>L299+(1-(HLOOKUP(daily!$B299,'commercial size limit'!$A$4:$M$13,2,FALSE)/100))*(VLOOKUP(12&amp;$B299,'comm trip limit - FL_Keys'!$A$5:$I$64,COLUMN(F297),FALSE))*$C300</f>
        <v>12929.741528789969</v>
      </c>
      <c r="M300">
        <f>M299+(1-(HLOOKUP(daily!$B299,'commercial size limit'!$A$4:$M$13,2,FALSE)/100))*(VLOOKUP(12&amp;$B299,'comm trip limit - FL_Keys'!$A$5:$I$64,COLUMN(G297),FALSE))*$C300</f>
        <v>15252.426928509998</v>
      </c>
      <c r="N300">
        <f>N299+(1-(HLOOKUP(daily!$B299,'commercial size limit'!$A$4:$M$13,2,FALSE)/100))*(VLOOKUP(12&amp;$B299,'comm trip limit - FL_Keys'!$A$5:$I$64,COLUMN(H297),FALSE))*$C300</f>
        <v>15953.744014289969</v>
      </c>
      <c r="O300">
        <f>O299+(1-(HLOOKUP(daily!$B299,'commercial size limit'!$A$4:$M$13,2,FALSE)/100))*(VLOOKUP(12&amp;$B299,'comm trip limit - FL_Keys'!$A$5:$I$64,COLUMN(I297),FALSE))*$C300</f>
        <v>16134.34975839998</v>
      </c>
      <c r="P300">
        <f>P299+(1-(HLOOKUP(daily!$B299,'commercial size limit'!$A$4:$M$13,4,FALSE)/100))*(VLOOKUP(14&amp;$B299,'comm trip limit - FL_Keys'!$A$5:$I$64,COLUMN(D297),FALSE))*$C300</f>
        <v>11406.644734211999</v>
      </c>
      <c r="Q300">
        <f>Q299+(1-(HLOOKUP(daily!$B299,'commercial size limit'!$A$4:$M$13,4,FALSE)/100))*(VLOOKUP(14&amp;$B299,'comm trip limit - FL_Keys'!$A$5:$I$64,COLUMN(E297),FALSE))*$C300</f>
        <v>7630.5350588356796</v>
      </c>
      <c r="R300">
        <f>R299+(1-(HLOOKUP(daily!$B299,'commercial size limit'!$A$4:$M$13,4,FALSE)/100))*(VLOOKUP(14&amp;$B299,'comm trip limit - FL_Keys'!$A$5:$I$64,COLUMN(F297),FALSE))*$C300</f>
        <v>9653.5659713094956</v>
      </c>
      <c r="S300">
        <f>S299+(1-(HLOOKUP(daily!$B299,'commercial size limit'!$A$4:$M$13,4,FALSE)/100))*(VLOOKUP(14&amp;$B299,'comm trip limit - FL_Keys'!$A$5:$I$64,COLUMN(G297),FALSE))*$C300</f>
        <v>10946.017586353242</v>
      </c>
      <c r="T300">
        <f>T299+(1-(HLOOKUP(daily!$B299,'commercial size limit'!$A$4:$M$13,4,FALSE)/100))*(VLOOKUP(14&amp;$B299,'comm trip limit - FL_Keys'!$A$5:$I$64,COLUMN(H297),FALSE))*$C300</f>
        <v>11248.374413916175</v>
      </c>
      <c r="U300">
        <f>U299+(1-(HLOOKUP(daily!$B299,'commercial size limit'!$A$4:$M$13,4,FALSE)/100))*(VLOOKUP(14&amp;$B299,'comm trip limit - FL_Keys'!$A$5:$I$64,COLUMN(I297),FALSE))*$C300</f>
        <v>11331.73624241877</v>
      </c>
      <c r="V300">
        <f>V299+(1-(HLOOKUP(daily!$B299,'commercial size limit'!$A$4:$M$13,5,FALSE)/100))*(VLOOKUP(15&amp;$B299,'comm trip limit - FL_Keys'!$A$5:$I$64,COLUMN(D297),FALSE))*$C300</f>
        <v>9528.9494705560483</v>
      </c>
      <c r="W300">
        <f>W299+(1-(HLOOKUP(daily!$B299,'commercial size limit'!$A$4:$M$13,5,FALSE)/100))*(VLOOKUP(15&amp;$B299,'comm trip limit - FL_Keys'!$A$5:$I$64,COLUMN(E297),FALSE))*$C300</f>
        <v>6696.1291606052946</v>
      </c>
      <c r="X300">
        <f>X299+(1-(HLOOKUP(daily!$B299,'commercial size limit'!$A$4:$M$13,5,FALSE)/100))*(VLOOKUP(15&amp;$B299,'comm trip limit - FL_Keys'!$A$5:$I$64,COLUMN(F297),FALSE))*$C300</f>
        <v>8263.158133234454</v>
      </c>
      <c r="Y300">
        <f>Y299+(1-(HLOOKUP(daily!$B299,'commercial size limit'!$A$4:$M$13,5,FALSE)/100))*(VLOOKUP(15&amp;$B299,'comm trip limit - FL_Keys'!$A$5:$I$64,COLUMN(G297),FALSE))*$C300</f>
        <v>9268.6909339281174</v>
      </c>
      <c r="Z300">
        <f>Z299+(1-(HLOOKUP(daily!$B299,'commercial size limit'!$A$4:$M$13,5,FALSE)/100))*(VLOOKUP(15&amp;$B299,'comm trip limit - FL_Keys'!$A$5:$I$64,COLUMN(H297),FALSE))*$C300</f>
        <v>9470.8458797459916</v>
      </c>
      <c r="AA300">
        <f>AA299+(1-(HLOOKUP(daily!$B299,'commercial size limit'!$A$4:$M$13,5,FALSE)/100))*(VLOOKUP(15&amp;$B299,'comm trip limit - FL_Keys'!$A$5:$I$64,COLUMN(I297),FALSE))*$C300</f>
        <v>9508.6991614546441</v>
      </c>
      <c r="AB300">
        <f>AB299+(1-(HLOOKUP(daily!$B299,'commercial size limit'!$A$4:$M$13,6,FALSE)/100))*(VLOOKUP(16&amp;$B299,'comm trip limit - FL_Keys'!$A$5:$I$64,COLUMN(D297),FALSE))*$C300</f>
        <v>8238.2119061995982</v>
      </c>
      <c r="AC300">
        <f>AC299+(1-(HLOOKUP(daily!$B299,'commercial size limit'!$A$4:$M$13,6,FALSE)/100))*(VLOOKUP(16&amp;$B299,'comm trip limit - FL_Keys'!$A$5:$I$64,COLUMN(E297),FALSE))*$C300</f>
        <v>6019.4049038804014</v>
      </c>
      <c r="AD300">
        <f>AD299+(1-(HLOOKUP(daily!$B299,'commercial size limit'!$A$4:$M$13,6,FALSE)/100))*(VLOOKUP(16&amp;$B299,'comm trip limit - FL_Keys'!$A$5:$I$64,COLUMN(F297),FALSE))*$C300</f>
        <v>7252.0095449106338</v>
      </c>
      <c r="AE300">
        <f>AE299+(1-(HLOOKUP(daily!$B299,'commercial size limit'!$A$4:$M$13,6,FALSE)/100))*(VLOOKUP(16&amp;$B299,'comm trip limit - FL_Keys'!$A$5:$I$64,COLUMN(G297),FALSE))*$C300</f>
        <v>8012.8626310964364</v>
      </c>
      <c r="AF300">
        <f>AF299+(1-(HLOOKUP(daily!$B299,'commercial size limit'!$A$4:$M$13,6,FALSE)/100))*(VLOOKUP(16&amp;$B299,'comm trip limit - FL_Keys'!$A$5:$I$64,COLUMN(H297),FALSE))*$C300</f>
        <v>8183.1148994291052</v>
      </c>
      <c r="AG300">
        <f>AG299+(1-(HLOOKUP(daily!$B299,'commercial size limit'!$A$4:$M$13,6,FALSE)/100))*(VLOOKUP(16&amp;$B299,'comm trip limit - FL_Keys'!$A$5:$I$64,COLUMN(I297),FALSE))*$C300</f>
        <v>8217.9615970982122</v>
      </c>
      <c r="AH300">
        <f>AH299+(1-(HLOOKUP(daily!$B299,'commercial size limit'!$A$4:$M$13,7,FALSE)/100))*(VLOOKUP(17&amp;$B299,'comm trip limit - FL_Keys'!$A$5:$I$64,COLUMN(D297),FALSE))*$C300</f>
        <v>7115.2668493331539</v>
      </c>
      <c r="AI300">
        <f>AI299+(1-(HLOOKUP(daily!$B299,'commercial size limit'!$A$4:$M$13,7,FALSE)/100))*(VLOOKUP(17&amp;$B299,'comm trip limit - FL_Keys'!$A$5:$I$64,COLUMN(E297),FALSE))*$C300</f>
        <v>5369.0724911568395</v>
      </c>
      <c r="AJ300">
        <f>AJ299+(1-(HLOOKUP(daily!$B299,'commercial size limit'!$A$4:$M$13,7,FALSE)/100))*(VLOOKUP(17&amp;$B299,'comm trip limit - FL_Keys'!$A$5:$I$64,COLUMN(F297),FALSE))*$C300</f>
        <v>6402.9123330526272</v>
      </c>
      <c r="AK300">
        <f>AK299+(1-(HLOOKUP(daily!$B299,'commercial size limit'!$A$4:$M$13,7,FALSE)/100))*(VLOOKUP(17&amp;$B299,'comm trip limit - FL_Keys'!$A$5:$I$64,COLUMN(G297),FALSE))*$C300</f>
        <v>6987.0127339681812</v>
      </c>
      <c r="AL300">
        <f>AL299+(1-(HLOOKUP(daily!$B299,'commercial size limit'!$A$4:$M$13,7,FALSE)/100))*(VLOOKUP(17&amp;$B299,'comm trip limit - FL_Keys'!$A$5:$I$64,COLUMN(H297),FALSE))*$C300</f>
        <v>7108.4298308122688</v>
      </c>
      <c r="AM300">
        <f>AM299+(1-(HLOOKUP(daily!$B299,'commercial size limit'!$A$4:$M$13,7,FALSE)/100))*(VLOOKUP(17&amp;$B299,'comm trip limit - FL_Keys'!$A$5:$I$64,COLUMN(I297),FALSE))*$C300</f>
        <v>7115.2668493331539</v>
      </c>
    </row>
    <row r="301" spans="1:39" x14ac:dyDescent="0.25">
      <c r="A301" s="7">
        <v>42668</v>
      </c>
      <c r="B301" s="22">
        <f t="shared" si="13"/>
        <v>10</v>
      </c>
      <c r="C301" s="21">
        <f t="shared" si="12"/>
        <v>83.444999999999993</v>
      </c>
      <c r="D301">
        <f t="shared" si="14"/>
        <v>16666.173999999981</v>
      </c>
      <c r="E301">
        <v>299</v>
      </c>
      <c r="J301">
        <f>J300+(1-(HLOOKUP(daily!$B300,'commercial size limit'!$A$4:$M$13,2,FALSE)/100))*(VLOOKUP(12&amp;$B300,'comm trip limit - FL_Keys'!$A$5:$I$64,COLUMN(D298),FALSE))*$C301</f>
        <v>16666.173999999981</v>
      </c>
      <c r="K301">
        <f>K300+(1-(HLOOKUP(daily!$B300,'commercial size limit'!$A$4:$M$13,2,FALSE)/100))*(VLOOKUP(12&amp;$B300,'comm trip limit - FL_Keys'!$A$5:$I$64,COLUMN(E298),FALSE))*$C301</f>
        <v>9654.1539064599856</v>
      </c>
      <c r="L301">
        <f>L300+(1-(HLOOKUP(daily!$B300,'commercial size limit'!$A$4:$M$13,2,FALSE)/100))*(VLOOKUP(12&amp;$B300,'comm trip limit - FL_Keys'!$A$5:$I$64,COLUMN(F298),FALSE))*$C301</f>
        <v>12981.656835539969</v>
      </c>
      <c r="M301">
        <f>M300+(1-(HLOOKUP(daily!$B300,'commercial size limit'!$A$4:$M$13,2,FALSE)/100))*(VLOOKUP(12&amp;$B300,'comm trip limit - FL_Keys'!$A$5:$I$64,COLUMN(G298),FALSE))*$C301</f>
        <v>15316.708784259998</v>
      </c>
      <c r="N301">
        <f>N300+(1-(HLOOKUP(daily!$B300,'commercial size limit'!$A$4:$M$13,2,FALSE)/100))*(VLOOKUP(12&amp;$B300,'comm trip limit - FL_Keys'!$A$5:$I$64,COLUMN(H298),FALSE))*$C301</f>
        <v>16021.514705489968</v>
      </c>
      <c r="O301">
        <f>O300+(1-(HLOOKUP(daily!$B300,'commercial size limit'!$A$4:$M$13,2,FALSE)/100))*(VLOOKUP(12&amp;$B300,'comm trip limit - FL_Keys'!$A$5:$I$64,COLUMN(I298),FALSE))*$C301</f>
        <v>16204.776503949979</v>
      </c>
      <c r="P301">
        <f>P300+(1-(HLOOKUP(daily!$B300,'commercial size limit'!$A$4:$M$13,4,FALSE)/100))*(VLOOKUP(14&amp;$B300,'comm trip limit - FL_Keys'!$A$5:$I$64,COLUMN(D298),FALSE))*$C301</f>
        <v>11433.180244211999</v>
      </c>
      <c r="Q301">
        <f>Q300+(1-(HLOOKUP(daily!$B300,'commercial size limit'!$A$4:$M$13,4,FALSE)/100))*(VLOOKUP(14&amp;$B300,'comm trip limit - FL_Keys'!$A$5:$I$64,COLUMN(E298),FALSE))*$C301</f>
        <v>7649.85715579728</v>
      </c>
      <c r="R301">
        <f>R300+(1-(HLOOKUP(daily!$B300,'commercial size limit'!$A$4:$M$13,4,FALSE)/100))*(VLOOKUP(14&amp;$B300,'comm trip limit - FL_Keys'!$A$5:$I$64,COLUMN(F298),FALSE))*$C301</f>
        <v>9675.2393798121957</v>
      </c>
      <c r="S301">
        <f>S300+(1-(HLOOKUP(daily!$B300,'commercial size limit'!$A$4:$M$13,4,FALSE)/100))*(VLOOKUP(14&amp;$B300,'comm trip limit - FL_Keys'!$A$5:$I$64,COLUMN(G298),FALSE))*$C301</f>
        <v>10970.090866380342</v>
      </c>
      <c r="T301">
        <f>T300+(1-(HLOOKUP(daily!$B300,'commercial size limit'!$A$4:$M$13,4,FALSE)/100))*(VLOOKUP(14&amp;$B300,'comm trip limit - FL_Keys'!$A$5:$I$64,COLUMN(H298),FALSE))*$C301</f>
        <v>11273.249066345275</v>
      </c>
      <c r="U301">
        <f>U300+(1-(HLOOKUP(daily!$B300,'commercial size limit'!$A$4:$M$13,4,FALSE)/100))*(VLOOKUP(14&amp;$B300,'comm trip limit - FL_Keys'!$A$5:$I$64,COLUMN(I298),FALSE))*$C301</f>
        <v>11357.39130419697</v>
      </c>
      <c r="V301">
        <f>V300+(1-(HLOOKUP(daily!$B300,'commercial size limit'!$A$4:$M$13,5,FALSE)/100))*(VLOOKUP(15&amp;$B300,'comm trip limit - FL_Keys'!$A$5:$I$64,COLUMN(D298),FALSE))*$C301</f>
        <v>9555.484980556048</v>
      </c>
      <c r="W301">
        <f>W300+(1-(HLOOKUP(daily!$B300,'commercial size limit'!$A$4:$M$13,5,FALSE)/100))*(VLOOKUP(15&amp;$B300,'comm trip limit - FL_Keys'!$A$5:$I$64,COLUMN(E298),FALSE))*$C301</f>
        <v>6715.451257566895</v>
      </c>
      <c r="X301">
        <f>X300+(1-(HLOOKUP(daily!$B300,'commercial size limit'!$A$4:$M$13,5,FALSE)/100))*(VLOOKUP(15&amp;$B300,'comm trip limit - FL_Keys'!$A$5:$I$64,COLUMN(F298),FALSE))*$C301</f>
        <v>8284.8315417371541</v>
      </c>
      <c r="Y301">
        <f>Y300+(1-(HLOOKUP(daily!$B300,'commercial size limit'!$A$4:$M$13,5,FALSE)/100))*(VLOOKUP(15&amp;$B300,'comm trip limit - FL_Keys'!$A$5:$I$64,COLUMN(G298),FALSE))*$C301</f>
        <v>9292.7642139552172</v>
      </c>
      <c r="Z301">
        <f>Z300+(1-(HLOOKUP(daily!$B300,'commercial size limit'!$A$4:$M$13,5,FALSE)/100))*(VLOOKUP(15&amp;$B300,'comm trip limit - FL_Keys'!$A$5:$I$64,COLUMN(H298),FALSE))*$C301</f>
        <v>9495.7205321750916</v>
      </c>
      <c r="AA301">
        <f>AA300+(1-(HLOOKUP(daily!$B300,'commercial size limit'!$A$4:$M$13,5,FALSE)/100))*(VLOOKUP(15&amp;$B300,'comm trip limit - FL_Keys'!$A$5:$I$64,COLUMN(I298),FALSE))*$C301</f>
        <v>9534.3542232328437</v>
      </c>
      <c r="AB301">
        <f>AB300+(1-(HLOOKUP(daily!$B300,'commercial size limit'!$A$4:$M$13,6,FALSE)/100))*(VLOOKUP(16&amp;$B300,'comm trip limit - FL_Keys'!$A$5:$I$64,COLUMN(D298),FALSE))*$C301</f>
        <v>8264.7474161995979</v>
      </c>
      <c r="AC301">
        <f>AC300+(1-(HLOOKUP(daily!$B300,'commercial size limit'!$A$4:$M$13,6,FALSE)/100))*(VLOOKUP(16&amp;$B300,'comm trip limit - FL_Keys'!$A$5:$I$64,COLUMN(E298),FALSE))*$C301</f>
        <v>6038.7270008420019</v>
      </c>
      <c r="AD301">
        <f>AD300+(1-(HLOOKUP(daily!$B300,'commercial size limit'!$A$4:$M$13,6,FALSE)/100))*(VLOOKUP(16&amp;$B300,'comm trip limit - FL_Keys'!$A$5:$I$64,COLUMN(F298),FALSE))*$C301</f>
        <v>7273.682953413334</v>
      </c>
      <c r="AE301">
        <f>AE300+(1-(HLOOKUP(daily!$B300,'commercial size limit'!$A$4:$M$13,6,FALSE)/100))*(VLOOKUP(16&amp;$B300,'comm trip limit - FL_Keys'!$A$5:$I$64,COLUMN(G298),FALSE))*$C301</f>
        <v>8036.9359111235362</v>
      </c>
      <c r="AF301">
        <f>AF300+(1-(HLOOKUP(daily!$B300,'commercial size limit'!$A$4:$M$13,6,FALSE)/100))*(VLOOKUP(16&amp;$B300,'comm trip limit - FL_Keys'!$A$5:$I$64,COLUMN(H298),FALSE))*$C301</f>
        <v>8207.9895518582052</v>
      </c>
      <c r="AG301">
        <f>AG300+(1-(HLOOKUP(daily!$B300,'commercial size limit'!$A$4:$M$13,6,FALSE)/100))*(VLOOKUP(16&amp;$B300,'comm trip limit - FL_Keys'!$A$5:$I$64,COLUMN(I298),FALSE))*$C301</f>
        <v>8243.6166588764117</v>
      </c>
      <c r="AH301">
        <f>AH300+(1-(HLOOKUP(daily!$B300,'commercial size limit'!$A$4:$M$13,7,FALSE)/100))*(VLOOKUP(17&amp;$B300,'comm trip limit - FL_Keys'!$A$5:$I$64,COLUMN(D298),FALSE))*$C301</f>
        <v>7123.6113493331541</v>
      </c>
      <c r="AI301">
        <f>AI300+(1-(HLOOKUP(daily!$B300,'commercial size limit'!$A$4:$M$13,7,FALSE)/100))*(VLOOKUP(17&amp;$B300,'comm trip limit - FL_Keys'!$A$5:$I$64,COLUMN(E298),FALSE))*$C301</f>
        <v>5376.3808545918391</v>
      </c>
      <c r="AJ301">
        <f>AJ300+(1-(HLOOKUP(daily!$B300,'commercial size limit'!$A$4:$M$13,7,FALSE)/100))*(VLOOKUP(17&amp;$B300,'comm trip limit - FL_Keys'!$A$5:$I$64,COLUMN(F298),FALSE))*$C301</f>
        <v>6410.7786932026274</v>
      </c>
      <c r="AK301">
        <f>AK300+(1-(HLOOKUP(daily!$B300,'commercial size limit'!$A$4:$M$13,7,FALSE)/100))*(VLOOKUP(17&amp;$B300,'comm trip limit - FL_Keys'!$A$5:$I$64,COLUMN(G298),FALSE))*$C301</f>
        <v>6995.3572339681814</v>
      </c>
      <c r="AL301">
        <f>AL300+(1-(HLOOKUP(daily!$B300,'commercial size limit'!$A$4:$M$13,7,FALSE)/100))*(VLOOKUP(17&amp;$B300,'comm trip limit - FL_Keys'!$A$5:$I$64,COLUMN(H298),FALSE))*$C301</f>
        <v>7116.774330812269</v>
      </c>
      <c r="AM301">
        <f>AM300+(1-(HLOOKUP(daily!$B300,'commercial size limit'!$A$4:$M$13,7,FALSE)/100))*(VLOOKUP(17&amp;$B300,'comm trip limit - FL_Keys'!$A$5:$I$64,COLUMN(I298),FALSE))*$C301</f>
        <v>7123.6113493331541</v>
      </c>
    </row>
    <row r="302" spans="1:39" x14ac:dyDescent="0.25">
      <c r="A302" s="7">
        <v>42669</v>
      </c>
      <c r="B302" s="22">
        <f t="shared" si="13"/>
        <v>10</v>
      </c>
      <c r="C302" s="21">
        <f t="shared" si="12"/>
        <v>83.444999999999993</v>
      </c>
      <c r="D302">
        <f t="shared" si="14"/>
        <v>16749.618999999981</v>
      </c>
      <c r="E302">
        <v>300</v>
      </c>
      <c r="J302">
        <f>J301+(1-(HLOOKUP(daily!$B301,'commercial size limit'!$A$4:$M$13,2,FALSE)/100))*(VLOOKUP(12&amp;$B301,'comm trip limit - FL_Keys'!$A$5:$I$64,COLUMN(D299),FALSE))*$C302</f>
        <v>16749.618999999981</v>
      </c>
      <c r="K302">
        <f>K301+(1-(HLOOKUP(daily!$B301,'commercial size limit'!$A$4:$M$13,2,FALSE)/100))*(VLOOKUP(12&amp;$B301,'comm trip limit - FL_Keys'!$A$5:$I$64,COLUMN(E299),FALSE))*$C302</f>
        <v>9692.6437471599857</v>
      </c>
      <c r="L302">
        <f>L301+(1-(HLOOKUP(daily!$B301,'commercial size limit'!$A$4:$M$13,2,FALSE)/100))*(VLOOKUP(12&amp;$B301,'comm trip limit - FL_Keys'!$A$5:$I$64,COLUMN(F299),FALSE))*$C302</f>
        <v>13033.572142289968</v>
      </c>
      <c r="M302">
        <f>M301+(1-(HLOOKUP(daily!$B301,'commercial size limit'!$A$4:$M$13,2,FALSE)/100))*(VLOOKUP(12&amp;$B301,'comm trip limit - FL_Keys'!$A$5:$I$64,COLUMN(G299),FALSE))*$C302</f>
        <v>15380.990640009997</v>
      </c>
      <c r="N302">
        <f>N301+(1-(HLOOKUP(daily!$B301,'commercial size limit'!$A$4:$M$13,2,FALSE)/100))*(VLOOKUP(12&amp;$B301,'comm trip limit - FL_Keys'!$A$5:$I$64,COLUMN(H299),FALSE))*$C302</f>
        <v>16089.285396689967</v>
      </c>
      <c r="O302">
        <f>O301+(1-(HLOOKUP(daily!$B301,'commercial size limit'!$A$4:$M$13,2,FALSE)/100))*(VLOOKUP(12&amp;$B301,'comm trip limit - FL_Keys'!$A$5:$I$64,COLUMN(I299),FALSE))*$C302</f>
        <v>16275.203249499978</v>
      </c>
      <c r="P302">
        <f>P301+(1-(HLOOKUP(daily!$B301,'commercial size limit'!$A$4:$M$13,4,FALSE)/100))*(VLOOKUP(14&amp;$B301,'comm trip limit - FL_Keys'!$A$5:$I$64,COLUMN(D299),FALSE))*$C302</f>
        <v>11459.715754211999</v>
      </c>
      <c r="Q302">
        <f>Q301+(1-(HLOOKUP(daily!$B301,'commercial size limit'!$A$4:$M$13,4,FALSE)/100))*(VLOOKUP(14&amp;$B301,'comm trip limit - FL_Keys'!$A$5:$I$64,COLUMN(E299),FALSE))*$C302</f>
        <v>7669.1792527588805</v>
      </c>
      <c r="R302">
        <f>R301+(1-(HLOOKUP(daily!$B301,'commercial size limit'!$A$4:$M$13,4,FALSE)/100))*(VLOOKUP(14&amp;$B301,'comm trip limit - FL_Keys'!$A$5:$I$64,COLUMN(F299),FALSE))*$C302</f>
        <v>9696.9127883148958</v>
      </c>
      <c r="S302">
        <f>S301+(1-(HLOOKUP(daily!$B301,'commercial size limit'!$A$4:$M$13,4,FALSE)/100))*(VLOOKUP(14&amp;$B301,'comm trip limit - FL_Keys'!$A$5:$I$64,COLUMN(G299),FALSE))*$C302</f>
        <v>10994.164146407442</v>
      </c>
      <c r="T302">
        <f>T301+(1-(HLOOKUP(daily!$B301,'commercial size limit'!$A$4:$M$13,4,FALSE)/100))*(VLOOKUP(14&amp;$B301,'comm trip limit - FL_Keys'!$A$5:$I$64,COLUMN(H299),FALSE))*$C302</f>
        <v>11298.123718774375</v>
      </c>
      <c r="U302">
        <f>U301+(1-(HLOOKUP(daily!$B301,'commercial size limit'!$A$4:$M$13,4,FALSE)/100))*(VLOOKUP(14&amp;$B301,'comm trip limit - FL_Keys'!$A$5:$I$64,COLUMN(I299),FALSE))*$C302</f>
        <v>11383.046365975169</v>
      </c>
      <c r="V302">
        <f>V301+(1-(HLOOKUP(daily!$B301,'commercial size limit'!$A$4:$M$13,5,FALSE)/100))*(VLOOKUP(15&amp;$B301,'comm trip limit - FL_Keys'!$A$5:$I$64,COLUMN(D299),FALSE))*$C302</f>
        <v>9582.0204905560477</v>
      </c>
      <c r="W302">
        <f>W301+(1-(HLOOKUP(daily!$B301,'commercial size limit'!$A$4:$M$13,5,FALSE)/100))*(VLOOKUP(15&amp;$B301,'comm trip limit - FL_Keys'!$A$5:$I$64,COLUMN(E299),FALSE))*$C302</f>
        <v>6734.7733545284955</v>
      </c>
      <c r="X302">
        <f>X301+(1-(HLOOKUP(daily!$B301,'commercial size limit'!$A$4:$M$13,5,FALSE)/100))*(VLOOKUP(15&amp;$B301,'comm trip limit - FL_Keys'!$A$5:$I$64,COLUMN(F299),FALSE))*$C302</f>
        <v>8306.5049502398542</v>
      </c>
      <c r="Y302">
        <f>Y301+(1-(HLOOKUP(daily!$B301,'commercial size limit'!$A$4:$M$13,5,FALSE)/100))*(VLOOKUP(15&amp;$B301,'comm trip limit - FL_Keys'!$A$5:$I$64,COLUMN(G299),FALSE))*$C302</f>
        <v>9316.837493982317</v>
      </c>
      <c r="Z302">
        <f>Z301+(1-(HLOOKUP(daily!$B301,'commercial size limit'!$A$4:$M$13,5,FALSE)/100))*(VLOOKUP(15&amp;$B301,'comm trip limit - FL_Keys'!$A$5:$I$64,COLUMN(H299),FALSE))*$C302</f>
        <v>9520.5951846041917</v>
      </c>
      <c r="AA302">
        <f>AA301+(1-(HLOOKUP(daily!$B301,'commercial size limit'!$A$4:$M$13,5,FALSE)/100))*(VLOOKUP(15&amp;$B301,'comm trip limit - FL_Keys'!$A$5:$I$64,COLUMN(I299),FALSE))*$C302</f>
        <v>9560.0092850110432</v>
      </c>
      <c r="AB302">
        <f>AB301+(1-(HLOOKUP(daily!$B301,'commercial size limit'!$A$4:$M$13,6,FALSE)/100))*(VLOOKUP(16&amp;$B301,'comm trip limit - FL_Keys'!$A$5:$I$64,COLUMN(D299),FALSE))*$C302</f>
        <v>8291.2829261995976</v>
      </c>
      <c r="AC302">
        <f>AC301+(1-(HLOOKUP(daily!$B301,'commercial size limit'!$A$4:$M$13,6,FALSE)/100))*(VLOOKUP(16&amp;$B301,'comm trip limit - FL_Keys'!$A$5:$I$64,COLUMN(E299),FALSE))*$C302</f>
        <v>6058.0490978036023</v>
      </c>
      <c r="AD302">
        <f>AD301+(1-(HLOOKUP(daily!$B301,'commercial size limit'!$A$4:$M$13,6,FALSE)/100))*(VLOOKUP(16&amp;$B301,'comm trip limit - FL_Keys'!$A$5:$I$64,COLUMN(F299),FALSE))*$C302</f>
        <v>7295.3563619160341</v>
      </c>
      <c r="AE302">
        <f>AE301+(1-(HLOOKUP(daily!$B301,'commercial size limit'!$A$4:$M$13,6,FALSE)/100))*(VLOOKUP(16&amp;$B301,'comm trip limit - FL_Keys'!$A$5:$I$64,COLUMN(G299),FALSE))*$C302</f>
        <v>8061.0091911506361</v>
      </c>
      <c r="AF302">
        <f>AF301+(1-(HLOOKUP(daily!$B301,'commercial size limit'!$A$4:$M$13,6,FALSE)/100))*(VLOOKUP(16&amp;$B301,'comm trip limit - FL_Keys'!$A$5:$I$64,COLUMN(H299),FALSE))*$C302</f>
        <v>8232.8642042873053</v>
      </c>
      <c r="AG302">
        <f>AG301+(1-(HLOOKUP(daily!$B301,'commercial size limit'!$A$4:$M$13,6,FALSE)/100))*(VLOOKUP(16&amp;$B301,'comm trip limit - FL_Keys'!$A$5:$I$64,COLUMN(I299),FALSE))*$C302</f>
        <v>8269.2717206546113</v>
      </c>
      <c r="AH302">
        <f>AH301+(1-(HLOOKUP(daily!$B301,'commercial size limit'!$A$4:$M$13,7,FALSE)/100))*(VLOOKUP(17&amp;$B301,'comm trip limit - FL_Keys'!$A$5:$I$64,COLUMN(D299),FALSE))*$C302</f>
        <v>7131.9558493331542</v>
      </c>
      <c r="AI302">
        <f>AI301+(1-(HLOOKUP(daily!$B301,'commercial size limit'!$A$4:$M$13,7,FALSE)/100))*(VLOOKUP(17&amp;$B301,'comm trip limit - FL_Keys'!$A$5:$I$64,COLUMN(E299),FALSE))*$C302</f>
        <v>5383.6892180268387</v>
      </c>
      <c r="AJ302">
        <f>AJ301+(1-(HLOOKUP(daily!$B301,'commercial size limit'!$A$4:$M$13,7,FALSE)/100))*(VLOOKUP(17&amp;$B301,'comm trip limit - FL_Keys'!$A$5:$I$64,COLUMN(F299),FALSE))*$C302</f>
        <v>6418.6450533526277</v>
      </c>
      <c r="AK302">
        <f>AK301+(1-(HLOOKUP(daily!$B301,'commercial size limit'!$A$4:$M$13,7,FALSE)/100))*(VLOOKUP(17&amp;$B301,'comm trip limit - FL_Keys'!$A$5:$I$64,COLUMN(G299),FALSE))*$C302</f>
        <v>7003.7017339681815</v>
      </c>
      <c r="AL302">
        <f>AL301+(1-(HLOOKUP(daily!$B301,'commercial size limit'!$A$4:$M$13,7,FALSE)/100))*(VLOOKUP(17&amp;$B301,'comm trip limit - FL_Keys'!$A$5:$I$64,COLUMN(H299),FALSE))*$C302</f>
        <v>7125.1188308122692</v>
      </c>
      <c r="AM302">
        <f>AM301+(1-(HLOOKUP(daily!$B301,'commercial size limit'!$A$4:$M$13,7,FALSE)/100))*(VLOOKUP(17&amp;$B301,'comm trip limit - FL_Keys'!$A$5:$I$64,COLUMN(I299),FALSE))*$C302</f>
        <v>7131.9558493331542</v>
      </c>
    </row>
    <row r="303" spans="1:39" x14ac:dyDescent="0.25">
      <c r="A303" s="7">
        <v>42670</v>
      </c>
      <c r="B303" s="22">
        <f t="shared" si="13"/>
        <v>10</v>
      </c>
      <c r="C303" s="21">
        <f t="shared" si="12"/>
        <v>83.444999999999993</v>
      </c>
      <c r="D303">
        <f t="shared" si="14"/>
        <v>16833.06399999998</v>
      </c>
      <c r="E303">
        <v>301</v>
      </c>
      <c r="J303">
        <f>J302+(1-(HLOOKUP(daily!$B302,'commercial size limit'!$A$4:$M$13,2,FALSE)/100))*(VLOOKUP(12&amp;$B302,'comm trip limit - FL_Keys'!$A$5:$I$64,COLUMN(D300),FALSE))*$C303</f>
        <v>16833.06399999998</v>
      </c>
      <c r="K303">
        <f>K302+(1-(HLOOKUP(daily!$B302,'commercial size limit'!$A$4:$M$13,2,FALSE)/100))*(VLOOKUP(12&amp;$B302,'comm trip limit - FL_Keys'!$A$5:$I$64,COLUMN(E300),FALSE))*$C303</f>
        <v>9731.1335878599857</v>
      </c>
      <c r="L303">
        <f>L302+(1-(HLOOKUP(daily!$B302,'commercial size limit'!$A$4:$M$13,2,FALSE)/100))*(VLOOKUP(12&amp;$B302,'comm trip limit - FL_Keys'!$A$5:$I$64,COLUMN(F300),FALSE))*$C303</f>
        <v>13085.487449039967</v>
      </c>
      <c r="M303">
        <f>M302+(1-(HLOOKUP(daily!$B302,'commercial size limit'!$A$4:$M$13,2,FALSE)/100))*(VLOOKUP(12&amp;$B302,'comm trip limit - FL_Keys'!$A$5:$I$64,COLUMN(G300),FALSE))*$C303</f>
        <v>15445.272495759997</v>
      </c>
      <c r="N303">
        <f>N302+(1-(HLOOKUP(daily!$B302,'commercial size limit'!$A$4:$M$13,2,FALSE)/100))*(VLOOKUP(12&amp;$B302,'comm trip limit - FL_Keys'!$A$5:$I$64,COLUMN(H300),FALSE))*$C303</f>
        <v>16157.056087889967</v>
      </c>
      <c r="O303">
        <f>O302+(1-(HLOOKUP(daily!$B302,'commercial size limit'!$A$4:$M$13,2,FALSE)/100))*(VLOOKUP(12&amp;$B302,'comm trip limit - FL_Keys'!$A$5:$I$64,COLUMN(I300),FALSE))*$C303</f>
        <v>16345.629995049978</v>
      </c>
      <c r="P303">
        <f>P302+(1-(HLOOKUP(daily!$B302,'commercial size limit'!$A$4:$M$13,4,FALSE)/100))*(VLOOKUP(14&amp;$B302,'comm trip limit - FL_Keys'!$A$5:$I$64,COLUMN(D300),FALSE))*$C303</f>
        <v>11486.251264211998</v>
      </c>
      <c r="Q303">
        <f>Q302+(1-(HLOOKUP(daily!$B302,'commercial size limit'!$A$4:$M$13,4,FALSE)/100))*(VLOOKUP(14&amp;$B302,'comm trip limit - FL_Keys'!$A$5:$I$64,COLUMN(E300),FALSE))*$C303</f>
        <v>7688.5013497204809</v>
      </c>
      <c r="R303">
        <f>R302+(1-(HLOOKUP(daily!$B302,'commercial size limit'!$A$4:$M$13,4,FALSE)/100))*(VLOOKUP(14&amp;$B302,'comm trip limit - FL_Keys'!$A$5:$I$64,COLUMN(F300),FALSE))*$C303</f>
        <v>9718.5861968175959</v>
      </c>
      <c r="S303">
        <f>S302+(1-(HLOOKUP(daily!$B302,'commercial size limit'!$A$4:$M$13,4,FALSE)/100))*(VLOOKUP(14&amp;$B302,'comm trip limit - FL_Keys'!$A$5:$I$64,COLUMN(G300),FALSE))*$C303</f>
        <v>11018.237426434542</v>
      </c>
      <c r="T303">
        <f>T302+(1-(HLOOKUP(daily!$B302,'commercial size limit'!$A$4:$M$13,4,FALSE)/100))*(VLOOKUP(14&amp;$B302,'comm trip limit - FL_Keys'!$A$5:$I$64,COLUMN(H300),FALSE))*$C303</f>
        <v>11322.998371203475</v>
      </c>
      <c r="U303">
        <f>U302+(1-(HLOOKUP(daily!$B302,'commercial size limit'!$A$4:$M$13,4,FALSE)/100))*(VLOOKUP(14&amp;$B302,'comm trip limit - FL_Keys'!$A$5:$I$64,COLUMN(I300),FALSE))*$C303</f>
        <v>11408.701427753369</v>
      </c>
      <c r="V303">
        <f>V302+(1-(HLOOKUP(daily!$B302,'commercial size limit'!$A$4:$M$13,5,FALSE)/100))*(VLOOKUP(15&amp;$B302,'comm trip limit - FL_Keys'!$A$5:$I$64,COLUMN(D300),FALSE))*$C303</f>
        <v>9608.5560005560474</v>
      </c>
      <c r="W303">
        <f>W302+(1-(HLOOKUP(daily!$B302,'commercial size limit'!$A$4:$M$13,5,FALSE)/100))*(VLOOKUP(15&amp;$B302,'comm trip limit - FL_Keys'!$A$5:$I$64,COLUMN(E300),FALSE))*$C303</f>
        <v>6754.0954514900959</v>
      </c>
      <c r="X303">
        <f>X302+(1-(HLOOKUP(daily!$B302,'commercial size limit'!$A$4:$M$13,5,FALSE)/100))*(VLOOKUP(15&amp;$B302,'comm trip limit - FL_Keys'!$A$5:$I$64,COLUMN(F300),FALSE))*$C303</f>
        <v>8328.1783587425543</v>
      </c>
      <c r="Y303">
        <f>Y302+(1-(HLOOKUP(daily!$B302,'commercial size limit'!$A$4:$M$13,5,FALSE)/100))*(VLOOKUP(15&amp;$B302,'comm trip limit - FL_Keys'!$A$5:$I$64,COLUMN(G300),FALSE))*$C303</f>
        <v>9340.9107740094169</v>
      </c>
      <c r="Z303">
        <f>Z302+(1-(HLOOKUP(daily!$B302,'commercial size limit'!$A$4:$M$13,5,FALSE)/100))*(VLOOKUP(15&amp;$B302,'comm trip limit - FL_Keys'!$A$5:$I$64,COLUMN(H300),FALSE))*$C303</f>
        <v>9545.4698370332917</v>
      </c>
      <c r="AA303">
        <f>AA302+(1-(HLOOKUP(daily!$B302,'commercial size limit'!$A$4:$M$13,5,FALSE)/100))*(VLOOKUP(15&amp;$B302,'comm trip limit - FL_Keys'!$A$5:$I$64,COLUMN(I300),FALSE))*$C303</f>
        <v>9585.6643467892427</v>
      </c>
      <c r="AB303">
        <f>AB302+(1-(HLOOKUP(daily!$B302,'commercial size limit'!$A$4:$M$13,6,FALSE)/100))*(VLOOKUP(16&amp;$B302,'comm trip limit - FL_Keys'!$A$5:$I$64,COLUMN(D300),FALSE))*$C303</f>
        <v>8317.8184361995973</v>
      </c>
      <c r="AC303">
        <f>AC302+(1-(HLOOKUP(daily!$B302,'commercial size limit'!$A$4:$M$13,6,FALSE)/100))*(VLOOKUP(16&amp;$B302,'comm trip limit - FL_Keys'!$A$5:$I$64,COLUMN(E300),FALSE))*$C303</f>
        <v>6077.3711947652027</v>
      </c>
      <c r="AD303">
        <f>AD302+(1-(HLOOKUP(daily!$B302,'commercial size limit'!$A$4:$M$13,6,FALSE)/100))*(VLOOKUP(16&amp;$B302,'comm trip limit - FL_Keys'!$A$5:$I$64,COLUMN(F300),FALSE))*$C303</f>
        <v>7317.0297704187342</v>
      </c>
      <c r="AE303">
        <f>AE302+(1-(HLOOKUP(daily!$B302,'commercial size limit'!$A$4:$M$13,6,FALSE)/100))*(VLOOKUP(16&amp;$B302,'comm trip limit - FL_Keys'!$A$5:$I$64,COLUMN(G300),FALSE))*$C303</f>
        <v>8085.0824711777359</v>
      </c>
      <c r="AF303">
        <f>AF302+(1-(HLOOKUP(daily!$B302,'commercial size limit'!$A$4:$M$13,6,FALSE)/100))*(VLOOKUP(16&amp;$B302,'comm trip limit - FL_Keys'!$A$5:$I$64,COLUMN(H300),FALSE))*$C303</f>
        <v>8257.7388567164053</v>
      </c>
      <c r="AG303">
        <f>AG302+(1-(HLOOKUP(daily!$B302,'commercial size limit'!$A$4:$M$13,6,FALSE)/100))*(VLOOKUP(16&amp;$B302,'comm trip limit - FL_Keys'!$A$5:$I$64,COLUMN(I300),FALSE))*$C303</f>
        <v>8294.9267824328108</v>
      </c>
      <c r="AH303">
        <f>AH302+(1-(HLOOKUP(daily!$B302,'commercial size limit'!$A$4:$M$13,7,FALSE)/100))*(VLOOKUP(17&amp;$B302,'comm trip limit - FL_Keys'!$A$5:$I$64,COLUMN(D300),FALSE))*$C303</f>
        <v>7140.3003493331544</v>
      </c>
      <c r="AI303">
        <f>AI302+(1-(HLOOKUP(daily!$B302,'commercial size limit'!$A$4:$M$13,7,FALSE)/100))*(VLOOKUP(17&amp;$B302,'comm trip limit - FL_Keys'!$A$5:$I$64,COLUMN(E300),FALSE))*$C303</f>
        <v>5390.9975814618383</v>
      </c>
      <c r="AJ303">
        <f>AJ302+(1-(HLOOKUP(daily!$B302,'commercial size limit'!$A$4:$M$13,7,FALSE)/100))*(VLOOKUP(17&amp;$B302,'comm trip limit - FL_Keys'!$A$5:$I$64,COLUMN(F300),FALSE))*$C303</f>
        <v>6426.5114135026279</v>
      </c>
      <c r="AK303">
        <f>AK302+(1-(HLOOKUP(daily!$B302,'commercial size limit'!$A$4:$M$13,7,FALSE)/100))*(VLOOKUP(17&amp;$B302,'comm trip limit - FL_Keys'!$A$5:$I$64,COLUMN(G300),FALSE))*$C303</f>
        <v>7012.0462339681817</v>
      </c>
      <c r="AL303">
        <f>AL302+(1-(HLOOKUP(daily!$B302,'commercial size limit'!$A$4:$M$13,7,FALSE)/100))*(VLOOKUP(17&amp;$B302,'comm trip limit - FL_Keys'!$A$5:$I$64,COLUMN(H300),FALSE))*$C303</f>
        <v>7133.4633308122693</v>
      </c>
      <c r="AM303">
        <f>AM302+(1-(HLOOKUP(daily!$B302,'commercial size limit'!$A$4:$M$13,7,FALSE)/100))*(VLOOKUP(17&amp;$B302,'comm trip limit - FL_Keys'!$A$5:$I$64,COLUMN(I300),FALSE))*$C303</f>
        <v>7140.3003493331544</v>
      </c>
    </row>
    <row r="304" spans="1:39" x14ac:dyDescent="0.25">
      <c r="A304" s="7">
        <v>42671</v>
      </c>
      <c r="B304" s="22">
        <f t="shared" si="13"/>
        <v>10</v>
      </c>
      <c r="C304" s="21">
        <f t="shared" si="12"/>
        <v>83.444999999999993</v>
      </c>
      <c r="D304">
        <f t="shared" si="14"/>
        <v>16916.50899999998</v>
      </c>
      <c r="E304">
        <v>302</v>
      </c>
      <c r="J304">
        <f>J303+(1-(HLOOKUP(daily!$B303,'commercial size limit'!$A$4:$M$13,2,FALSE)/100))*(VLOOKUP(12&amp;$B303,'comm trip limit - FL_Keys'!$A$5:$I$64,COLUMN(D301),FALSE))*$C304</f>
        <v>16916.50899999998</v>
      </c>
      <c r="K304">
        <f>K303+(1-(HLOOKUP(daily!$B303,'commercial size limit'!$A$4:$M$13,2,FALSE)/100))*(VLOOKUP(12&amp;$B303,'comm trip limit - FL_Keys'!$A$5:$I$64,COLUMN(E301),FALSE))*$C304</f>
        <v>9769.6234285599858</v>
      </c>
      <c r="L304">
        <f>L303+(1-(HLOOKUP(daily!$B303,'commercial size limit'!$A$4:$M$13,2,FALSE)/100))*(VLOOKUP(12&amp;$B303,'comm trip limit - FL_Keys'!$A$5:$I$64,COLUMN(F301),FALSE))*$C304</f>
        <v>13137.402755789966</v>
      </c>
      <c r="M304">
        <f>M303+(1-(HLOOKUP(daily!$B303,'commercial size limit'!$A$4:$M$13,2,FALSE)/100))*(VLOOKUP(12&amp;$B303,'comm trip limit - FL_Keys'!$A$5:$I$64,COLUMN(G301),FALSE))*$C304</f>
        <v>15509.554351509996</v>
      </c>
      <c r="N304">
        <f>N303+(1-(HLOOKUP(daily!$B303,'commercial size limit'!$A$4:$M$13,2,FALSE)/100))*(VLOOKUP(12&amp;$B303,'comm trip limit - FL_Keys'!$A$5:$I$64,COLUMN(H301),FALSE))*$C304</f>
        <v>16224.826779089966</v>
      </c>
      <c r="O304">
        <f>O303+(1-(HLOOKUP(daily!$B303,'commercial size limit'!$A$4:$M$13,2,FALSE)/100))*(VLOOKUP(12&amp;$B303,'comm trip limit - FL_Keys'!$A$5:$I$64,COLUMN(I301),FALSE))*$C304</f>
        <v>16416.056740599979</v>
      </c>
      <c r="P304">
        <f>P303+(1-(HLOOKUP(daily!$B303,'commercial size limit'!$A$4:$M$13,4,FALSE)/100))*(VLOOKUP(14&amp;$B303,'comm trip limit - FL_Keys'!$A$5:$I$64,COLUMN(D301),FALSE))*$C304</f>
        <v>11512.786774211998</v>
      </c>
      <c r="Q304">
        <f>Q303+(1-(HLOOKUP(daily!$B303,'commercial size limit'!$A$4:$M$13,4,FALSE)/100))*(VLOOKUP(14&amp;$B303,'comm trip limit - FL_Keys'!$A$5:$I$64,COLUMN(E301),FALSE))*$C304</f>
        <v>7707.8234466820813</v>
      </c>
      <c r="R304">
        <f>R303+(1-(HLOOKUP(daily!$B303,'commercial size limit'!$A$4:$M$13,4,FALSE)/100))*(VLOOKUP(14&amp;$B303,'comm trip limit - FL_Keys'!$A$5:$I$64,COLUMN(F301),FALSE))*$C304</f>
        <v>9740.259605320296</v>
      </c>
      <c r="S304">
        <f>S303+(1-(HLOOKUP(daily!$B303,'commercial size limit'!$A$4:$M$13,4,FALSE)/100))*(VLOOKUP(14&amp;$B303,'comm trip limit - FL_Keys'!$A$5:$I$64,COLUMN(G301),FALSE))*$C304</f>
        <v>11042.310706461642</v>
      </c>
      <c r="T304">
        <f>T303+(1-(HLOOKUP(daily!$B303,'commercial size limit'!$A$4:$M$13,4,FALSE)/100))*(VLOOKUP(14&amp;$B303,'comm trip limit - FL_Keys'!$A$5:$I$64,COLUMN(H301),FALSE))*$C304</f>
        <v>11347.873023632575</v>
      </c>
      <c r="U304">
        <f>U303+(1-(HLOOKUP(daily!$B303,'commercial size limit'!$A$4:$M$13,4,FALSE)/100))*(VLOOKUP(14&amp;$B303,'comm trip limit - FL_Keys'!$A$5:$I$64,COLUMN(I301),FALSE))*$C304</f>
        <v>11434.356489531569</v>
      </c>
      <c r="V304">
        <f>V303+(1-(HLOOKUP(daily!$B303,'commercial size limit'!$A$4:$M$13,5,FALSE)/100))*(VLOOKUP(15&amp;$B303,'comm trip limit - FL_Keys'!$A$5:$I$64,COLUMN(D301),FALSE))*$C304</f>
        <v>9635.0915105560471</v>
      </c>
      <c r="W304">
        <f>W303+(1-(HLOOKUP(daily!$B303,'commercial size limit'!$A$4:$M$13,5,FALSE)/100))*(VLOOKUP(15&amp;$B303,'comm trip limit - FL_Keys'!$A$5:$I$64,COLUMN(E301),FALSE))*$C304</f>
        <v>6773.4175484516963</v>
      </c>
      <c r="X304">
        <f>X303+(1-(HLOOKUP(daily!$B303,'commercial size limit'!$A$4:$M$13,5,FALSE)/100))*(VLOOKUP(15&amp;$B303,'comm trip limit - FL_Keys'!$A$5:$I$64,COLUMN(F301),FALSE))*$C304</f>
        <v>8349.8517672452545</v>
      </c>
      <c r="Y304">
        <f>Y303+(1-(HLOOKUP(daily!$B303,'commercial size limit'!$A$4:$M$13,5,FALSE)/100))*(VLOOKUP(15&amp;$B303,'comm trip limit - FL_Keys'!$A$5:$I$64,COLUMN(G301),FALSE))*$C304</f>
        <v>9364.9840540365167</v>
      </c>
      <c r="Z304">
        <f>Z303+(1-(HLOOKUP(daily!$B303,'commercial size limit'!$A$4:$M$13,5,FALSE)/100))*(VLOOKUP(15&amp;$B303,'comm trip limit - FL_Keys'!$A$5:$I$64,COLUMN(H301),FALSE))*$C304</f>
        <v>9570.3444894623917</v>
      </c>
      <c r="AA304">
        <f>AA303+(1-(HLOOKUP(daily!$B303,'commercial size limit'!$A$4:$M$13,5,FALSE)/100))*(VLOOKUP(15&amp;$B303,'comm trip limit - FL_Keys'!$A$5:$I$64,COLUMN(I301),FALSE))*$C304</f>
        <v>9611.3194085674422</v>
      </c>
      <c r="AB304">
        <f>AB303+(1-(HLOOKUP(daily!$B303,'commercial size limit'!$A$4:$M$13,6,FALSE)/100))*(VLOOKUP(16&amp;$B303,'comm trip limit - FL_Keys'!$A$5:$I$64,COLUMN(D301),FALSE))*$C304</f>
        <v>8344.353946199597</v>
      </c>
      <c r="AC304">
        <f>AC303+(1-(HLOOKUP(daily!$B303,'commercial size limit'!$A$4:$M$13,6,FALSE)/100))*(VLOOKUP(16&amp;$B303,'comm trip limit - FL_Keys'!$A$5:$I$64,COLUMN(E301),FALSE))*$C304</f>
        <v>6096.6932917268032</v>
      </c>
      <c r="AD304">
        <f>AD303+(1-(HLOOKUP(daily!$B303,'commercial size limit'!$A$4:$M$13,6,FALSE)/100))*(VLOOKUP(16&amp;$B303,'comm trip limit - FL_Keys'!$A$5:$I$64,COLUMN(F301),FALSE))*$C304</f>
        <v>7338.7031789214343</v>
      </c>
      <c r="AE304">
        <f>AE303+(1-(HLOOKUP(daily!$B303,'commercial size limit'!$A$4:$M$13,6,FALSE)/100))*(VLOOKUP(16&amp;$B303,'comm trip limit - FL_Keys'!$A$5:$I$64,COLUMN(G301),FALSE))*$C304</f>
        <v>8109.1557512048357</v>
      </c>
      <c r="AF304">
        <f>AF303+(1-(HLOOKUP(daily!$B303,'commercial size limit'!$A$4:$M$13,6,FALSE)/100))*(VLOOKUP(16&amp;$B303,'comm trip limit - FL_Keys'!$A$5:$I$64,COLUMN(H301),FALSE))*$C304</f>
        <v>8282.6135091455053</v>
      </c>
      <c r="AG304">
        <f>AG303+(1-(HLOOKUP(daily!$B303,'commercial size limit'!$A$4:$M$13,6,FALSE)/100))*(VLOOKUP(16&amp;$B303,'comm trip limit - FL_Keys'!$A$5:$I$64,COLUMN(I301),FALSE))*$C304</f>
        <v>8320.5818442110103</v>
      </c>
      <c r="AH304">
        <f>AH303+(1-(HLOOKUP(daily!$B303,'commercial size limit'!$A$4:$M$13,7,FALSE)/100))*(VLOOKUP(17&amp;$B303,'comm trip limit - FL_Keys'!$A$5:$I$64,COLUMN(D301),FALSE))*$C304</f>
        <v>7148.6448493331545</v>
      </c>
      <c r="AI304">
        <f>AI303+(1-(HLOOKUP(daily!$B303,'commercial size limit'!$A$4:$M$13,7,FALSE)/100))*(VLOOKUP(17&amp;$B303,'comm trip limit - FL_Keys'!$A$5:$I$64,COLUMN(E301),FALSE))*$C304</f>
        <v>5398.3059448968379</v>
      </c>
      <c r="AJ304">
        <f>AJ303+(1-(HLOOKUP(daily!$B303,'commercial size limit'!$A$4:$M$13,7,FALSE)/100))*(VLOOKUP(17&amp;$B303,'comm trip limit - FL_Keys'!$A$5:$I$64,COLUMN(F301),FALSE))*$C304</f>
        <v>6434.3777736526281</v>
      </c>
      <c r="AK304">
        <f>AK303+(1-(HLOOKUP(daily!$B303,'commercial size limit'!$A$4:$M$13,7,FALSE)/100))*(VLOOKUP(17&amp;$B303,'comm trip limit - FL_Keys'!$A$5:$I$64,COLUMN(G301),FALSE))*$C304</f>
        <v>7020.3907339681818</v>
      </c>
      <c r="AL304">
        <f>AL303+(1-(HLOOKUP(daily!$B303,'commercial size limit'!$A$4:$M$13,7,FALSE)/100))*(VLOOKUP(17&amp;$B303,'comm trip limit - FL_Keys'!$A$5:$I$64,COLUMN(H301),FALSE))*$C304</f>
        <v>7141.8078308122695</v>
      </c>
      <c r="AM304">
        <f>AM303+(1-(HLOOKUP(daily!$B303,'commercial size limit'!$A$4:$M$13,7,FALSE)/100))*(VLOOKUP(17&amp;$B303,'comm trip limit - FL_Keys'!$A$5:$I$64,COLUMN(I301),FALSE))*$C304</f>
        <v>7148.6448493331545</v>
      </c>
    </row>
    <row r="305" spans="1:39" x14ac:dyDescent="0.25">
      <c r="A305" s="7">
        <v>42672</v>
      </c>
      <c r="B305" s="22">
        <f t="shared" si="13"/>
        <v>10</v>
      </c>
      <c r="C305" s="21">
        <f t="shared" si="12"/>
        <v>83.444999999999993</v>
      </c>
      <c r="D305">
        <f t="shared" si="14"/>
        <v>16999.95399999998</v>
      </c>
      <c r="E305">
        <v>303</v>
      </c>
      <c r="J305">
        <f>J304+(1-(HLOOKUP(daily!$B304,'commercial size limit'!$A$4:$M$13,2,FALSE)/100))*(VLOOKUP(12&amp;$B304,'comm trip limit - FL_Keys'!$A$5:$I$64,COLUMN(D302),FALSE))*$C305</f>
        <v>16999.95399999998</v>
      </c>
      <c r="K305">
        <f>K304+(1-(HLOOKUP(daily!$B304,'commercial size limit'!$A$4:$M$13,2,FALSE)/100))*(VLOOKUP(12&amp;$B304,'comm trip limit - FL_Keys'!$A$5:$I$64,COLUMN(E302),FALSE))*$C305</f>
        <v>9808.1132692599858</v>
      </c>
      <c r="L305">
        <f>L304+(1-(HLOOKUP(daily!$B304,'commercial size limit'!$A$4:$M$13,2,FALSE)/100))*(VLOOKUP(12&amp;$B304,'comm trip limit - FL_Keys'!$A$5:$I$64,COLUMN(F302),FALSE))*$C305</f>
        <v>13189.318062539965</v>
      </c>
      <c r="M305">
        <f>M304+(1-(HLOOKUP(daily!$B304,'commercial size limit'!$A$4:$M$13,2,FALSE)/100))*(VLOOKUP(12&amp;$B304,'comm trip limit - FL_Keys'!$A$5:$I$64,COLUMN(G302),FALSE))*$C305</f>
        <v>15573.836207259996</v>
      </c>
      <c r="N305">
        <f>N304+(1-(HLOOKUP(daily!$B304,'commercial size limit'!$A$4:$M$13,2,FALSE)/100))*(VLOOKUP(12&amp;$B304,'comm trip limit - FL_Keys'!$A$5:$I$64,COLUMN(H302),FALSE))*$C305</f>
        <v>16292.597470289966</v>
      </c>
      <c r="O305">
        <f>O304+(1-(HLOOKUP(daily!$B304,'commercial size limit'!$A$4:$M$13,2,FALSE)/100))*(VLOOKUP(12&amp;$B304,'comm trip limit - FL_Keys'!$A$5:$I$64,COLUMN(I302),FALSE))*$C305</f>
        <v>16486.48348614998</v>
      </c>
      <c r="P305">
        <f>P304+(1-(HLOOKUP(daily!$B304,'commercial size limit'!$A$4:$M$13,4,FALSE)/100))*(VLOOKUP(14&amp;$B304,'comm trip limit - FL_Keys'!$A$5:$I$64,COLUMN(D302),FALSE))*$C305</f>
        <v>11539.322284211998</v>
      </c>
      <c r="Q305">
        <f>Q304+(1-(HLOOKUP(daily!$B304,'commercial size limit'!$A$4:$M$13,4,FALSE)/100))*(VLOOKUP(14&amp;$B304,'comm trip limit - FL_Keys'!$A$5:$I$64,COLUMN(E302),FALSE))*$C305</f>
        <v>7727.1455436436818</v>
      </c>
      <c r="R305">
        <f>R304+(1-(HLOOKUP(daily!$B304,'commercial size limit'!$A$4:$M$13,4,FALSE)/100))*(VLOOKUP(14&amp;$B304,'comm trip limit - FL_Keys'!$A$5:$I$64,COLUMN(F302),FALSE))*$C305</f>
        <v>9761.9330138229961</v>
      </c>
      <c r="S305">
        <f>S304+(1-(HLOOKUP(daily!$B304,'commercial size limit'!$A$4:$M$13,4,FALSE)/100))*(VLOOKUP(14&amp;$B304,'comm trip limit - FL_Keys'!$A$5:$I$64,COLUMN(G302),FALSE))*$C305</f>
        <v>11066.383986488741</v>
      </c>
      <c r="T305">
        <f>T304+(1-(HLOOKUP(daily!$B304,'commercial size limit'!$A$4:$M$13,4,FALSE)/100))*(VLOOKUP(14&amp;$B304,'comm trip limit - FL_Keys'!$A$5:$I$64,COLUMN(H302),FALSE))*$C305</f>
        <v>11372.747676061676</v>
      </c>
      <c r="U305">
        <f>U304+(1-(HLOOKUP(daily!$B304,'commercial size limit'!$A$4:$M$13,4,FALSE)/100))*(VLOOKUP(14&amp;$B304,'comm trip limit - FL_Keys'!$A$5:$I$64,COLUMN(I302),FALSE))*$C305</f>
        <v>11460.011551309768</v>
      </c>
      <c r="V305">
        <f>V304+(1-(HLOOKUP(daily!$B304,'commercial size limit'!$A$4:$M$13,5,FALSE)/100))*(VLOOKUP(15&amp;$B304,'comm trip limit - FL_Keys'!$A$5:$I$64,COLUMN(D302),FALSE))*$C305</f>
        <v>9661.6270205560468</v>
      </c>
      <c r="W305">
        <f>W304+(1-(HLOOKUP(daily!$B304,'commercial size limit'!$A$4:$M$13,5,FALSE)/100))*(VLOOKUP(15&amp;$B304,'comm trip limit - FL_Keys'!$A$5:$I$64,COLUMN(E302),FALSE))*$C305</f>
        <v>6792.7396454132968</v>
      </c>
      <c r="X305">
        <f>X304+(1-(HLOOKUP(daily!$B304,'commercial size limit'!$A$4:$M$13,5,FALSE)/100))*(VLOOKUP(15&amp;$B304,'comm trip limit - FL_Keys'!$A$5:$I$64,COLUMN(F302),FALSE))*$C305</f>
        <v>8371.5251757479546</v>
      </c>
      <c r="Y305">
        <f>Y304+(1-(HLOOKUP(daily!$B304,'commercial size limit'!$A$4:$M$13,5,FALSE)/100))*(VLOOKUP(15&amp;$B304,'comm trip limit - FL_Keys'!$A$5:$I$64,COLUMN(G302),FALSE))*$C305</f>
        <v>9389.0573340636165</v>
      </c>
      <c r="Z305">
        <f>Z304+(1-(HLOOKUP(daily!$B304,'commercial size limit'!$A$4:$M$13,5,FALSE)/100))*(VLOOKUP(15&amp;$B304,'comm trip limit - FL_Keys'!$A$5:$I$64,COLUMN(H302),FALSE))*$C305</f>
        <v>9595.2191418914917</v>
      </c>
      <c r="AA305">
        <f>AA304+(1-(HLOOKUP(daily!$B304,'commercial size limit'!$A$4:$M$13,5,FALSE)/100))*(VLOOKUP(15&amp;$B304,'comm trip limit - FL_Keys'!$A$5:$I$64,COLUMN(I302),FALSE))*$C305</f>
        <v>9636.9744703456417</v>
      </c>
      <c r="AB305">
        <f>AB304+(1-(HLOOKUP(daily!$B304,'commercial size limit'!$A$4:$M$13,6,FALSE)/100))*(VLOOKUP(16&amp;$B304,'comm trip limit - FL_Keys'!$A$5:$I$64,COLUMN(D302),FALSE))*$C305</f>
        <v>8370.8894561995967</v>
      </c>
      <c r="AC305">
        <f>AC304+(1-(HLOOKUP(daily!$B304,'commercial size limit'!$A$4:$M$13,6,FALSE)/100))*(VLOOKUP(16&amp;$B304,'comm trip limit - FL_Keys'!$A$5:$I$64,COLUMN(E302),FALSE))*$C305</f>
        <v>6116.0153886884036</v>
      </c>
      <c r="AD305">
        <f>AD304+(1-(HLOOKUP(daily!$B304,'commercial size limit'!$A$4:$M$13,6,FALSE)/100))*(VLOOKUP(16&amp;$B304,'comm trip limit - FL_Keys'!$A$5:$I$64,COLUMN(F302),FALSE))*$C305</f>
        <v>7360.3765874241344</v>
      </c>
      <c r="AE305">
        <f>AE304+(1-(HLOOKUP(daily!$B304,'commercial size limit'!$A$4:$M$13,6,FALSE)/100))*(VLOOKUP(16&amp;$B304,'comm trip limit - FL_Keys'!$A$5:$I$64,COLUMN(G302),FALSE))*$C305</f>
        <v>8133.2290312319356</v>
      </c>
      <c r="AF305">
        <f>AF304+(1-(HLOOKUP(daily!$B304,'commercial size limit'!$A$4:$M$13,6,FALSE)/100))*(VLOOKUP(16&amp;$B304,'comm trip limit - FL_Keys'!$A$5:$I$64,COLUMN(H302),FALSE))*$C305</f>
        <v>8307.4881615746053</v>
      </c>
      <c r="AG305">
        <f>AG304+(1-(HLOOKUP(daily!$B304,'commercial size limit'!$A$4:$M$13,6,FALSE)/100))*(VLOOKUP(16&amp;$B304,'comm trip limit - FL_Keys'!$A$5:$I$64,COLUMN(I302),FALSE))*$C305</f>
        <v>8346.2369059892098</v>
      </c>
      <c r="AH305">
        <f>AH304+(1-(HLOOKUP(daily!$B304,'commercial size limit'!$A$4:$M$13,7,FALSE)/100))*(VLOOKUP(17&amp;$B304,'comm trip limit - FL_Keys'!$A$5:$I$64,COLUMN(D302),FALSE))*$C305</f>
        <v>7156.9893493331547</v>
      </c>
      <c r="AI305">
        <f>AI304+(1-(HLOOKUP(daily!$B304,'commercial size limit'!$A$4:$M$13,7,FALSE)/100))*(VLOOKUP(17&amp;$B304,'comm trip limit - FL_Keys'!$A$5:$I$64,COLUMN(E302),FALSE))*$C305</f>
        <v>5405.6143083318375</v>
      </c>
      <c r="AJ305">
        <f>AJ304+(1-(HLOOKUP(daily!$B304,'commercial size limit'!$A$4:$M$13,7,FALSE)/100))*(VLOOKUP(17&amp;$B304,'comm trip limit - FL_Keys'!$A$5:$I$64,COLUMN(F302),FALSE))*$C305</f>
        <v>6442.2441338026283</v>
      </c>
      <c r="AK305">
        <f>AK304+(1-(HLOOKUP(daily!$B304,'commercial size limit'!$A$4:$M$13,7,FALSE)/100))*(VLOOKUP(17&amp;$B304,'comm trip limit - FL_Keys'!$A$5:$I$64,COLUMN(G302),FALSE))*$C305</f>
        <v>7028.735233968182</v>
      </c>
      <c r="AL305">
        <f>AL304+(1-(HLOOKUP(daily!$B304,'commercial size limit'!$A$4:$M$13,7,FALSE)/100))*(VLOOKUP(17&amp;$B304,'comm trip limit - FL_Keys'!$A$5:$I$64,COLUMN(H302),FALSE))*$C305</f>
        <v>7150.1523308122696</v>
      </c>
      <c r="AM305">
        <f>AM304+(1-(HLOOKUP(daily!$B304,'commercial size limit'!$A$4:$M$13,7,FALSE)/100))*(VLOOKUP(17&amp;$B304,'comm trip limit - FL_Keys'!$A$5:$I$64,COLUMN(I302),FALSE))*$C305</f>
        <v>7156.9893493331547</v>
      </c>
    </row>
    <row r="306" spans="1:39" x14ac:dyDescent="0.25">
      <c r="A306" s="7">
        <v>42673</v>
      </c>
      <c r="B306" s="22">
        <f t="shared" si="13"/>
        <v>10</v>
      </c>
      <c r="C306" s="21">
        <f t="shared" si="12"/>
        <v>83.444999999999993</v>
      </c>
      <c r="D306">
        <f t="shared" si="14"/>
        <v>17083.398999999979</v>
      </c>
      <c r="E306">
        <v>304</v>
      </c>
      <c r="J306">
        <f>J305+(1-(HLOOKUP(daily!$B305,'commercial size limit'!$A$4:$M$13,2,FALSE)/100))*(VLOOKUP(12&amp;$B305,'comm trip limit - FL_Keys'!$A$5:$I$64,COLUMN(D303),FALSE))*$C306</f>
        <v>17083.398999999979</v>
      </c>
      <c r="K306">
        <f>K305+(1-(HLOOKUP(daily!$B305,'commercial size limit'!$A$4:$M$13,2,FALSE)/100))*(VLOOKUP(12&amp;$B305,'comm trip limit - FL_Keys'!$A$5:$I$64,COLUMN(E303),FALSE))*$C306</f>
        <v>9846.6031099599859</v>
      </c>
      <c r="L306">
        <f>L305+(1-(HLOOKUP(daily!$B305,'commercial size limit'!$A$4:$M$13,2,FALSE)/100))*(VLOOKUP(12&amp;$B305,'comm trip limit - FL_Keys'!$A$5:$I$64,COLUMN(F303),FALSE))*$C306</f>
        <v>13241.233369289965</v>
      </c>
      <c r="M306">
        <f>M305+(1-(HLOOKUP(daily!$B305,'commercial size limit'!$A$4:$M$13,2,FALSE)/100))*(VLOOKUP(12&amp;$B305,'comm trip limit - FL_Keys'!$A$5:$I$64,COLUMN(G303),FALSE))*$C306</f>
        <v>15638.118063009995</v>
      </c>
      <c r="N306">
        <f>N305+(1-(HLOOKUP(daily!$B305,'commercial size limit'!$A$4:$M$13,2,FALSE)/100))*(VLOOKUP(12&amp;$B305,'comm trip limit - FL_Keys'!$A$5:$I$64,COLUMN(H303),FALSE))*$C306</f>
        <v>16360.368161489965</v>
      </c>
      <c r="O306">
        <f>O305+(1-(HLOOKUP(daily!$B305,'commercial size limit'!$A$4:$M$13,2,FALSE)/100))*(VLOOKUP(12&amp;$B305,'comm trip limit - FL_Keys'!$A$5:$I$64,COLUMN(I303),FALSE))*$C306</f>
        <v>16556.910231699982</v>
      </c>
      <c r="P306">
        <f>P305+(1-(HLOOKUP(daily!$B305,'commercial size limit'!$A$4:$M$13,4,FALSE)/100))*(VLOOKUP(14&amp;$B305,'comm trip limit - FL_Keys'!$A$5:$I$64,COLUMN(D303),FALSE))*$C306</f>
        <v>11565.857794211997</v>
      </c>
      <c r="Q306">
        <f>Q305+(1-(HLOOKUP(daily!$B305,'commercial size limit'!$A$4:$M$13,4,FALSE)/100))*(VLOOKUP(14&amp;$B305,'comm trip limit - FL_Keys'!$A$5:$I$64,COLUMN(E303),FALSE))*$C306</f>
        <v>7746.4676406052822</v>
      </c>
      <c r="R306">
        <f>R305+(1-(HLOOKUP(daily!$B305,'commercial size limit'!$A$4:$M$13,4,FALSE)/100))*(VLOOKUP(14&amp;$B305,'comm trip limit - FL_Keys'!$A$5:$I$64,COLUMN(F303),FALSE))*$C306</f>
        <v>9783.6064223256963</v>
      </c>
      <c r="S306">
        <f>S305+(1-(HLOOKUP(daily!$B305,'commercial size limit'!$A$4:$M$13,4,FALSE)/100))*(VLOOKUP(14&amp;$B305,'comm trip limit - FL_Keys'!$A$5:$I$64,COLUMN(G303),FALSE))*$C306</f>
        <v>11090.457266515841</v>
      </c>
      <c r="T306">
        <f>T305+(1-(HLOOKUP(daily!$B305,'commercial size limit'!$A$4:$M$13,4,FALSE)/100))*(VLOOKUP(14&amp;$B305,'comm trip limit - FL_Keys'!$A$5:$I$64,COLUMN(H303),FALSE))*$C306</f>
        <v>11397.622328490776</v>
      </c>
      <c r="U306">
        <f>U305+(1-(HLOOKUP(daily!$B305,'commercial size limit'!$A$4:$M$13,4,FALSE)/100))*(VLOOKUP(14&amp;$B305,'comm trip limit - FL_Keys'!$A$5:$I$64,COLUMN(I303),FALSE))*$C306</f>
        <v>11485.666613087968</v>
      </c>
      <c r="V306">
        <f>V305+(1-(HLOOKUP(daily!$B305,'commercial size limit'!$A$4:$M$13,5,FALSE)/100))*(VLOOKUP(15&amp;$B305,'comm trip limit - FL_Keys'!$A$5:$I$64,COLUMN(D303),FALSE))*$C306</f>
        <v>9688.1625305560465</v>
      </c>
      <c r="W306">
        <f>W305+(1-(HLOOKUP(daily!$B305,'commercial size limit'!$A$4:$M$13,5,FALSE)/100))*(VLOOKUP(15&amp;$B305,'comm trip limit - FL_Keys'!$A$5:$I$64,COLUMN(E303),FALSE))*$C306</f>
        <v>6812.0617423748972</v>
      </c>
      <c r="X306">
        <f>X305+(1-(HLOOKUP(daily!$B305,'commercial size limit'!$A$4:$M$13,5,FALSE)/100))*(VLOOKUP(15&amp;$B305,'comm trip limit - FL_Keys'!$A$5:$I$64,COLUMN(F303),FALSE))*$C306</f>
        <v>8393.1985842506547</v>
      </c>
      <c r="Y306">
        <f>Y305+(1-(HLOOKUP(daily!$B305,'commercial size limit'!$A$4:$M$13,5,FALSE)/100))*(VLOOKUP(15&amp;$B305,'comm trip limit - FL_Keys'!$A$5:$I$64,COLUMN(G303),FALSE))*$C306</f>
        <v>9413.1306140907163</v>
      </c>
      <c r="Z306">
        <f>Z305+(1-(HLOOKUP(daily!$B305,'commercial size limit'!$A$4:$M$13,5,FALSE)/100))*(VLOOKUP(15&amp;$B305,'comm trip limit - FL_Keys'!$A$5:$I$64,COLUMN(H303),FALSE))*$C306</f>
        <v>9620.0937943205918</v>
      </c>
      <c r="AA306">
        <f>AA305+(1-(HLOOKUP(daily!$B305,'commercial size limit'!$A$4:$M$13,5,FALSE)/100))*(VLOOKUP(15&amp;$B305,'comm trip limit - FL_Keys'!$A$5:$I$64,COLUMN(I303),FALSE))*$C306</f>
        <v>9662.6295321238413</v>
      </c>
      <c r="AB306">
        <f>AB305+(1-(HLOOKUP(daily!$B305,'commercial size limit'!$A$4:$M$13,6,FALSE)/100))*(VLOOKUP(16&amp;$B305,'comm trip limit - FL_Keys'!$A$5:$I$64,COLUMN(D303),FALSE))*$C306</f>
        <v>8397.4249661995964</v>
      </c>
      <c r="AC306">
        <f>AC305+(1-(HLOOKUP(daily!$B305,'commercial size limit'!$A$4:$M$13,6,FALSE)/100))*(VLOOKUP(16&amp;$B305,'comm trip limit - FL_Keys'!$A$5:$I$64,COLUMN(E303),FALSE))*$C306</f>
        <v>6135.3374856500041</v>
      </c>
      <c r="AD306">
        <f>AD305+(1-(HLOOKUP(daily!$B305,'commercial size limit'!$A$4:$M$13,6,FALSE)/100))*(VLOOKUP(16&amp;$B305,'comm trip limit - FL_Keys'!$A$5:$I$64,COLUMN(F303),FALSE))*$C306</f>
        <v>7382.0499959268345</v>
      </c>
      <c r="AE306">
        <f>AE305+(1-(HLOOKUP(daily!$B305,'commercial size limit'!$A$4:$M$13,6,FALSE)/100))*(VLOOKUP(16&amp;$B305,'comm trip limit - FL_Keys'!$A$5:$I$64,COLUMN(G303),FALSE))*$C306</f>
        <v>8157.3023112590354</v>
      </c>
      <c r="AF306">
        <f>AF305+(1-(HLOOKUP(daily!$B305,'commercial size limit'!$A$4:$M$13,6,FALSE)/100))*(VLOOKUP(16&amp;$B305,'comm trip limit - FL_Keys'!$A$5:$I$64,COLUMN(H303),FALSE))*$C306</f>
        <v>8332.3628140037054</v>
      </c>
      <c r="AG306">
        <f>AG305+(1-(HLOOKUP(daily!$B305,'commercial size limit'!$A$4:$M$13,6,FALSE)/100))*(VLOOKUP(16&amp;$B305,'comm trip limit - FL_Keys'!$A$5:$I$64,COLUMN(I303),FALSE))*$C306</f>
        <v>8371.8919677674094</v>
      </c>
      <c r="AH306">
        <f>AH305+(1-(HLOOKUP(daily!$B305,'commercial size limit'!$A$4:$M$13,7,FALSE)/100))*(VLOOKUP(17&amp;$B305,'comm trip limit - FL_Keys'!$A$5:$I$64,COLUMN(D303),FALSE))*$C306</f>
        <v>7165.3338493331548</v>
      </c>
      <c r="AI306">
        <f>AI305+(1-(HLOOKUP(daily!$B305,'commercial size limit'!$A$4:$M$13,7,FALSE)/100))*(VLOOKUP(17&amp;$B305,'comm trip limit - FL_Keys'!$A$5:$I$64,COLUMN(E303),FALSE))*$C306</f>
        <v>5412.9226717668371</v>
      </c>
      <c r="AJ306">
        <f>AJ305+(1-(HLOOKUP(daily!$B305,'commercial size limit'!$A$4:$M$13,7,FALSE)/100))*(VLOOKUP(17&amp;$B305,'comm trip limit - FL_Keys'!$A$5:$I$64,COLUMN(F303),FALSE))*$C306</f>
        <v>6450.1104939526285</v>
      </c>
      <c r="AK306">
        <f>AK305+(1-(HLOOKUP(daily!$B305,'commercial size limit'!$A$4:$M$13,7,FALSE)/100))*(VLOOKUP(17&amp;$B305,'comm trip limit - FL_Keys'!$A$5:$I$64,COLUMN(G303),FALSE))*$C306</f>
        <v>7037.0797339681822</v>
      </c>
      <c r="AL306">
        <f>AL305+(1-(HLOOKUP(daily!$B305,'commercial size limit'!$A$4:$M$13,7,FALSE)/100))*(VLOOKUP(17&amp;$B305,'comm trip limit - FL_Keys'!$A$5:$I$64,COLUMN(H303),FALSE))*$C306</f>
        <v>7158.4968308122698</v>
      </c>
      <c r="AM306">
        <f>AM305+(1-(HLOOKUP(daily!$B305,'commercial size limit'!$A$4:$M$13,7,FALSE)/100))*(VLOOKUP(17&amp;$B305,'comm trip limit - FL_Keys'!$A$5:$I$64,COLUMN(I303),FALSE))*$C306</f>
        <v>7165.3338493331548</v>
      </c>
    </row>
    <row r="307" spans="1:39" x14ac:dyDescent="0.25">
      <c r="A307" s="7">
        <v>42674</v>
      </c>
      <c r="B307" s="22">
        <f t="shared" si="13"/>
        <v>10</v>
      </c>
      <c r="C307" s="21">
        <f t="shared" si="12"/>
        <v>83.444999999999993</v>
      </c>
      <c r="D307">
        <f t="shared" si="14"/>
        <v>17166.843999999979</v>
      </c>
      <c r="E307">
        <v>305</v>
      </c>
      <c r="J307">
        <f>J306+(1-(HLOOKUP(daily!$B306,'commercial size limit'!$A$4:$M$13,2,FALSE)/100))*(VLOOKUP(12&amp;$B306,'comm trip limit - FL_Keys'!$A$5:$I$64,COLUMN(D304),FALSE))*$C307</f>
        <v>17166.843999999979</v>
      </c>
      <c r="K307">
        <f>K306+(1-(HLOOKUP(daily!$B306,'commercial size limit'!$A$4:$M$13,2,FALSE)/100))*(VLOOKUP(12&amp;$B306,'comm trip limit - FL_Keys'!$A$5:$I$64,COLUMN(E304),FALSE))*$C307</f>
        <v>9885.0929506599859</v>
      </c>
      <c r="L307">
        <f>L306+(1-(HLOOKUP(daily!$B306,'commercial size limit'!$A$4:$M$13,2,FALSE)/100))*(VLOOKUP(12&amp;$B306,'comm trip limit - FL_Keys'!$A$5:$I$64,COLUMN(F304),FALSE))*$C307</f>
        <v>13293.148676039964</v>
      </c>
      <c r="M307">
        <f>M306+(1-(HLOOKUP(daily!$B306,'commercial size limit'!$A$4:$M$13,2,FALSE)/100))*(VLOOKUP(12&amp;$B306,'comm trip limit - FL_Keys'!$A$5:$I$64,COLUMN(G304),FALSE))*$C307</f>
        <v>15702.399918759995</v>
      </c>
      <c r="N307">
        <f>N306+(1-(HLOOKUP(daily!$B306,'commercial size limit'!$A$4:$M$13,2,FALSE)/100))*(VLOOKUP(12&amp;$B306,'comm trip limit - FL_Keys'!$A$5:$I$64,COLUMN(H304),FALSE))*$C307</f>
        <v>16428.138852689965</v>
      </c>
      <c r="O307">
        <f>O306+(1-(HLOOKUP(daily!$B306,'commercial size limit'!$A$4:$M$13,2,FALSE)/100))*(VLOOKUP(12&amp;$B306,'comm trip limit - FL_Keys'!$A$5:$I$64,COLUMN(I304),FALSE))*$C307</f>
        <v>16627.336977249983</v>
      </c>
      <c r="P307">
        <f>P306+(1-(HLOOKUP(daily!$B306,'commercial size limit'!$A$4:$M$13,4,FALSE)/100))*(VLOOKUP(14&amp;$B306,'comm trip limit - FL_Keys'!$A$5:$I$64,COLUMN(D304),FALSE))*$C307</f>
        <v>11592.393304211997</v>
      </c>
      <c r="Q307">
        <f>Q306+(1-(HLOOKUP(daily!$B306,'commercial size limit'!$A$4:$M$13,4,FALSE)/100))*(VLOOKUP(14&amp;$B306,'comm trip limit - FL_Keys'!$A$5:$I$64,COLUMN(E304),FALSE))*$C307</f>
        <v>7765.7897375668826</v>
      </c>
      <c r="R307">
        <f>R306+(1-(HLOOKUP(daily!$B306,'commercial size limit'!$A$4:$M$13,4,FALSE)/100))*(VLOOKUP(14&amp;$B306,'comm trip limit - FL_Keys'!$A$5:$I$64,COLUMN(F304),FALSE))*$C307</f>
        <v>9805.2798308283964</v>
      </c>
      <c r="S307">
        <f>S306+(1-(HLOOKUP(daily!$B306,'commercial size limit'!$A$4:$M$13,4,FALSE)/100))*(VLOOKUP(14&amp;$B306,'comm trip limit - FL_Keys'!$A$5:$I$64,COLUMN(G304),FALSE))*$C307</f>
        <v>11114.530546542941</v>
      </c>
      <c r="T307">
        <f>T306+(1-(HLOOKUP(daily!$B306,'commercial size limit'!$A$4:$M$13,4,FALSE)/100))*(VLOOKUP(14&amp;$B306,'comm trip limit - FL_Keys'!$A$5:$I$64,COLUMN(H304),FALSE))*$C307</f>
        <v>11422.496980919876</v>
      </c>
      <c r="U307">
        <f>U306+(1-(HLOOKUP(daily!$B306,'commercial size limit'!$A$4:$M$13,4,FALSE)/100))*(VLOOKUP(14&amp;$B306,'comm trip limit - FL_Keys'!$A$5:$I$64,COLUMN(I304),FALSE))*$C307</f>
        <v>11511.321674866167</v>
      </c>
      <c r="V307">
        <f>V306+(1-(HLOOKUP(daily!$B306,'commercial size limit'!$A$4:$M$13,5,FALSE)/100))*(VLOOKUP(15&amp;$B306,'comm trip limit - FL_Keys'!$A$5:$I$64,COLUMN(D304),FALSE))*$C307</f>
        <v>9714.6980405560462</v>
      </c>
      <c r="W307">
        <f>W306+(1-(HLOOKUP(daily!$B306,'commercial size limit'!$A$4:$M$13,5,FALSE)/100))*(VLOOKUP(15&amp;$B306,'comm trip limit - FL_Keys'!$A$5:$I$64,COLUMN(E304),FALSE))*$C307</f>
        <v>6831.3838393364977</v>
      </c>
      <c r="X307">
        <f>X306+(1-(HLOOKUP(daily!$B306,'commercial size limit'!$A$4:$M$13,5,FALSE)/100))*(VLOOKUP(15&amp;$B306,'comm trip limit - FL_Keys'!$A$5:$I$64,COLUMN(F304),FALSE))*$C307</f>
        <v>8414.8719927533548</v>
      </c>
      <c r="Y307">
        <f>Y306+(1-(HLOOKUP(daily!$B306,'commercial size limit'!$A$4:$M$13,5,FALSE)/100))*(VLOOKUP(15&amp;$B306,'comm trip limit - FL_Keys'!$A$5:$I$64,COLUMN(G304),FALSE))*$C307</f>
        <v>9437.2038941178162</v>
      </c>
      <c r="Z307">
        <f>Z306+(1-(HLOOKUP(daily!$B306,'commercial size limit'!$A$4:$M$13,5,FALSE)/100))*(VLOOKUP(15&amp;$B306,'comm trip limit - FL_Keys'!$A$5:$I$64,COLUMN(H304),FALSE))*$C307</f>
        <v>9644.9684467496918</v>
      </c>
      <c r="AA307">
        <f>AA306+(1-(HLOOKUP(daily!$B306,'commercial size limit'!$A$4:$M$13,5,FALSE)/100))*(VLOOKUP(15&amp;$B306,'comm trip limit - FL_Keys'!$A$5:$I$64,COLUMN(I304),FALSE))*$C307</f>
        <v>9688.2845939020408</v>
      </c>
      <c r="AB307">
        <f>AB306+(1-(HLOOKUP(daily!$B306,'commercial size limit'!$A$4:$M$13,6,FALSE)/100))*(VLOOKUP(16&amp;$B306,'comm trip limit - FL_Keys'!$A$5:$I$64,COLUMN(D304),FALSE))*$C307</f>
        <v>8423.9604761995961</v>
      </c>
      <c r="AC307">
        <f>AC306+(1-(HLOOKUP(daily!$B306,'commercial size limit'!$A$4:$M$13,6,FALSE)/100))*(VLOOKUP(16&amp;$B306,'comm trip limit - FL_Keys'!$A$5:$I$64,COLUMN(E304),FALSE))*$C307</f>
        <v>6154.6595826116045</v>
      </c>
      <c r="AD307">
        <f>AD306+(1-(HLOOKUP(daily!$B306,'commercial size limit'!$A$4:$M$13,6,FALSE)/100))*(VLOOKUP(16&amp;$B306,'comm trip limit - FL_Keys'!$A$5:$I$64,COLUMN(F304),FALSE))*$C307</f>
        <v>7403.7234044295346</v>
      </c>
      <c r="AE307">
        <f>AE306+(1-(HLOOKUP(daily!$B306,'commercial size limit'!$A$4:$M$13,6,FALSE)/100))*(VLOOKUP(16&amp;$B306,'comm trip limit - FL_Keys'!$A$5:$I$64,COLUMN(G304),FALSE))*$C307</f>
        <v>8181.3755912861352</v>
      </c>
      <c r="AF307">
        <f>AF306+(1-(HLOOKUP(daily!$B306,'commercial size limit'!$A$4:$M$13,6,FALSE)/100))*(VLOOKUP(16&amp;$B306,'comm trip limit - FL_Keys'!$A$5:$I$64,COLUMN(H304),FALSE))*$C307</f>
        <v>8357.2374664328054</v>
      </c>
      <c r="AG307">
        <f>AG306+(1-(HLOOKUP(daily!$B306,'commercial size limit'!$A$4:$M$13,6,FALSE)/100))*(VLOOKUP(16&amp;$B306,'comm trip limit - FL_Keys'!$A$5:$I$64,COLUMN(I304),FALSE))*$C307</f>
        <v>8397.5470295456089</v>
      </c>
      <c r="AH307">
        <f>AH306+(1-(HLOOKUP(daily!$B306,'commercial size limit'!$A$4:$M$13,7,FALSE)/100))*(VLOOKUP(17&amp;$B306,'comm trip limit - FL_Keys'!$A$5:$I$64,COLUMN(D304),FALSE))*$C307</f>
        <v>7173.678349333155</v>
      </c>
      <c r="AI307">
        <f>AI306+(1-(HLOOKUP(daily!$B306,'commercial size limit'!$A$4:$M$13,7,FALSE)/100))*(VLOOKUP(17&amp;$B306,'comm trip limit - FL_Keys'!$A$5:$I$64,COLUMN(E304),FALSE))*$C307</f>
        <v>5420.2310352018367</v>
      </c>
      <c r="AJ307">
        <f>AJ306+(1-(HLOOKUP(daily!$B306,'commercial size limit'!$A$4:$M$13,7,FALSE)/100))*(VLOOKUP(17&amp;$B306,'comm trip limit - FL_Keys'!$A$5:$I$64,COLUMN(F304),FALSE))*$C307</f>
        <v>6457.9768541026287</v>
      </c>
      <c r="AK307">
        <f>AK306+(1-(HLOOKUP(daily!$B306,'commercial size limit'!$A$4:$M$13,7,FALSE)/100))*(VLOOKUP(17&amp;$B306,'comm trip limit - FL_Keys'!$A$5:$I$64,COLUMN(G304),FALSE))*$C307</f>
        <v>7045.4242339681823</v>
      </c>
      <c r="AL307">
        <f>AL306+(1-(HLOOKUP(daily!$B306,'commercial size limit'!$A$4:$M$13,7,FALSE)/100))*(VLOOKUP(17&amp;$B306,'comm trip limit - FL_Keys'!$A$5:$I$64,COLUMN(H304),FALSE))*$C307</f>
        <v>7166.8413308122699</v>
      </c>
      <c r="AM307">
        <f>AM306+(1-(HLOOKUP(daily!$B306,'commercial size limit'!$A$4:$M$13,7,FALSE)/100))*(VLOOKUP(17&amp;$B306,'comm trip limit - FL_Keys'!$A$5:$I$64,COLUMN(I304),FALSE))*$C307</f>
        <v>7173.678349333155</v>
      </c>
    </row>
    <row r="308" spans="1:39" x14ac:dyDescent="0.25">
      <c r="A308" s="7">
        <v>42675</v>
      </c>
      <c r="B308" s="22">
        <f t="shared" si="13"/>
        <v>11</v>
      </c>
      <c r="C308" s="21">
        <f t="shared" si="12"/>
        <v>56.552999999999997</v>
      </c>
      <c r="D308">
        <f t="shared" si="14"/>
        <v>17223.396999999979</v>
      </c>
      <c r="E308">
        <v>306</v>
      </c>
      <c r="J308">
        <f>J307+(1-(HLOOKUP(daily!$B307,'commercial size limit'!$A$4:$M$13,2,FALSE)/100))*(VLOOKUP(12&amp;$B307,'comm trip limit - FL_Keys'!$A$5:$I$64,COLUMN(D305),FALSE))*$C308</f>
        <v>17223.396999999979</v>
      </c>
      <c r="K308">
        <f>K307+(1-(HLOOKUP(daily!$B307,'commercial size limit'!$A$4:$M$13,2,FALSE)/100))*(VLOOKUP(12&amp;$B307,'comm trip limit - FL_Keys'!$A$5:$I$64,COLUMN(E305),FALSE))*$C308</f>
        <v>9911.1785874399866</v>
      </c>
      <c r="L308">
        <f>L307+(1-(HLOOKUP(daily!$B307,'commercial size limit'!$A$4:$M$13,2,FALSE)/100))*(VLOOKUP(12&amp;$B307,'comm trip limit - FL_Keys'!$A$5:$I$64,COLUMN(F305),FALSE))*$C308</f>
        <v>13328.333124989964</v>
      </c>
      <c r="M308">
        <f>M307+(1-(HLOOKUP(daily!$B307,'commercial size limit'!$A$4:$M$13,2,FALSE)/100))*(VLOOKUP(12&amp;$B307,'comm trip limit - FL_Keys'!$A$5:$I$64,COLUMN(G305),FALSE))*$C308</f>
        <v>15745.965522309994</v>
      </c>
      <c r="N308">
        <f>N307+(1-(HLOOKUP(daily!$B307,'commercial size limit'!$A$4:$M$13,2,FALSE)/100))*(VLOOKUP(12&amp;$B307,'comm trip limit - FL_Keys'!$A$5:$I$64,COLUMN(H305),FALSE))*$C308</f>
        <v>16474.068937169963</v>
      </c>
      <c r="O308">
        <f>O307+(1-(HLOOKUP(daily!$B307,'commercial size limit'!$A$4:$M$13,2,FALSE)/100))*(VLOOKUP(12&amp;$B307,'comm trip limit - FL_Keys'!$A$5:$I$64,COLUMN(I305),FALSE))*$C308</f>
        <v>16675.067143719982</v>
      </c>
      <c r="P308">
        <f>P307+(1-(HLOOKUP(daily!$B307,'commercial size limit'!$A$4:$M$13,4,FALSE)/100))*(VLOOKUP(14&amp;$B307,'comm trip limit - FL_Keys'!$A$5:$I$64,COLUMN(D305),FALSE))*$C308</f>
        <v>11610.377158211997</v>
      </c>
      <c r="Q308">
        <f>Q307+(1-(HLOOKUP(daily!$B307,'commercial size limit'!$A$4:$M$13,4,FALSE)/100))*(VLOOKUP(14&amp;$B307,'comm trip limit - FL_Keys'!$A$5:$I$64,COLUMN(E305),FALSE))*$C308</f>
        <v>7778.8848606955225</v>
      </c>
      <c r="R308">
        <f>R307+(1-(HLOOKUP(daily!$B307,'commercial size limit'!$A$4:$M$13,4,FALSE)/100))*(VLOOKUP(14&amp;$B307,'comm trip limit - FL_Keys'!$A$5:$I$64,COLUMN(F305),FALSE))*$C308</f>
        <v>9819.9685032599755</v>
      </c>
      <c r="S308">
        <f>S307+(1-(HLOOKUP(daily!$B307,'commercial size limit'!$A$4:$M$13,4,FALSE)/100))*(VLOOKUP(14&amp;$B307,'comm trip limit - FL_Keys'!$A$5:$I$64,COLUMN(G305),FALSE))*$C308</f>
        <v>11130.84567873028</v>
      </c>
      <c r="T308">
        <f>T307+(1-(HLOOKUP(daily!$B307,'commercial size limit'!$A$4:$M$13,4,FALSE)/100))*(VLOOKUP(14&amp;$B307,'comm trip limit - FL_Keys'!$A$5:$I$64,COLUMN(H305),FALSE))*$C308</f>
        <v>11439.355225498015</v>
      </c>
      <c r="U308">
        <f>U307+(1-(HLOOKUP(daily!$B307,'commercial size limit'!$A$4:$M$13,4,FALSE)/100))*(VLOOKUP(14&amp;$B307,'comm trip limit - FL_Keys'!$A$5:$I$64,COLUMN(I305),FALSE))*$C308</f>
        <v>11528.708824590447</v>
      </c>
      <c r="V308">
        <f>V307+(1-(HLOOKUP(daily!$B307,'commercial size limit'!$A$4:$M$13,5,FALSE)/100))*(VLOOKUP(15&amp;$B307,'comm trip limit - FL_Keys'!$A$5:$I$64,COLUMN(D305),FALSE))*$C308</f>
        <v>9732.6818945560462</v>
      </c>
      <c r="W308">
        <f>W307+(1-(HLOOKUP(daily!$B307,'commercial size limit'!$A$4:$M$13,5,FALSE)/100))*(VLOOKUP(15&amp;$B307,'comm trip limit - FL_Keys'!$A$5:$I$64,COLUMN(E305),FALSE))*$C308</f>
        <v>6844.4789624651376</v>
      </c>
      <c r="X308">
        <f>X307+(1-(HLOOKUP(daily!$B307,'commercial size limit'!$A$4:$M$13,5,FALSE)/100))*(VLOOKUP(15&amp;$B307,'comm trip limit - FL_Keys'!$A$5:$I$64,COLUMN(F305),FALSE))*$C308</f>
        <v>8429.5606651849339</v>
      </c>
      <c r="Y308">
        <f>Y307+(1-(HLOOKUP(daily!$B307,'commercial size limit'!$A$4:$M$13,5,FALSE)/100))*(VLOOKUP(15&amp;$B307,'comm trip limit - FL_Keys'!$A$5:$I$64,COLUMN(G305),FALSE))*$C308</f>
        <v>9453.5190263051554</v>
      </c>
      <c r="Z308">
        <f>Z307+(1-(HLOOKUP(daily!$B307,'commercial size limit'!$A$4:$M$13,5,FALSE)/100))*(VLOOKUP(15&amp;$B307,'comm trip limit - FL_Keys'!$A$5:$I$64,COLUMN(H305),FALSE))*$C308</f>
        <v>9661.8266913278312</v>
      </c>
      <c r="AA308">
        <f>AA307+(1-(HLOOKUP(daily!$B307,'commercial size limit'!$A$4:$M$13,5,FALSE)/100))*(VLOOKUP(15&amp;$B307,'comm trip limit - FL_Keys'!$A$5:$I$64,COLUMN(I305),FALSE))*$C308</f>
        <v>9705.6717436263207</v>
      </c>
      <c r="AB308">
        <f>AB307+(1-(HLOOKUP(daily!$B307,'commercial size limit'!$A$4:$M$13,6,FALSE)/100))*(VLOOKUP(16&amp;$B307,'comm trip limit - FL_Keys'!$A$5:$I$64,COLUMN(D305),FALSE))*$C308</f>
        <v>8441.9443301995962</v>
      </c>
      <c r="AC308">
        <f>AC307+(1-(HLOOKUP(daily!$B307,'commercial size limit'!$A$4:$M$13,6,FALSE)/100))*(VLOOKUP(16&amp;$B307,'comm trip limit - FL_Keys'!$A$5:$I$64,COLUMN(E305),FALSE))*$C308</f>
        <v>6167.7547057402444</v>
      </c>
      <c r="AD308">
        <f>AD307+(1-(HLOOKUP(daily!$B307,'commercial size limit'!$A$4:$M$13,6,FALSE)/100))*(VLOOKUP(16&amp;$B307,'comm trip limit - FL_Keys'!$A$5:$I$64,COLUMN(F305),FALSE))*$C308</f>
        <v>7418.4120768611147</v>
      </c>
      <c r="AE308">
        <f>AE307+(1-(HLOOKUP(daily!$B307,'commercial size limit'!$A$4:$M$13,6,FALSE)/100))*(VLOOKUP(16&amp;$B307,'comm trip limit - FL_Keys'!$A$5:$I$64,COLUMN(G305),FALSE))*$C308</f>
        <v>8197.6907234734754</v>
      </c>
      <c r="AF308">
        <f>AF307+(1-(HLOOKUP(daily!$B307,'commercial size limit'!$A$4:$M$13,6,FALSE)/100))*(VLOOKUP(16&amp;$B307,'comm trip limit - FL_Keys'!$A$5:$I$64,COLUMN(H305),FALSE))*$C308</f>
        <v>8374.0957110109448</v>
      </c>
      <c r="AG308">
        <f>AG307+(1-(HLOOKUP(daily!$B307,'commercial size limit'!$A$4:$M$13,6,FALSE)/100))*(VLOOKUP(16&amp;$B307,'comm trip limit - FL_Keys'!$A$5:$I$64,COLUMN(I305),FALSE))*$C308</f>
        <v>8414.9341792698888</v>
      </c>
      <c r="AH308">
        <f>AH307+(1-(HLOOKUP(daily!$B307,'commercial size limit'!$A$4:$M$13,7,FALSE)/100))*(VLOOKUP(17&amp;$B307,'comm trip limit - FL_Keys'!$A$5:$I$64,COLUMN(D305),FALSE))*$C308</f>
        <v>7179.3336493331553</v>
      </c>
      <c r="AI308">
        <f>AI307+(1-(HLOOKUP(daily!$B307,'commercial size limit'!$A$4:$M$13,7,FALSE)/100))*(VLOOKUP(17&amp;$B307,'comm trip limit - FL_Keys'!$A$5:$I$64,COLUMN(E305),FALSE))*$C308</f>
        <v>5425.1841166008371</v>
      </c>
      <c r="AJ308">
        <f>AJ307+(1-(HLOOKUP(daily!$B307,'commercial size limit'!$A$4:$M$13,7,FALSE)/100))*(VLOOKUP(17&amp;$B307,'comm trip limit - FL_Keys'!$A$5:$I$64,COLUMN(F305),FALSE))*$C308</f>
        <v>6463.3081054126287</v>
      </c>
      <c r="AK308">
        <f>AK307+(1-(HLOOKUP(daily!$B307,'commercial size limit'!$A$4:$M$13,7,FALSE)/100))*(VLOOKUP(17&amp;$B307,'comm trip limit - FL_Keys'!$A$5:$I$64,COLUMN(G305),FALSE))*$C308</f>
        <v>7051.0795339681827</v>
      </c>
      <c r="AL308">
        <f>AL307+(1-(HLOOKUP(daily!$B307,'commercial size limit'!$A$4:$M$13,7,FALSE)/100))*(VLOOKUP(17&amp;$B307,'comm trip limit - FL_Keys'!$A$5:$I$64,COLUMN(H305),FALSE))*$C308</f>
        <v>7172.4966308122703</v>
      </c>
      <c r="AM308">
        <f>AM307+(1-(HLOOKUP(daily!$B307,'commercial size limit'!$A$4:$M$13,7,FALSE)/100))*(VLOOKUP(17&amp;$B307,'comm trip limit - FL_Keys'!$A$5:$I$64,COLUMN(I305),FALSE))*$C308</f>
        <v>7179.3336493331553</v>
      </c>
    </row>
    <row r="309" spans="1:39" x14ac:dyDescent="0.25">
      <c r="A309" s="7">
        <v>42676</v>
      </c>
      <c r="B309" s="22">
        <f t="shared" si="13"/>
        <v>11</v>
      </c>
      <c r="C309" s="21">
        <f t="shared" si="12"/>
        <v>56.552999999999997</v>
      </c>
      <c r="D309">
        <f t="shared" si="14"/>
        <v>17279.949999999979</v>
      </c>
      <c r="E309">
        <v>307</v>
      </c>
      <c r="J309">
        <f>J308+(1-(HLOOKUP(daily!$B308,'commercial size limit'!$A$4:$M$13,2,FALSE)/100))*(VLOOKUP(12&amp;$B308,'comm trip limit - FL_Keys'!$A$5:$I$64,COLUMN(D306),FALSE))*$C309</f>
        <v>17279.949999999979</v>
      </c>
      <c r="K309">
        <f>K308+(1-(HLOOKUP(daily!$B308,'commercial size limit'!$A$4:$M$13,2,FALSE)/100))*(VLOOKUP(12&amp;$B308,'comm trip limit - FL_Keys'!$A$5:$I$64,COLUMN(E306),FALSE))*$C309</f>
        <v>9937.494960459986</v>
      </c>
      <c r="L309">
        <f>L308+(1-(HLOOKUP(daily!$B308,'commercial size limit'!$A$4:$M$13,2,FALSE)/100))*(VLOOKUP(12&amp;$B308,'comm trip limit - FL_Keys'!$A$5:$I$64,COLUMN(F306),FALSE))*$C309</f>
        <v>13365.544998989964</v>
      </c>
      <c r="M309">
        <f>M308+(1-(HLOOKUP(daily!$B308,'commercial size limit'!$A$4:$M$13,2,FALSE)/100))*(VLOOKUP(12&amp;$B308,'comm trip limit - FL_Keys'!$A$5:$I$64,COLUMN(G306),FALSE))*$C309</f>
        <v>15790.754367249994</v>
      </c>
      <c r="N309">
        <f>N308+(1-(HLOOKUP(daily!$B308,'commercial size limit'!$A$4:$M$13,2,FALSE)/100))*(VLOOKUP(12&amp;$B308,'comm trip limit - FL_Keys'!$A$5:$I$64,COLUMN(H306),FALSE))*$C309</f>
        <v>16522.719220949963</v>
      </c>
      <c r="O309">
        <f>O308+(1-(HLOOKUP(daily!$B308,'commercial size limit'!$A$4:$M$13,2,FALSE)/100))*(VLOOKUP(12&amp;$B308,'comm trip limit - FL_Keys'!$A$5:$I$64,COLUMN(I306),FALSE))*$C309</f>
        <v>16726.744709589981</v>
      </c>
      <c r="P309">
        <f>P308+(1-(HLOOKUP(daily!$B308,'commercial size limit'!$A$4:$M$13,4,FALSE)/100))*(VLOOKUP(14&amp;$B308,'comm trip limit - FL_Keys'!$A$5:$I$64,COLUMN(D306),FALSE))*$C309</f>
        <v>11639.699888711997</v>
      </c>
      <c r="Q309">
        <f>Q308+(1-(HLOOKUP(daily!$B308,'commercial size limit'!$A$4:$M$13,4,FALSE)/100))*(VLOOKUP(14&amp;$B308,'comm trip limit - FL_Keys'!$A$5:$I$64,COLUMN(E306),FALSE))*$C309</f>
        <v>7797.8868697414373</v>
      </c>
      <c r="R309">
        <f>R308+(1-(HLOOKUP(daily!$B308,'commercial size limit'!$A$4:$M$13,4,FALSE)/100))*(VLOOKUP(14&amp;$B308,'comm trip limit - FL_Keys'!$A$5:$I$64,COLUMN(F306),FALSE))*$C309</f>
        <v>9843.0135303872303</v>
      </c>
      <c r="S309">
        <f>S308+(1-(HLOOKUP(daily!$B308,'commercial size limit'!$A$4:$M$13,4,FALSE)/100))*(VLOOKUP(14&amp;$B308,'comm trip limit - FL_Keys'!$A$5:$I$64,COLUMN(G306),FALSE))*$C309</f>
        <v>11157.466906069316</v>
      </c>
      <c r="T309">
        <f>T308+(1-(HLOOKUP(daily!$B308,'commercial size limit'!$A$4:$M$13,4,FALSE)/100))*(VLOOKUP(14&amp;$B308,'comm trip limit - FL_Keys'!$A$5:$I$64,COLUMN(H306),FALSE))*$C309</f>
        <v>11467.934038325229</v>
      </c>
      <c r="U309">
        <f>U308+(1-(HLOOKUP(daily!$B308,'commercial size limit'!$A$4:$M$13,4,FALSE)/100))*(VLOOKUP(14&amp;$B308,'comm trip limit - FL_Keys'!$A$5:$I$64,COLUMN(I306),FALSE))*$C309</f>
        <v>11558.018066634417</v>
      </c>
      <c r="V309">
        <f>V308+(1-(HLOOKUP(daily!$B308,'commercial size limit'!$A$4:$M$13,5,FALSE)/100))*(VLOOKUP(15&amp;$B308,'comm trip limit - FL_Keys'!$A$5:$I$64,COLUMN(D306),FALSE))*$C309</f>
        <v>9756.7169195560455</v>
      </c>
      <c r="W309">
        <f>W308+(1-(HLOOKUP(daily!$B308,'commercial size limit'!$A$4:$M$13,5,FALSE)/100))*(VLOOKUP(15&amp;$B308,'comm trip limit - FL_Keys'!$A$5:$I$64,COLUMN(E306),FALSE))*$C309</f>
        <v>6861.1746522311378</v>
      </c>
      <c r="X309">
        <f>X308+(1-(HLOOKUP(daily!$B308,'commercial size limit'!$A$4:$M$13,5,FALSE)/100))*(VLOOKUP(15&amp;$B308,'comm trip limit - FL_Keys'!$A$5:$I$64,COLUMN(F306),FALSE))*$C309</f>
        <v>8449.3037557706848</v>
      </c>
      <c r="Y309">
        <f>Y308+(1-(HLOOKUP(daily!$B308,'commercial size limit'!$A$4:$M$13,5,FALSE)/100))*(VLOOKUP(15&amp;$B308,'comm trip limit - FL_Keys'!$A$5:$I$64,COLUMN(G306),FALSE))*$C309</f>
        <v>9476.1006533434047</v>
      </c>
      <c r="Z309">
        <f>Z308+(1-(HLOOKUP(daily!$B308,'commercial size limit'!$A$4:$M$13,5,FALSE)/100))*(VLOOKUP(15&amp;$B308,'comm trip limit - FL_Keys'!$A$5:$I$64,COLUMN(H306),FALSE))*$C309</f>
        <v>9685.7093342693315</v>
      </c>
      <c r="AA309">
        <f>AA308+(1-(HLOOKUP(daily!$B308,'commercial size limit'!$A$4:$M$13,5,FALSE)/100))*(VLOOKUP(15&amp;$B308,'comm trip limit - FL_Keys'!$A$5:$I$64,COLUMN(I306),FALSE))*$C309</f>
        <v>9729.7067686263199</v>
      </c>
      <c r="AB309">
        <f>AB308+(1-(HLOOKUP(daily!$B308,'commercial size limit'!$A$4:$M$13,6,FALSE)/100))*(VLOOKUP(16&amp;$B308,'comm trip limit - FL_Keys'!$A$5:$I$64,COLUMN(D306),FALSE))*$C309</f>
        <v>8461.2571796995962</v>
      </c>
      <c r="AC309">
        <f>AC308+(1-(HLOOKUP(daily!$B308,'commercial size limit'!$A$4:$M$13,6,FALSE)/100))*(VLOOKUP(16&amp;$B308,'comm trip limit - FL_Keys'!$A$5:$I$64,COLUMN(E306),FALSE))*$C309</f>
        <v>6182.0197557664296</v>
      </c>
      <c r="AD309">
        <f>AD308+(1-(HLOOKUP(daily!$B308,'commercial size limit'!$A$4:$M$13,6,FALSE)/100))*(VLOOKUP(16&amp;$B308,'comm trip limit - FL_Keys'!$A$5:$I$64,COLUMN(F306),FALSE))*$C309</f>
        <v>7434.9446485470944</v>
      </c>
      <c r="AE309">
        <f>AE308+(1-(HLOOKUP(daily!$B308,'commercial size limit'!$A$4:$M$13,6,FALSE)/100))*(VLOOKUP(16&amp;$B308,'comm trip limit - FL_Keys'!$A$5:$I$64,COLUMN(G306),FALSE))*$C309</f>
        <v>8216.5580255355108</v>
      </c>
      <c r="AF309">
        <f>AF308+(1-(HLOOKUP(daily!$B308,'commercial size limit'!$A$4:$M$13,6,FALSE)/100))*(VLOOKUP(16&amp;$B308,'comm trip limit - FL_Keys'!$A$5:$I$64,COLUMN(H306),FALSE))*$C309</f>
        <v>8393.4085605109449</v>
      </c>
      <c r="AG309">
        <f>AG308+(1-(HLOOKUP(daily!$B308,'commercial size limit'!$A$4:$M$13,6,FALSE)/100))*(VLOOKUP(16&amp;$B308,'comm trip limit - FL_Keys'!$A$5:$I$64,COLUMN(I306),FALSE))*$C309</f>
        <v>8434.2470287698889</v>
      </c>
      <c r="AH309">
        <f>AH308+(1-(HLOOKUP(daily!$B308,'commercial size limit'!$A$4:$M$13,7,FALSE)/100))*(VLOOKUP(17&amp;$B308,'comm trip limit - FL_Keys'!$A$5:$I$64,COLUMN(D306),FALSE))*$C309</f>
        <v>7192.8215398331549</v>
      </c>
      <c r="AI309">
        <f>AI308+(1-(HLOOKUP(daily!$B308,'commercial size limit'!$A$4:$M$13,7,FALSE)/100))*(VLOOKUP(17&amp;$B308,'comm trip limit - FL_Keys'!$A$5:$I$64,COLUMN(E306),FALSE))*$C309</f>
        <v>5435.9769917000322</v>
      </c>
      <c r="AJ309">
        <f>AJ308+(1-(HLOOKUP(daily!$B308,'commercial size limit'!$A$4:$M$13,7,FALSE)/100))*(VLOOKUP(17&amp;$B308,'comm trip limit - FL_Keys'!$A$5:$I$64,COLUMN(F306),FALSE))*$C309</f>
        <v>6475.7411079966241</v>
      </c>
      <c r="AK309">
        <f>AK308+(1-(HLOOKUP(daily!$B308,'commercial size limit'!$A$4:$M$13,7,FALSE)/100))*(VLOOKUP(17&amp;$B308,'comm trip limit - FL_Keys'!$A$5:$I$64,COLUMN(G306),FALSE))*$C309</f>
        <v>7064.5674244681823</v>
      </c>
      <c r="AL309">
        <f>AL308+(1-(HLOOKUP(daily!$B308,'commercial size limit'!$A$4:$M$13,7,FALSE)/100))*(VLOOKUP(17&amp;$B308,'comm trip limit - FL_Keys'!$A$5:$I$64,COLUMN(H306),FALSE))*$C309</f>
        <v>7185.9845213122699</v>
      </c>
      <c r="AM309">
        <f>AM308+(1-(HLOOKUP(daily!$B308,'commercial size limit'!$A$4:$M$13,7,FALSE)/100))*(VLOOKUP(17&amp;$B308,'comm trip limit - FL_Keys'!$A$5:$I$64,COLUMN(I306),FALSE))*$C309</f>
        <v>7192.8215398331549</v>
      </c>
    </row>
    <row r="310" spans="1:39" x14ac:dyDescent="0.25">
      <c r="A310" s="7">
        <v>42677</v>
      </c>
      <c r="B310" s="22">
        <f t="shared" si="13"/>
        <v>11</v>
      </c>
      <c r="C310" s="21">
        <f t="shared" si="12"/>
        <v>56.552999999999997</v>
      </c>
      <c r="D310">
        <f t="shared" si="14"/>
        <v>17336.502999999979</v>
      </c>
      <c r="E310">
        <v>308</v>
      </c>
      <c r="J310">
        <f>J309+(1-(HLOOKUP(daily!$B309,'commercial size limit'!$A$4:$M$13,2,FALSE)/100))*(VLOOKUP(12&amp;$B309,'comm trip limit - FL_Keys'!$A$5:$I$64,COLUMN(D307),FALSE))*$C310</f>
        <v>17336.502999999979</v>
      </c>
      <c r="K310">
        <f>K309+(1-(HLOOKUP(daily!$B309,'commercial size limit'!$A$4:$M$13,2,FALSE)/100))*(VLOOKUP(12&amp;$B309,'comm trip limit - FL_Keys'!$A$5:$I$64,COLUMN(E307),FALSE))*$C310</f>
        <v>9963.8113334799855</v>
      </c>
      <c r="L310">
        <f>L309+(1-(HLOOKUP(daily!$B309,'commercial size limit'!$A$4:$M$13,2,FALSE)/100))*(VLOOKUP(12&amp;$B309,'comm trip limit - FL_Keys'!$A$5:$I$64,COLUMN(F307),FALSE))*$C310</f>
        <v>13402.756872989965</v>
      </c>
      <c r="M310">
        <f>M309+(1-(HLOOKUP(daily!$B309,'commercial size limit'!$A$4:$M$13,2,FALSE)/100))*(VLOOKUP(12&amp;$B309,'comm trip limit - FL_Keys'!$A$5:$I$64,COLUMN(G307),FALSE))*$C310</f>
        <v>15835.543212189994</v>
      </c>
      <c r="N310">
        <f>N309+(1-(HLOOKUP(daily!$B309,'commercial size limit'!$A$4:$M$13,2,FALSE)/100))*(VLOOKUP(12&amp;$B309,'comm trip limit - FL_Keys'!$A$5:$I$64,COLUMN(H307),FALSE))*$C310</f>
        <v>16571.369504729963</v>
      </c>
      <c r="O310">
        <f>O309+(1-(HLOOKUP(daily!$B309,'commercial size limit'!$A$4:$M$13,2,FALSE)/100))*(VLOOKUP(12&amp;$B309,'comm trip limit - FL_Keys'!$A$5:$I$64,COLUMN(I307),FALSE))*$C310</f>
        <v>16778.42227545998</v>
      </c>
      <c r="P310">
        <f>P309+(1-(HLOOKUP(daily!$B309,'commercial size limit'!$A$4:$M$13,4,FALSE)/100))*(VLOOKUP(14&amp;$B309,'comm trip limit - FL_Keys'!$A$5:$I$64,COLUMN(D307),FALSE))*$C310</f>
        <v>11669.022619211997</v>
      </c>
      <c r="Q310">
        <f>Q309+(1-(HLOOKUP(daily!$B309,'commercial size limit'!$A$4:$M$13,4,FALSE)/100))*(VLOOKUP(14&amp;$B309,'comm trip limit - FL_Keys'!$A$5:$I$64,COLUMN(E307),FALSE))*$C310</f>
        <v>7816.888878787352</v>
      </c>
      <c r="R310">
        <f>R309+(1-(HLOOKUP(daily!$B309,'commercial size limit'!$A$4:$M$13,4,FALSE)/100))*(VLOOKUP(14&amp;$B309,'comm trip limit - FL_Keys'!$A$5:$I$64,COLUMN(F307),FALSE))*$C310</f>
        <v>9866.0585575144851</v>
      </c>
      <c r="S310">
        <f>S309+(1-(HLOOKUP(daily!$B309,'commercial size limit'!$A$4:$M$13,4,FALSE)/100))*(VLOOKUP(14&amp;$B309,'comm trip limit - FL_Keys'!$A$5:$I$64,COLUMN(G307),FALSE))*$C310</f>
        <v>11184.088133408351</v>
      </c>
      <c r="T310">
        <f>T309+(1-(HLOOKUP(daily!$B309,'commercial size limit'!$A$4:$M$13,4,FALSE)/100))*(VLOOKUP(14&amp;$B309,'comm trip limit - FL_Keys'!$A$5:$I$64,COLUMN(H307),FALSE))*$C310</f>
        <v>11496.512851152444</v>
      </c>
      <c r="U310">
        <f>U309+(1-(HLOOKUP(daily!$B309,'commercial size limit'!$A$4:$M$13,4,FALSE)/100))*(VLOOKUP(14&amp;$B309,'comm trip limit - FL_Keys'!$A$5:$I$64,COLUMN(I307),FALSE))*$C310</f>
        <v>11587.327308678387</v>
      </c>
      <c r="V310">
        <f>V309+(1-(HLOOKUP(daily!$B309,'commercial size limit'!$A$4:$M$13,5,FALSE)/100))*(VLOOKUP(15&amp;$B309,'comm trip limit - FL_Keys'!$A$5:$I$64,COLUMN(D307),FALSE))*$C310</f>
        <v>9780.7519445560447</v>
      </c>
      <c r="W310">
        <f>W309+(1-(HLOOKUP(daily!$B309,'commercial size limit'!$A$4:$M$13,5,FALSE)/100))*(VLOOKUP(15&amp;$B309,'comm trip limit - FL_Keys'!$A$5:$I$64,COLUMN(E307),FALSE))*$C310</f>
        <v>6877.870341997138</v>
      </c>
      <c r="X310">
        <f>X309+(1-(HLOOKUP(daily!$B309,'commercial size limit'!$A$4:$M$13,5,FALSE)/100))*(VLOOKUP(15&amp;$B309,'comm trip limit - FL_Keys'!$A$5:$I$64,COLUMN(F307),FALSE))*$C310</f>
        <v>8469.0468463564357</v>
      </c>
      <c r="Y310">
        <f>Y309+(1-(HLOOKUP(daily!$B309,'commercial size limit'!$A$4:$M$13,5,FALSE)/100))*(VLOOKUP(15&amp;$B309,'comm trip limit - FL_Keys'!$A$5:$I$64,COLUMN(G307),FALSE))*$C310</f>
        <v>9498.682280381654</v>
      </c>
      <c r="Z310">
        <f>Z309+(1-(HLOOKUP(daily!$B309,'commercial size limit'!$A$4:$M$13,5,FALSE)/100))*(VLOOKUP(15&amp;$B309,'comm trip limit - FL_Keys'!$A$5:$I$64,COLUMN(H307),FALSE))*$C310</f>
        <v>9709.5919772108318</v>
      </c>
      <c r="AA310">
        <f>AA309+(1-(HLOOKUP(daily!$B309,'commercial size limit'!$A$4:$M$13,5,FALSE)/100))*(VLOOKUP(15&amp;$B309,'comm trip limit - FL_Keys'!$A$5:$I$64,COLUMN(I307),FALSE))*$C310</f>
        <v>9753.7417936263191</v>
      </c>
      <c r="AB310">
        <f>AB309+(1-(HLOOKUP(daily!$B309,'commercial size limit'!$A$4:$M$13,6,FALSE)/100))*(VLOOKUP(16&amp;$B309,'comm trip limit - FL_Keys'!$A$5:$I$64,COLUMN(D307),FALSE))*$C310</f>
        <v>8480.5700291995963</v>
      </c>
      <c r="AC310">
        <f>AC309+(1-(HLOOKUP(daily!$B309,'commercial size limit'!$A$4:$M$13,6,FALSE)/100))*(VLOOKUP(16&amp;$B309,'comm trip limit - FL_Keys'!$A$5:$I$64,COLUMN(E307),FALSE))*$C310</f>
        <v>6196.2848057926149</v>
      </c>
      <c r="AD310">
        <f>AD309+(1-(HLOOKUP(daily!$B309,'commercial size limit'!$A$4:$M$13,6,FALSE)/100))*(VLOOKUP(16&amp;$B309,'comm trip limit - FL_Keys'!$A$5:$I$64,COLUMN(F307),FALSE))*$C310</f>
        <v>7451.4772202330741</v>
      </c>
      <c r="AE310">
        <f>AE309+(1-(HLOOKUP(daily!$B309,'commercial size limit'!$A$4:$M$13,6,FALSE)/100))*(VLOOKUP(16&amp;$B309,'comm trip limit - FL_Keys'!$A$5:$I$64,COLUMN(G307),FALSE))*$C310</f>
        <v>8235.4253275975461</v>
      </c>
      <c r="AF310">
        <f>AF309+(1-(HLOOKUP(daily!$B309,'commercial size limit'!$A$4:$M$13,6,FALSE)/100))*(VLOOKUP(16&amp;$B309,'comm trip limit - FL_Keys'!$A$5:$I$64,COLUMN(H307),FALSE))*$C310</f>
        <v>8412.721410010945</v>
      </c>
      <c r="AG310">
        <f>AG309+(1-(HLOOKUP(daily!$B309,'commercial size limit'!$A$4:$M$13,6,FALSE)/100))*(VLOOKUP(16&amp;$B309,'comm trip limit - FL_Keys'!$A$5:$I$64,COLUMN(I307),FALSE))*$C310</f>
        <v>8453.5598782698889</v>
      </c>
      <c r="AH310">
        <f>AH309+(1-(HLOOKUP(daily!$B309,'commercial size limit'!$A$4:$M$13,7,FALSE)/100))*(VLOOKUP(17&amp;$B309,'comm trip limit - FL_Keys'!$A$5:$I$64,COLUMN(D307),FALSE))*$C310</f>
        <v>7206.3094303331545</v>
      </c>
      <c r="AI310">
        <f>AI309+(1-(HLOOKUP(daily!$B309,'commercial size limit'!$A$4:$M$13,7,FALSE)/100))*(VLOOKUP(17&amp;$B309,'comm trip limit - FL_Keys'!$A$5:$I$64,COLUMN(E307),FALSE))*$C310</f>
        <v>5446.7698667992272</v>
      </c>
      <c r="AJ310">
        <f>AJ309+(1-(HLOOKUP(daily!$B309,'commercial size limit'!$A$4:$M$13,7,FALSE)/100))*(VLOOKUP(17&amp;$B309,'comm trip limit - FL_Keys'!$A$5:$I$64,COLUMN(F307),FALSE))*$C310</f>
        <v>6488.1741105806195</v>
      </c>
      <c r="AK310">
        <f>AK309+(1-(HLOOKUP(daily!$B309,'commercial size limit'!$A$4:$M$13,7,FALSE)/100))*(VLOOKUP(17&amp;$B309,'comm trip limit - FL_Keys'!$A$5:$I$64,COLUMN(G307),FALSE))*$C310</f>
        <v>7078.0553149681818</v>
      </c>
      <c r="AL310">
        <f>AL309+(1-(HLOOKUP(daily!$B309,'commercial size limit'!$A$4:$M$13,7,FALSE)/100))*(VLOOKUP(17&amp;$B309,'comm trip limit - FL_Keys'!$A$5:$I$64,COLUMN(H307),FALSE))*$C310</f>
        <v>7199.4724118122695</v>
      </c>
      <c r="AM310">
        <f>AM309+(1-(HLOOKUP(daily!$B309,'commercial size limit'!$A$4:$M$13,7,FALSE)/100))*(VLOOKUP(17&amp;$B309,'comm trip limit - FL_Keys'!$A$5:$I$64,COLUMN(I307),FALSE))*$C310</f>
        <v>7206.3094303331545</v>
      </c>
    </row>
    <row r="311" spans="1:39" x14ac:dyDescent="0.25">
      <c r="A311" s="7">
        <v>42678</v>
      </c>
      <c r="B311" s="22">
        <f t="shared" si="13"/>
        <v>11</v>
      </c>
      <c r="C311" s="21">
        <f t="shared" si="12"/>
        <v>56.552999999999997</v>
      </c>
      <c r="D311">
        <f t="shared" si="14"/>
        <v>17393.055999999979</v>
      </c>
      <c r="E311">
        <v>309</v>
      </c>
      <c r="J311">
        <f>J310+(1-(HLOOKUP(daily!$B310,'commercial size limit'!$A$4:$M$13,2,FALSE)/100))*(VLOOKUP(12&amp;$B310,'comm trip limit - FL_Keys'!$A$5:$I$64,COLUMN(D308),FALSE))*$C311</f>
        <v>17393.055999999979</v>
      </c>
      <c r="K311">
        <f>K310+(1-(HLOOKUP(daily!$B310,'commercial size limit'!$A$4:$M$13,2,FALSE)/100))*(VLOOKUP(12&amp;$B310,'comm trip limit - FL_Keys'!$A$5:$I$64,COLUMN(E308),FALSE))*$C311</f>
        <v>9990.1277064999849</v>
      </c>
      <c r="L311">
        <f>L310+(1-(HLOOKUP(daily!$B310,'commercial size limit'!$A$4:$M$13,2,FALSE)/100))*(VLOOKUP(12&amp;$B310,'comm trip limit - FL_Keys'!$A$5:$I$64,COLUMN(F308),FALSE))*$C311</f>
        <v>13439.968746989965</v>
      </c>
      <c r="M311">
        <f>M310+(1-(HLOOKUP(daily!$B310,'commercial size limit'!$A$4:$M$13,2,FALSE)/100))*(VLOOKUP(12&amp;$B310,'comm trip limit - FL_Keys'!$A$5:$I$64,COLUMN(G308),FALSE))*$C311</f>
        <v>15880.332057129994</v>
      </c>
      <c r="N311">
        <f>N310+(1-(HLOOKUP(daily!$B310,'commercial size limit'!$A$4:$M$13,2,FALSE)/100))*(VLOOKUP(12&amp;$B310,'comm trip limit - FL_Keys'!$A$5:$I$64,COLUMN(H308),FALSE))*$C311</f>
        <v>16620.019788509962</v>
      </c>
      <c r="O311">
        <f>O310+(1-(HLOOKUP(daily!$B310,'commercial size limit'!$A$4:$M$13,2,FALSE)/100))*(VLOOKUP(12&amp;$B310,'comm trip limit - FL_Keys'!$A$5:$I$64,COLUMN(I308),FALSE))*$C311</f>
        <v>16830.099841329979</v>
      </c>
      <c r="P311">
        <f>P310+(1-(HLOOKUP(daily!$B310,'commercial size limit'!$A$4:$M$13,4,FALSE)/100))*(VLOOKUP(14&amp;$B310,'comm trip limit - FL_Keys'!$A$5:$I$64,COLUMN(D308),FALSE))*$C311</f>
        <v>11698.345349711997</v>
      </c>
      <c r="Q311">
        <f>Q310+(1-(HLOOKUP(daily!$B310,'commercial size limit'!$A$4:$M$13,4,FALSE)/100))*(VLOOKUP(14&amp;$B310,'comm trip limit - FL_Keys'!$A$5:$I$64,COLUMN(E308),FALSE))*$C311</f>
        <v>7835.8908878332668</v>
      </c>
      <c r="R311">
        <f>R310+(1-(HLOOKUP(daily!$B310,'commercial size limit'!$A$4:$M$13,4,FALSE)/100))*(VLOOKUP(14&amp;$B310,'comm trip limit - FL_Keys'!$A$5:$I$64,COLUMN(F308),FALSE))*$C311</f>
        <v>9889.1035846417399</v>
      </c>
      <c r="S311">
        <f>S310+(1-(HLOOKUP(daily!$B310,'commercial size limit'!$A$4:$M$13,4,FALSE)/100))*(VLOOKUP(14&amp;$B310,'comm trip limit - FL_Keys'!$A$5:$I$64,COLUMN(G308),FALSE))*$C311</f>
        <v>11210.709360747387</v>
      </c>
      <c r="T311">
        <f>T310+(1-(HLOOKUP(daily!$B310,'commercial size limit'!$A$4:$M$13,4,FALSE)/100))*(VLOOKUP(14&amp;$B310,'comm trip limit - FL_Keys'!$A$5:$I$64,COLUMN(H308),FALSE))*$C311</f>
        <v>11525.091663979658</v>
      </c>
      <c r="U311">
        <f>U310+(1-(HLOOKUP(daily!$B310,'commercial size limit'!$A$4:$M$13,4,FALSE)/100))*(VLOOKUP(14&amp;$B310,'comm trip limit - FL_Keys'!$A$5:$I$64,COLUMN(I308),FALSE))*$C311</f>
        <v>11616.636550722356</v>
      </c>
      <c r="V311">
        <f>V310+(1-(HLOOKUP(daily!$B310,'commercial size limit'!$A$4:$M$13,5,FALSE)/100))*(VLOOKUP(15&amp;$B310,'comm trip limit - FL_Keys'!$A$5:$I$64,COLUMN(D308),FALSE))*$C311</f>
        <v>9804.7869695560439</v>
      </c>
      <c r="W311">
        <f>W310+(1-(HLOOKUP(daily!$B310,'commercial size limit'!$A$4:$M$13,5,FALSE)/100))*(VLOOKUP(15&amp;$B310,'comm trip limit - FL_Keys'!$A$5:$I$64,COLUMN(E308),FALSE))*$C311</f>
        <v>6894.5660317631382</v>
      </c>
      <c r="X311">
        <f>X310+(1-(HLOOKUP(daily!$B310,'commercial size limit'!$A$4:$M$13,5,FALSE)/100))*(VLOOKUP(15&amp;$B310,'comm trip limit - FL_Keys'!$A$5:$I$64,COLUMN(F308),FALSE))*$C311</f>
        <v>8488.7899369421866</v>
      </c>
      <c r="Y311">
        <f>Y310+(1-(HLOOKUP(daily!$B310,'commercial size limit'!$A$4:$M$13,5,FALSE)/100))*(VLOOKUP(15&amp;$B310,'comm trip limit - FL_Keys'!$A$5:$I$64,COLUMN(G308),FALSE))*$C311</f>
        <v>9521.2639074199033</v>
      </c>
      <c r="Z311">
        <f>Z310+(1-(HLOOKUP(daily!$B310,'commercial size limit'!$A$4:$M$13,5,FALSE)/100))*(VLOOKUP(15&amp;$B310,'comm trip limit - FL_Keys'!$A$5:$I$64,COLUMN(H308),FALSE))*$C311</f>
        <v>9733.4746201523321</v>
      </c>
      <c r="AA311">
        <f>AA310+(1-(HLOOKUP(daily!$B310,'commercial size limit'!$A$4:$M$13,5,FALSE)/100))*(VLOOKUP(15&amp;$B310,'comm trip limit - FL_Keys'!$A$5:$I$64,COLUMN(I308),FALSE))*$C311</f>
        <v>9777.7768186263183</v>
      </c>
      <c r="AB311">
        <f>AB310+(1-(HLOOKUP(daily!$B310,'commercial size limit'!$A$4:$M$13,6,FALSE)/100))*(VLOOKUP(16&amp;$B310,'comm trip limit - FL_Keys'!$A$5:$I$64,COLUMN(D308),FALSE))*$C311</f>
        <v>8499.8828786995964</v>
      </c>
      <c r="AC311">
        <f>AC310+(1-(HLOOKUP(daily!$B310,'commercial size limit'!$A$4:$M$13,6,FALSE)/100))*(VLOOKUP(16&amp;$B310,'comm trip limit - FL_Keys'!$A$5:$I$64,COLUMN(E308),FALSE))*$C311</f>
        <v>6210.5498558188001</v>
      </c>
      <c r="AD311">
        <f>AD310+(1-(HLOOKUP(daily!$B310,'commercial size limit'!$A$4:$M$13,6,FALSE)/100))*(VLOOKUP(16&amp;$B310,'comm trip limit - FL_Keys'!$A$5:$I$64,COLUMN(F308),FALSE))*$C311</f>
        <v>7468.0097919190539</v>
      </c>
      <c r="AE311">
        <f>AE310+(1-(HLOOKUP(daily!$B310,'commercial size limit'!$A$4:$M$13,6,FALSE)/100))*(VLOOKUP(16&amp;$B310,'comm trip limit - FL_Keys'!$A$5:$I$64,COLUMN(G308),FALSE))*$C311</f>
        <v>8254.2926296595815</v>
      </c>
      <c r="AF311">
        <f>AF310+(1-(HLOOKUP(daily!$B310,'commercial size limit'!$A$4:$M$13,6,FALSE)/100))*(VLOOKUP(16&amp;$B310,'comm trip limit - FL_Keys'!$A$5:$I$64,COLUMN(H308),FALSE))*$C311</f>
        <v>8432.034259510945</v>
      </c>
      <c r="AG311">
        <f>AG310+(1-(HLOOKUP(daily!$B310,'commercial size limit'!$A$4:$M$13,6,FALSE)/100))*(VLOOKUP(16&amp;$B310,'comm trip limit - FL_Keys'!$A$5:$I$64,COLUMN(I308),FALSE))*$C311</f>
        <v>8472.872727769889</v>
      </c>
      <c r="AH311">
        <f>AH310+(1-(HLOOKUP(daily!$B310,'commercial size limit'!$A$4:$M$13,7,FALSE)/100))*(VLOOKUP(17&amp;$B310,'comm trip limit - FL_Keys'!$A$5:$I$64,COLUMN(D308),FALSE))*$C311</f>
        <v>7219.7973208331541</v>
      </c>
      <c r="AI311">
        <f>AI310+(1-(HLOOKUP(daily!$B310,'commercial size limit'!$A$4:$M$13,7,FALSE)/100))*(VLOOKUP(17&amp;$B310,'comm trip limit - FL_Keys'!$A$5:$I$64,COLUMN(E308),FALSE))*$C311</f>
        <v>5457.5627418984222</v>
      </c>
      <c r="AJ311">
        <f>AJ310+(1-(HLOOKUP(daily!$B310,'commercial size limit'!$A$4:$M$13,7,FALSE)/100))*(VLOOKUP(17&amp;$B310,'comm trip limit - FL_Keys'!$A$5:$I$64,COLUMN(F308),FALSE))*$C311</f>
        <v>6500.6071131646149</v>
      </c>
      <c r="AK311">
        <f>AK310+(1-(HLOOKUP(daily!$B310,'commercial size limit'!$A$4:$M$13,7,FALSE)/100))*(VLOOKUP(17&amp;$B310,'comm trip limit - FL_Keys'!$A$5:$I$64,COLUMN(G308),FALSE))*$C311</f>
        <v>7091.5432054681814</v>
      </c>
      <c r="AL311">
        <f>AL310+(1-(HLOOKUP(daily!$B310,'commercial size limit'!$A$4:$M$13,7,FALSE)/100))*(VLOOKUP(17&amp;$B310,'comm trip limit - FL_Keys'!$A$5:$I$64,COLUMN(H308),FALSE))*$C311</f>
        <v>7212.9603023122691</v>
      </c>
      <c r="AM311">
        <f>AM310+(1-(HLOOKUP(daily!$B310,'commercial size limit'!$A$4:$M$13,7,FALSE)/100))*(VLOOKUP(17&amp;$B310,'comm trip limit - FL_Keys'!$A$5:$I$64,COLUMN(I308),FALSE))*$C311</f>
        <v>7219.7973208331541</v>
      </c>
    </row>
    <row r="312" spans="1:39" x14ac:dyDescent="0.25">
      <c r="A312" s="7">
        <v>42679</v>
      </c>
      <c r="B312" s="22">
        <f t="shared" si="13"/>
        <v>11</v>
      </c>
      <c r="C312" s="21">
        <f t="shared" si="12"/>
        <v>56.552999999999997</v>
      </c>
      <c r="D312">
        <f t="shared" si="14"/>
        <v>17449.608999999979</v>
      </c>
      <c r="E312">
        <v>310</v>
      </c>
      <c r="J312">
        <f>J311+(1-(HLOOKUP(daily!$B311,'commercial size limit'!$A$4:$M$13,2,FALSE)/100))*(VLOOKUP(12&amp;$B311,'comm trip limit - FL_Keys'!$A$5:$I$64,COLUMN(D309),FALSE))*$C312</f>
        <v>17449.608999999979</v>
      </c>
      <c r="K312">
        <f>K311+(1-(HLOOKUP(daily!$B311,'commercial size limit'!$A$4:$M$13,2,FALSE)/100))*(VLOOKUP(12&amp;$B311,'comm trip limit - FL_Keys'!$A$5:$I$64,COLUMN(E309),FALSE))*$C312</f>
        <v>10016.444079519984</v>
      </c>
      <c r="L312">
        <f>L311+(1-(HLOOKUP(daily!$B311,'commercial size limit'!$A$4:$M$13,2,FALSE)/100))*(VLOOKUP(12&amp;$B311,'comm trip limit - FL_Keys'!$A$5:$I$64,COLUMN(F309),FALSE))*$C312</f>
        <v>13477.180620989966</v>
      </c>
      <c r="M312">
        <f>M311+(1-(HLOOKUP(daily!$B311,'commercial size limit'!$A$4:$M$13,2,FALSE)/100))*(VLOOKUP(12&amp;$B311,'comm trip limit - FL_Keys'!$A$5:$I$64,COLUMN(G309),FALSE))*$C312</f>
        <v>15925.120902069993</v>
      </c>
      <c r="N312">
        <f>N311+(1-(HLOOKUP(daily!$B311,'commercial size limit'!$A$4:$M$13,2,FALSE)/100))*(VLOOKUP(12&amp;$B311,'comm trip limit - FL_Keys'!$A$5:$I$64,COLUMN(H309),FALSE))*$C312</f>
        <v>16668.670072289962</v>
      </c>
      <c r="O312">
        <f>O311+(1-(HLOOKUP(daily!$B311,'commercial size limit'!$A$4:$M$13,2,FALSE)/100))*(VLOOKUP(12&amp;$B311,'comm trip limit - FL_Keys'!$A$5:$I$64,COLUMN(I309),FALSE))*$C312</f>
        <v>16881.777407199977</v>
      </c>
      <c r="P312">
        <f>P311+(1-(HLOOKUP(daily!$B311,'commercial size limit'!$A$4:$M$13,4,FALSE)/100))*(VLOOKUP(14&amp;$B311,'comm trip limit - FL_Keys'!$A$5:$I$64,COLUMN(D309),FALSE))*$C312</f>
        <v>11727.668080211997</v>
      </c>
      <c r="Q312">
        <f>Q311+(1-(HLOOKUP(daily!$B311,'commercial size limit'!$A$4:$M$13,4,FALSE)/100))*(VLOOKUP(14&amp;$B311,'comm trip limit - FL_Keys'!$A$5:$I$64,COLUMN(E309),FALSE))*$C312</f>
        <v>7854.8928968791815</v>
      </c>
      <c r="R312">
        <f>R311+(1-(HLOOKUP(daily!$B311,'commercial size limit'!$A$4:$M$13,4,FALSE)/100))*(VLOOKUP(14&amp;$B311,'comm trip limit - FL_Keys'!$A$5:$I$64,COLUMN(F309),FALSE))*$C312</f>
        <v>9912.1486117689947</v>
      </c>
      <c r="S312">
        <f>S311+(1-(HLOOKUP(daily!$B311,'commercial size limit'!$A$4:$M$13,4,FALSE)/100))*(VLOOKUP(14&amp;$B311,'comm trip limit - FL_Keys'!$A$5:$I$64,COLUMN(G309),FALSE))*$C312</f>
        <v>11237.330588086423</v>
      </c>
      <c r="T312">
        <f>T311+(1-(HLOOKUP(daily!$B311,'commercial size limit'!$A$4:$M$13,4,FALSE)/100))*(VLOOKUP(14&amp;$B311,'comm trip limit - FL_Keys'!$A$5:$I$64,COLUMN(H309),FALSE))*$C312</f>
        <v>11553.670476806872</v>
      </c>
      <c r="U312">
        <f>U311+(1-(HLOOKUP(daily!$B311,'commercial size limit'!$A$4:$M$13,4,FALSE)/100))*(VLOOKUP(14&amp;$B311,'comm trip limit - FL_Keys'!$A$5:$I$64,COLUMN(I309),FALSE))*$C312</f>
        <v>11645.945792766326</v>
      </c>
      <c r="V312">
        <f>V311+(1-(HLOOKUP(daily!$B311,'commercial size limit'!$A$4:$M$13,5,FALSE)/100))*(VLOOKUP(15&amp;$B311,'comm trip limit - FL_Keys'!$A$5:$I$64,COLUMN(D309),FALSE))*$C312</f>
        <v>9828.8219945560431</v>
      </c>
      <c r="W312">
        <f>W311+(1-(HLOOKUP(daily!$B311,'commercial size limit'!$A$4:$M$13,5,FALSE)/100))*(VLOOKUP(15&amp;$B311,'comm trip limit - FL_Keys'!$A$5:$I$64,COLUMN(E309),FALSE))*$C312</f>
        <v>6911.2617215291384</v>
      </c>
      <c r="X312">
        <f>X311+(1-(HLOOKUP(daily!$B311,'commercial size limit'!$A$4:$M$13,5,FALSE)/100))*(VLOOKUP(15&amp;$B311,'comm trip limit - FL_Keys'!$A$5:$I$64,COLUMN(F309),FALSE))*$C312</f>
        <v>8508.5330275279375</v>
      </c>
      <c r="Y312">
        <f>Y311+(1-(HLOOKUP(daily!$B311,'commercial size limit'!$A$4:$M$13,5,FALSE)/100))*(VLOOKUP(15&amp;$B311,'comm trip limit - FL_Keys'!$A$5:$I$64,COLUMN(G309),FALSE))*$C312</f>
        <v>9543.8455344581525</v>
      </c>
      <c r="Z312">
        <f>Z311+(1-(HLOOKUP(daily!$B311,'commercial size limit'!$A$4:$M$13,5,FALSE)/100))*(VLOOKUP(15&amp;$B311,'comm trip limit - FL_Keys'!$A$5:$I$64,COLUMN(H309),FALSE))*$C312</f>
        <v>9757.3572630938324</v>
      </c>
      <c r="AA312">
        <f>AA311+(1-(HLOOKUP(daily!$B311,'commercial size limit'!$A$4:$M$13,5,FALSE)/100))*(VLOOKUP(15&amp;$B311,'comm trip limit - FL_Keys'!$A$5:$I$64,COLUMN(I309),FALSE))*$C312</f>
        <v>9801.8118436263176</v>
      </c>
      <c r="AB312">
        <f>AB311+(1-(HLOOKUP(daily!$B311,'commercial size limit'!$A$4:$M$13,6,FALSE)/100))*(VLOOKUP(16&amp;$B311,'comm trip limit - FL_Keys'!$A$5:$I$64,COLUMN(D309),FALSE))*$C312</f>
        <v>8519.1957281995965</v>
      </c>
      <c r="AC312">
        <f>AC311+(1-(HLOOKUP(daily!$B311,'commercial size limit'!$A$4:$M$13,6,FALSE)/100))*(VLOOKUP(16&amp;$B311,'comm trip limit - FL_Keys'!$A$5:$I$64,COLUMN(E309),FALSE))*$C312</f>
        <v>6224.8149058449853</v>
      </c>
      <c r="AD312">
        <f>AD311+(1-(HLOOKUP(daily!$B311,'commercial size limit'!$A$4:$M$13,6,FALSE)/100))*(VLOOKUP(16&amp;$B311,'comm trip limit - FL_Keys'!$A$5:$I$64,COLUMN(F309),FALSE))*$C312</f>
        <v>7484.5423636050336</v>
      </c>
      <c r="AE312">
        <f>AE311+(1-(HLOOKUP(daily!$B311,'commercial size limit'!$A$4:$M$13,6,FALSE)/100))*(VLOOKUP(16&amp;$B311,'comm trip limit - FL_Keys'!$A$5:$I$64,COLUMN(G309),FALSE))*$C312</f>
        <v>8273.1599317216169</v>
      </c>
      <c r="AF312">
        <f>AF311+(1-(HLOOKUP(daily!$B311,'commercial size limit'!$A$4:$M$13,6,FALSE)/100))*(VLOOKUP(16&amp;$B311,'comm trip limit - FL_Keys'!$A$5:$I$64,COLUMN(H309),FALSE))*$C312</f>
        <v>8451.3471090109451</v>
      </c>
      <c r="AG312">
        <f>AG311+(1-(HLOOKUP(daily!$B311,'commercial size limit'!$A$4:$M$13,6,FALSE)/100))*(VLOOKUP(16&amp;$B311,'comm trip limit - FL_Keys'!$A$5:$I$64,COLUMN(I309),FALSE))*$C312</f>
        <v>8492.1855772698891</v>
      </c>
      <c r="AH312">
        <f>AH311+(1-(HLOOKUP(daily!$B311,'commercial size limit'!$A$4:$M$13,7,FALSE)/100))*(VLOOKUP(17&amp;$B311,'comm trip limit - FL_Keys'!$A$5:$I$64,COLUMN(D309),FALSE))*$C312</f>
        <v>7233.2852113331537</v>
      </c>
      <c r="AI312">
        <f>AI311+(1-(HLOOKUP(daily!$B311,'commercial size limit'!$A$4:$M$13,7,FALSE)/100))*(VLOOKUP(17&amp;$B311,'comm trip limit - FL_Keys'!$A$5:$I$64,COLUMN(E309),FALSE))*$C312</f>
        <v>5468.3556169976173</v>
      </c>
      <c r="AJ312">
        <f>AJ311+(1-(HLOOKUP(daily!$B311,'commercial size limit'!$A$4:$M$13,7,FALSE)/100))*(VLOOKUP(17&amp;$B311,'comm trip limit - FL_Keys'!$A$5:$I$64,COLUMN(F309),FALSE))*$C312</f>
        <v>6513.0401157486103</v>
      </c>
      <c r="AK312">
        <f>AK311+(1-(HLOOKUP(daily!$B311,'commercial size limit'!$A$4:$M$13,7,FALSE)/100))*(VLOOKUP(17&amp;$B311,'comm trip limit - FL_Keys'!$A$5:$I$64,COLUMN(G309),FALSE))*$C312</f>
        <v>7105.031095968181</v>
      </c>
      <c r="AL312">
        <f>AL311+(1-(HLOOKUP(daily!$B311,'commercial size limit'!$A$4:$M$13,7,FALSE)/100))*(VLOOKUP(17&amp;$B311,'comm trip limit - FL_Keys'!$A$5:$I$64,COLUMN(H309),FALSE))*$C312</f>
        <v>7226.4481928122686</v>
      </c>
      <c r="AM312">
        <f>AM311+(1-(HLOOKUP(daily!$B311,'commercial size limit'!$A$4:$M$13,7,FALSE)/100))*(VLOOKUP(17&amp;$B311,'comm trip limit - FL_Keys'!$A$5:$I$64,COLUMN(I309),FALSE))*$C312</f>
        <v>7233.2852113331537</v>
      </c>
    </row>
    <row r="313" spans="1:39" x14ac:dyDescent="0.25">
      <c r="A313" s="7">
        <v>42680</v>
      </c>
      <c r="B313" s="22">
        <f t="shared" si="13"/>
        <v>11</v>
      </c>
      <c r="C313" s="21">
        <f t="shared" si="12"/>
        <v>56.552999999999997</v>
      </c>
      <c r="D313">
        <f t="shared" si="14"/>
        <v>17506.161999999978</v>
      </c>
      <c r="E313">
        <v>311</v>
      </c>
      <c r="J313">
        <f>J312+(1-(HLOOKUP(daily!$B312,'commercial size limit'!$A$4:$M$13,2,FALSE)/100))*(VLOOKUP(12&amp;$B312,'comm trip limit - FL_Keys'!$A$5:$I$64,COLUMN(D310),FALSE))*$C313</f>
        <v>17506.161999999978</v>
      </c>
      <c r="K313">
        <f>K312+(1-(HLOOKUP(daily!$B312,'commercial size limit'!$A$4:$M$13,2,FALSE)/100))*(VLOOKUP(12&amp;$B312,'comm trip limit - FL_Keys'!$A$5:$I$64,COLUMN(E310),FALSE))*$C313</f>
        <v>10042.760452539984</v>
      </c>
      <c r="L313">
        <f>L312+(1-(HLOOKUP(daily!$B312,'commercial size limit'!$A$4:$M$13,2,FALSE)/100))*(VLOOKUP(12&amp;$B312,'comm trip limit - FL_Keys'!$A$5:$I$64,COLUMN(F310),FALSE))*$C313</f>
        <v>13514.392494989967</v>
      </c>
      <c r="M313">
        <f>M312+(1-(HLOOKUP(daily!$B312,'commercial size limit'!$A$4:$M$13,2,FALSE)/100))*(VLOOKUP(12&amp;$B312,'comm trip limit - FL_Keys'!$A$5:$I$64,COLUMN(G310),FALSE))*$C313</f>
        <v>15969.909747009993</v>
      </c>
      <c r="N313">
        <f>N312+(1-(HLOOKUP(daily!$B312,'commercial size limit'!$A$4:$M$13,2,FALSE)/100))*(VLOOKUP(12&amp;$B312,'comm trip limit - FL_Keys'!$A$5:$I$64,COLUMN(H310),FALSE))*$C313</f>
        <v>16717.320356069962</v>
      </c>
      <c r="O313">
        <f>O312+(1-(HLOOKUP(daily!$B312,'commercial size limit'!$A$4:$M$13,2,FALSE)/100))*(VLOOKUP(12&amp;$B312,'comm trip limit - FL_Keys'!$A$5:$I$64,COLUMN(I310),FALSE))*$C313</f>
        <v>16933.454973069976</v>
      </c>
      <c r="P313">
        <f>P312+(1-(HLOOKUP(daily!$B312,'commercial size limit'!$A$4:$M$13,4,FALSE)/100))*(VLOOKUP(14&amp;$B312,'comm trip limit - FL_Keys'!$A$5:$I$64,COLUMN(D310),FALSE))*$C313</f>
        <v>11756.990810711997</v>
      </c>
      <c r="Q313">
        <f>Q312+(1-(HLOOKUP(daily!$B312,'commercial size limit'!$A$4:$M$13,4,FALSE)/100))*(VLOOKUP(14&amp;$B312,'comm trip limit - FL_Keys'!$A$5:$I$64,COLUMN(E310),FALSE))*$C313</f>
        <v>7873.8949059250963</v>
      </c>
      <c r="R313">
        <f>R312+(1-(HLOOKUP(daily!$B312,'commercial size limit'!$A$4:$M$13,4,FALSE)/100))*(VLOOKUP(14&amp;$B312,'comm trip limit - FL_Keys'!$A$5:$I$64,COLUMN(F310),FALSE))*$C313</f>
        <v>9935.1936388962495</v>
      </c>
      <c r="S313">
        <f>S312+(1-(HLOOKUP(daily!$B312,'commercial size limit'!$A$4:$M$13,4,FALSE)/100))*(VLOOKUP(14&amp;$B312,'comm trip limit - FL_Keys'!$A$5:$I$64,COLUMN(G310),FALSE))*$C313</f>
        <v>11263.951815425458</v>
      </c>
      <c r="T313">
        <f>T312+(1-(HLOOKUP(daily!$B312,'commercial size limit'!$A$4:$M$13,4,FALSE)/100))*(VLOOKUP(14&amp;$B312,'comm trip limit - FL_Keys'!$A$5:$I$64,COLUMN(H310),FALSE))*$C313</f>
        <v>11582.249289634086</v>
      </c>
      <c r="U313">
        <f>U312+(1-(HLOOKUP(daily!$B312,'commercial size limit'!$A$4:$M$13,4,FALSE)/100))*(VLOOKUP(14&amp;$B312,'comm trip limit - FL_Keys'!$A$5:$I$64,COLUMN(I310),FALSE))*$C313</f>
        <v>11675.255034810296</v>
      </c>
      <c r="V313">
        <f>V312+(1-(HLOOKUP(daily!$B312,'commercial size limit'!$A$4:$M$13,5,FALSE)/100))*(VLOOKUP(15&amp;$B312,'comm trip limit - FL_Keys'!$A$5:$I$64,COLUMN(D310),FALSE))*$C313</f>
        <v>9852.8570195560424</v>
      </c>
      <c r="W313">
        <f>W312+(1-(HLOOKUP(daily!$B312,'commercial size limit'!$A$4:$M$13,5,FALSE)/100))*(VLOOKUP(15&amp;$B312,'comm trip limit - FL_Keys'!$A$5:$I$64,COLUMN(E310),FALSE))*$C313</f>
        <v>6927.9574112951386</v>
      </c>
      <c r="X313">
        <f>X312+(1-(HLOOKUP(daily!$B312,'commercial size limit'!$A$4:$M$13,5,FALSE)/100))*(VLOOKUP(15&amp;$B312,'comm trip limit - FL_Keys'!$A$5:$I$64,COLUMN(F310),FALSE))*$C313</f>
        <v>8528.2761181136884</v>
      </c>
      <c r="Y313">
        <f>Y312+(1-(HLOOKUP(daily!$B312,'commercial size limit'!$A$4:$M$13,5,FALSE)/100))*(VLOOKUP(15&amp;$B312,'comm trip limit - FL_Keys'!$A$5:$I$64,COLUMN(G310),FALSE))*$C313</f>
        <v>9566.4271614964018</v>
      </c>
      <c r="Z313">
        <f>Z312+(1-(HLOOKUP(daily!$B312,'commercial size limit'!$A$4:$M$13,5,FALSE)/100))*(VLOOKUP(15&amp;$B312,'comm trip limit - FL_Keys'!$A$5:$I$64,COLUMN(H310),FALSE))*$C313</f>
        <v>9781.2399060353328</v>
      </c>
      <c r="AA313">
        <f>AA312+(1-(HLOOKUP(daily!$B312,'commercial size limit'!$A$4:$M$13,5,FALSE)/100))*(VLOOKUP(15&amp;$B312,'comm trip limit - FL_Keys'!$A$5:$I$64,COLUMN(I310),FALSE))*$C313</f>
        <v>9825.8468686263168</v>
      </c>
      <c r="AB313">
        <f>AB312+(1-(HLOOKUP(daily!$B312,'commercial size limit'!$A$4:$M$13,6,FALSE)/100))*(VLOOKUP(16&amp;$B312,'comm trip limit - FL_Keys'!$A$5:$I$64,COLUMN(D310),FALSE))*$C313</f>
        <v>8538.5085776995966</v>
      </c>
      <c r="AC313">
        <f>AC312+(1-(HLOOKUP(daily!$B312,'commercial size limit'!$A$4:$M$13,6,FALSE)/100))*(VLOOKUP(16&amp;$B312,'comm trip limit - FL_Keys'!$A$5:$I$64,COLUMN(E310),FALSE))*$C313</f>
        <v>6239.0799558711706</v>
      </c>
      <c r="AD313">
        <f>AD312+(1-(HLOOKUP(daily!$B312,'commercial size limit'!$A$4:$M$13,6,FALSE)/100))*(VLOOKUP(16&amp;$B312,'comm trip limit - FL_Keys'!$A$5:$I$64,COLUMN(F310),FALSE))*$C313</f>
        <v>7501.0749352910134</v>
      </c>
      <c r="AE313">
        <f>AE312+(1-(HLOOKUP(daily!$B312,'commercial size limit'!$A$4:$M$13,6,FALSE)/100))*(VLOOKUP(16&amp;$B312,'comm trip limit - FL_Keys'!$A$5:$I$64,COLUMN(G310),FALSE))*$C313</f>
        <v>8292.0272337836523</v>
      </c>
      <c r="AF313">
        <f>AF312+(1-(HLOOKUP(daily!$B312,'commercial size limit'!$A$4:$M$13,6,FALSE)/100))*(VLOOKUP(16&amp;$B312,'comm trip limit - FL_Keys'!$A$5:$I$64,COLUMN(H310),FALSE))*$C313</f>
        <v>8470.6599585109452</v>
      </c>
      <c r="AG313">
        <f>AG312+(1-(HLOOKUP(daily!$B312,'commercial size limit'!$A$4:$M$13,6,FALSE)/100))*(VLOOKUP(16&amp;$B312,'comm trip limit - FL_Keys'!$A$5:$I$64,COLUMN(I310),FALSE))*$C313</f>
        <v>8511.4984267698892</v>
      </c>
      <c r="AH313">
        <f>AH312+(1-(HLOOKUP(daily!$B312,'commercial size limit'!$A$4:$M$13,7,FALSE)/100))*(VLOOKUP(17&amp;$B312,'comm trip limit - FL_Keys'!$A$5:$I$64,COLUMN(D310),FALSE))*$C313</f>
        <v>7246.7731018331533</v>
      </c>
      <c r="AI313">
        <f>AI312+(1-(HLOOKUP(daily!$B312,'commercial size limit'!$A$4:$M$13,7,FALSE)/100))*(VLOOKUP(17&amp;$B312,'comm trip limit - FL_Keys'!$A$5:$I$64,COLUMN(E310),FALSE))*$C313</f>
        <v>5479.1484920968123</v>
      </c>
      <c r="AJ313">
        <f>AJ312+(1-(HLOOKUP(daily!$B312,'commercial size limit'!$A$4:$M$13,7,FALSE)/100))*(VLOOKUP(17&amp;$B312,'comm trip limit - FL_Keys'!$A$5:$I$64,COLUMN(F310),FALSE))*$C313</f>
        <v>6525.4731183326057</v>
      </c>
      <c r="AK313">
        <f>AK312+(1-(HLOOKUP(daily!$B312,'commercial size limit'!$A$4:$M$13,7,FALSE)/100))*(VLOOKUP(17&amp;$B312,'comm trip limit - FL_Keys'!$A$5:$I$64,COLUMN(G310),FALSE))*$C313</f>
        <v>7118.5189864681806</v>
      </c>
      <c r="AL313">
        <f>AL312+(1-(HLOOKUP(daily!$B312,'commercial size limit'!$A$4:$M$13,7,FALSE)/100))*(VLOOKUP(17&amp;$B312,'comm trip limit - FL_Keys'!$A$5:$I$64,COLUMN(H310),FALSE))*$C313</f>
        <v>7239.9360833122682</v>
      </c>
      <c r="AM313">
        <f>AM312+(1-(HLOOKUP(daily!$B312,'commercial size limit'!$A$4:$M$13,7,FALSE)/100))*(VLOOKUP(17&amp;$B312,'comm trip limit - FL_Keys'!$A$5:$I$64,COLUMN(I310),FALSE))*$C313</f>
        <v>7246.7731018331533</v>
      </c>
    </row>
    <row r="314" spans="1:39" x14ac:dyDescent="0.25">
      <c r="A314" s="7">
        <v>42681</v>
      </c>
      <c r="B314" s="22">
        <f t="shared" si="13"/>
        <v>11</v>
      </c>
      <c r="C314" s="21">
        <f t="shared" si="12"/>
        <v>56.552999999999997</v>
      </c>
      <c r="D314">
        <f t="shared" si="14"/>
        <v>17562.714999999978</v>
      </c>
      <c r="E314">
        <v>312</v>
      </c>
      <c r="J314">
        <f>J313+(1-(HLOOKUP(daily!$B313,'commercial size limit'!$A$4:$M$13,2,FALSE)/100))*(VLOOKUP(12&amp;$B313,'comm trip limit - FL_Keys'!$A$5:$I$64,COLUMN(D311),FALSE))*$C314</f>
        <v>17562.714999999978</v>
      </c>
      <c r="K314">
        <f>K313+(1-(HLOOKUP(daily!$B313,'commercial size limit'!$A$4:$M$13,2,FALSE)/100))*(VLOOKUP(12&amp;$B313,'comm trip limit - FL_Keys'!$A$5:$I$64,COLUMN(E311),FALSE))*$C314</f>
        <v>10069.076825559983</v>
      </c>
      <c r="L314">
        <f>L313+(1-(HLOOKUP(daily!$B313,'commercial size limit'!$A$4:$M$13,2,FALSE)/100))*(VLOOKUP(12&amp;$B313,'comm trip limit - FL_Keys'!$A$5:$I$64,COLUMN(F311),FALSE))*$C314</f>
        <v>13551.604368989967</v>
      </c>
      <c r="M314">
        <f>M313+(1-(HLOOKUP(daily!$B313,'commercial size limit'!$A$4:$M$13,2,FALSE)/100))*(VLOOKUP(12&amp;$B313,'comm trip limit - FL_Keys'!$A$5:$I$64,COLUMN(G311),FALSE))*$C314</f>
        <v>16014.698591949993</v>
      </c>
      <c r="N314">
        <f>N313+(1-(HLOOKUP(daily!$B313,'commercial size limit'!$A$4:$M$13,2,FALSE)/100))*(VLOOKUP(12&amp;$B313,'comm trip limit - FL_Keys'!$A$5:$I$64,COLUMN(H311),FALSE))*$C314</f>
        <v>16765.970639849962</v>
      </c>
      <c r="O314">
        <f>O313+(1-(HLOOKUP(daily!$B313,'commercial size limit'!$A$4:$M$13,2,FALSE)/100))*(VLOOKUP(12&amp;$B313,'comm trip limit - FL_Keys'!$A$5:$I$64,COLUMN(I311),FALSE))*$C314</f>
        <v>16985.132538939975</v>
      </c>
      <c r="P314">
        <f>P313+(1-(HLOOKUP(daily!$B313,'commercial size limit'!$A$4:$M$13,4,FALSE)/100))*(VLOOKUP(14&amp;$B313,'comm trip limit - FL_Keys'!$A$5:$I$64,COLUMN(D311),FALSE))*$C314</f>
        <v>11786.313541211997</v>
      </c>
      <c r="Q314">
        <f>Q313+(1-(HLOOKUP(daily!$B313,'commercial size limit'!$A$4:$M$13,4,FALSE)/100))*(VLOOKUP(14&amp;$B313,'comm trip limit - FL_Keys'!$A$5:$I$64,COLUMN(E311),FALSE))*$C314</f>
        <v>7892.896914971011</v>
      </c>
      <c r="R314">
        <f>R313+(1-(HLOOKUP(daily!$B313,'commercial size limit'!$A$4:$M$13,4,FALSE)/100))*(VLOOKUP(14&amp;$B313,'comm trip limit - FL_Keys'!$A$5:$I$64,COLUMN(F311),FALSE))*$C314</f>
        <v>9958.2386660235043</v>
      </c>
      <c r="S314">
        <f>S313+(1-(HLOOKUP(daily!$B313,'commercial size limit'!$A$4:$M$13,4,FALSE)/100))*(VLOOKUP(14&amp;$B313,'comm trip limit - FL_Keys'!$A$5:$I$64,COLUMN(G311),FALSE))*$C314</f>
        <v>11290.573042764494</v>
      </c>
      <c r="T314">
        <f>T313+(1-(HLOOKUP(daily!$B313,'commercial size limit'!$A$4:$M$13,4,FALSE)/100))*(VLOOKUP(14&amp;$B313,'comm trip limit - FL_Keys'!$A$5:$I$64,COLUMN(H311),FALSE))*$C314</f>
        <v>11610.828102461301</v>
      </c>
      <c r="U314">
        <f>U313+(1-(HLOOKUP(daily!$B313,'commercial size limit'!$A$4:$M$13,4,FALSE)/100))*(VLOOKUP(14&amp;$B313,'comm trip limit - FL_Keys'!$A$5:$I$64,COLUMN(I311),FALSE))*$C314</f>
        <v>11704.564276854266</v>
      </c>
      <c r="V314">
        <f>V313+(1-(HLOOKUP(daily!$B313,'commercial size limit'!$A$4:$M$13,5,FALSE)/100))*(VLOOKUP(15&amp;$B313,'comm trip limit - FL_Keys'!$A$5:$I$64,COLUMN(D311),FALSE))*$C314</f>
        <v>9876.8920445560416</v>
      </c>
      <c r="W314">
        <f>W313+(1-(HLOOKUP(daily!$B313,'commercial size limit'!$A$4:$M$13,5,FALSE)/100))*(VLOOKUP(15&amp;$B313,'comm trip limit - FL_Keys'!$A$5:$I$64,COLUMN(E311),FALSE))*$C314</f>
        <v>6944.6531010611388</v>
      </c>
      <c r="X314">
        <f>X313+(1-(HLOOKUP(daily!$B313,'commercial size limit'!$A$4:$M$13,5,FALSE)/100))*(VLOOKUP(15&amp;$B313,'comm trip limit - FL_Keys'!$A$5:$I$64,COLUMN(F311),FALSE))*$C314</f>
        <v>8548.0192086994393</v>
      </c>
      <c r="Y314">
        <f>Y313+(1-(HLOOKUP(daily!$B313,'commercial size limit'!$A$4:$M$13,5,FALSE)/100))*(VLOOKUP(15&amp;$B313,'comm trip limit - FL_Keys'!$A$5:$I$64,COLUMN(G311),FALSE))*$C314</f>
        <v>9589.0087885346511</v>
      </c>
      <c r="Z314">
        <f>Z313+(1-(HLOOKUP(daily!$B313,'commercial size limit'!$A$4:$M$13,5,FALSE)/100))*(VLOOKUP(15&amp;$B313,'comm trip limit - FL_Keys'!$A$5:$I$64,COLUMN(H311),FALSE))*$C314</f>
        <v>9805.1225489768331</v>
      </c>
      <c r="AA314">
        <f>AA313+(1-(HLOOKUP(daily!$B313,'commercial size limit'!$A$4:$M$13,5,FALSE)/100))*(VLOOKUP(15&amp;$B313,'comm trip limit - FL_Keys'!$A$5:$I$64,COLUMN(I311),FALSE))*$C314</f>
        <v>9849.881893626316</v>
      </c>
      <c r="AB314">
        <f>AB313+(1-(HLOOKUP(daily!$B313,'commercial size limit'!$A$4:$M$13,6,FALSE)/100))*(VLOOKUP(16&amp;$B313,'comm trip limit - FL_Keys'!$A$5:$I$64,COLUMN(D311),FALSE))*$C314</f>
        <v>8557.8214271995967</v>
      </c>
      <c r="AC314">
        <f>AC313+(1-(HLOOKUP(daily!$B313,'commercial size limit'!$A$4:$M$13,6,FALSE)/100))*(VLOOKUP(16&amp;$B313,'comm trip limit - FL_Keys'!$A$5:$I$64,COLUMN(E311),FALSE))*$C314</f>
        <v>6253.3450058973558</v>
      </c>
      <c r="AD314">
        <f>AD313+(1-(HLOOKUP(daily!$B313,'commercial size limit'!$A$4:$M$13,6,FALSE)/100))*(VLOOKUP(16&amp;$B313,'comm trip limit - FL_Keys'!$A$5:$I$64,COLUMN(F311),FALSE))*$C314</f>
        <v>7517.6075069769931</v>
      </c>
      <c r="AE314">
        <f>AE313+(1-(HLOOKUP(daily!$B313,'commercial size limit'!$A$4:$M$13,6,FALSE)/100))*(VLOOKUP(16&amp;$B313,'comm trip limit - FL_Keys'!$A$5:$I$64,COLUMN(G311),FALSE))*$C314</f>
        <v>8310.8945358456876</v>
      </c>
      <c r="AF314">
        <f>AF313+(1-(HLOOKUP(daily!$B313,'commercial size limit'!$A$4:$M$13,6,FALSE)/100))*(VLOOKUP(16&amp;$B313,'comm trip limit - FL_Keys'!$A$5:$I$64,COLUMN(H311),FALSE))*$C314</f>
        <v>8489.9728080109453</v>
      </c>
      <c r="AG314">
        <f>AG313+(1-(HLOOKUP(daily!$B313,'commercial size limit'!$A$4:$M$13,6,FALSE)/100))*(VLOOKUP(16&amp;$B313,'comm trip limit - FL_Keys'!$A$5:$I$64,COLUMN(I311),FALSE))*$C314</f>
        <v>8530.8112762698893</v>
      </c>
      <c r="AH314">
        <f>AH313+(1-(HLOOKUP(daily!$B313,'commercial size limit'!$A$4:$M$13,7,FALSE)/100))*(VLOOKUP(17&amp;$B313,'comm trip limit - FL_Keys'!$A$5:$I$64,COLUMN(D311),FALSE))*$C314</f>
        <v>7260.2609923331529</v>
      </c>
      <c r="AI314">
        <f>AI313+(1-(HLOOKUP(daily!$B313,'commercial size limit'!$A$4:$M$13,7,FALSE)/100))*(VLOOKUP(17&amp;$B313,'comm trip limit - FL_Keys'!$A$5:$I$64,COLUMN(E311),FALSE))*$C314</f>
        <v>5489.9413671960074</v>
      </c>
      <c r="AJ314">
        <f>AJ313+(1-(HLOOKUP(daily!$B313,'commercial size limit'!$A$4:$M$13,7,FALSE)/100))*(VLOOKUP(17&amp;$B313,'comm trip limit - FL_Keys'!$A$5:$I$64,COLUMN(F311),FALSE))*$C314</f>
        <v>6537.9061209166011</v>
      </c>
      <c r="AK314">
        <f>AK313+(1-(HLOOKUP(daily!$B313,'commercial size limit'!$A$4:$M$13,7,FALSE)/100))*(VLOOKUP(17&amp;$B313,'comm trip limit - FL_Keys'!$A$5:$I$64,COLUMN(G311),FALSE))*$C314</f>
        <v>7132.0068769681802</v>
      </c>
      <c r="AL314">
        <f>AL313+(1-(HLOOKUP(daily!$B313,'commercial size limit'!$A$4:$M$13,7,FALSE)/100))*(VLOOKUP(17&amp;$B313,'comm trip limit - FL_Keys'!$A$5:$I$64,COLUMN(H311),FALSE))*$C314</f>
        <v>7253.4239738122678</v>
      </c>
      <c r="AM314">
        <f>AM313+(1-(HLOOKUP(daily!$B313,'commercial size limit'!$A$4:$M$13,7,FALSE)/100))*(VLOOKUP(17&amp;$B313,'comm trip limit - FL_Keys'!$A$5:$I$64,COLUMN(I311),FALSE))*$C314</f>
        <v>7260.2609923331529</v>
      </c>
    </row>
    <row r="315" spans="1:39" x14ac:dyDescent="0.25">
      <c r="A315" s="7">
        <v>42682</v>
      </c>
      <c r="B315" s="22">
        <f t="shared" si="13"/>
        <v>11</v>
      </c>
      <c r="C315" s="21">
        <f t="shared" si="12"/>
        <v>56.552999999999997</v>
      </c>
      <c r="D315">
        <f t="shared" si="14"/>
        <v>17619.267999999978</v>
      </c>
      <c r="E315">
        <v>313</v>
      </c>
      <c r="J315">
        <f>J314+(1-(HLOOKUP(daily!$B314,'commercial size limit'!$A$4:$M$13,2,FALSE)/100))*(VLOOKUP(12&amp;$B314,'comm trip limit - FL_Keys'!$A$5:$I$64,COLUMN(D312),FALSE))*$C315</f>
        <v>17619.267999999978</v>
      </c>
      <c r="K315">
        <f>K314+(1-(HLOOKUP(daily!$B314,'commercial size limit'!$A$4:$M$13,2,FALSE)/100))*(VLOOKUP(12&amp;$B314,'comm trip limit - FL_Keys'!$A$5:$I$64,COLUMN(E312),FALSE))*$C315</f>
        <v>10095.393198579983</v>
      </c>
      <c r="L315">
        <f>L314+(1-(HLOOKUP(daily!$B314,'commercial size limit'!$A$4:$M$13,2,FALSE)/100))*(VLOOKUP(12&amp;$B314,'comm trip limit - FL_Keys'!$A$5:$I$64,COLUMN(F312),FALSE))*$C315</f>
        <v>13588.816242989968</v>
      </c>
      <c r="M315">
        <f>M314+(1-(HLOOKUP(daily!$B314,'commercial size limit'!$A$4:$M$13,2,FALSE)/100))*(VLOOKUP(12&amp;$B314,'comm trip limit - FL_Keys'!$A$5:$I$64,COLUMN(G312),FALSE))*$C315</f>
        <v>16059.487436889993</v>
      </c>
      <c r="N315">
        <f>N314+(1-(HLOOKUP(daily!$B314,'commercial size limit'!$A$4:$M$13,2,FALSE)/100))*(VLOOKUP(12&amp;$B314,'comm trip limit - FL_Keys'!$A$5:$I$64,COLUMN(H312),FALSE))*$C315</f>
        <v>16814.620923629962</v>
      </c>
      <c r="O315">
        <f>O314+(1-(HLOOKUP(daily!$B314,'commercial size limit'!$A$4:$M$13,2,FALSE)/100))*(VLOOKUP(12&amp;$B314,'comm trip limit - FL_Keys'!$A$5:$I$64,COLUMN(I312),FALSE))*$C315</f>
        <v>17036.810104809974</v>
      </c>
      <c r="P315">
        <f>P314+(1-(HLOOKUP(daily!$B314,'commercial size limit'!$A$4:$M$13,4,FALSE)/100))*(VLOOKUP(14&amp;$B314,'comm trip limit - FL_Keys'!$A$5:$I$64,COLUMN(D312),FALSE))*$C315</f>
        <v>11815.636271711997</v>
      </c>
      <c r="Q315">
        <f>Q314+(1-(HLOOKUP(daily!$B314,'commercial size limit'!$A$4:$M$13,4,FALSE)/100))*(VLOOKUP(14&amp;$B314,'comm trip limit - FL_Keys'!$A$5:$I$64,COLUMN(E312),FALSE))*$C315</f>
        <v>7911.8989240169258</v>
      </c>
      <c r="R315">
        <f>R314+(1-(HLOOKUP(daily!$B314,'commercial size limit'!$A$4:$M$13,4,FALSE)/100))*(VLOOKUP(14&amp;$B314,'comm trip limit - FL_Keys'!$A$5:$I$64,COLUMN(F312),FALSE))*$C315</f>
        <v>9981.2836931507591</v>
      </c>
      <c r="S315">
        <f>S314+(1-(HLOOKUP(daily!$B314,'commercial size limit'!$A$4:$M$13,4,FALSE)/100))*(VLOOKUP(14&amp;$B314,'comm trip limit - FL_Keys'!$A$5:$I$64,COLUMN(G312),FALSE))*$C315</f>
        <v>11317.19427010353</v>
      </c>
      <c r="T315">
        <f>T314+(1-(HLOOKUP(daily!$B314,'commercial size limit'!$A$4:$M$13,4,FALSE)/100))*(VLOOKUP(14&amp;$B314,'comm trip limit - FL_Keys'!$A$5:$I$64,COLUMN(H312),FALSE))*$C315</f>
        <v>11639.406915288515</v>
      </c>
      <c r="U315">
        <f>U314+(1-(HLOOKUP(daily!$B314,'commercial size limit'!$A$4:$M$13,4,FALSE)/100))*(VLOOKUP(14&amp;$B314,'comm trip limit - FL_Keys'!$A$5:$I$64,COLUMN(I312),FALSE))*$C315</f>
        <v>11733.873518898235</v>
      </c>
      <c r="V315">
        <f>V314+(1-(HLOOKUP(daily!$B314,'commercial size limit'!$A$4:$M$13,5,FALSE)/100))*(VLOOKUP(15&amp;$B314,'comm trip limit - FL_Keys'!$A$5:$I$64,COLUMN(D312),FALSE))*$C315</f>
        <v>9900.9270695560408</v>
      </c>
      <c r="W315">
        <f>W314+(1-(HLOOKUP(daily!$B314,'commercial size limit'!$A$4:$M$13,5,FALSE)/100))*(VLOOKUP(15&amp;$B314,'comm trip limit - FL_Keys'!$A$5:$I$64,COLUMN(E312),FALSE))*$C315</f>
        <v>6961.3487908271391</v>
      </c>
      <c r="X315">
        <f>X314+(1-(HLOOKUP(daily!$B314,'commercial size limit'!$A$4:$M$13,5,FALSE)/100))*(VLOOKUP(15&amp;$B314,'comm trip limit - FL_Keys'!$A$5:$I$64,COLUMN(F312),FALSE))*$C315</f>
        <v>8567.7622992851902</v>
      </c>
      <c r="Y315">
        <f>Y314+(1-(HLOOKUP(daily!$B314,'commercial size limit'!$A$4:$M$13,5,FALSE)/100))*(VLOOKUP(15&amp;$B314,'comm trip limit - FL_Keys'!$A$5:$I$64,COLUMN(G312),FALSE))*$C315</f>
        <v>9611.5904155729004</v>
      </c>
      <c r="Z315">
        <f>Z314+(1-(HLOOKUP(daily!$B314,'commercial size limit'!$A$4:$M$13,5,FALSE)/100))*(VLOOKUP(15&amp;$B314,'comm trip limit - FL_Keys'!$A$5:$I$64,COLUMN(H312),FALSE))*$C315</f>
        <v>9829.0051919183334</v>
      </c>
      <c r="AA315">
        <f>AA314+(1-(HLOOKUP(daily!$B314,'commercial size limit'!$A$4:$M$13,5,FALSE)/100))*(VLOOKUP(15&amp;$B314,'comm trip limit - FL_Keys'!$A$5:$I$64,COLUMN(I312),FALSE))*$C315</f>
        <v>9873.9169186263152</v>
      </c>
      <c r="AB315">
        <f>AB314+(1-(HLOOKUP(daily!$B314,'commercial size limit'!$A$4:$M$13,6,FALSE)/100))*(VLOOKUP(16&amp;$B314,'comm trip limit - FL_Keys'!$A$5:$I$64,COLUMN(D312),FALSE))*$C315</f>
        <v>8577.1342766995967</v>
      </c>
      <c r="AC315">
        <f>AC314+(1-(HLOOKUP(daily!$B314,'commercial size limit'!$A$4:$M$13,6,FALSE)/100))*(VLOOKUP(16&amp;$B314,'comm trip limit - FL_Keys'!$A$5:$I$64,COLUMN(E312),FALSE))*$C315</f>
        <v>6267.610055923541</v>
      </c>
      <c r="AD315">
        <f>AD314+(1-(HLOOKUP(daily!$B314,'commercial size limit'!$A$4:$M$13,6,FALSE)/100))*(VLOOKUP(16&amp;$B314,'comm trip limit - FL_Keys'!$A$5:$I$64,COLUMN(F312),FALSE))*$C315</f>
        <v>7534.1400786629729</v>
      </c>
      <c r="AE315">
        <f>AE314+(1-(HLOOKUP(daily!$B314,'commercial size limit'!$A$4:$M$13,6,FALSE)/100))*(VLOOKUP(16&amp;$B314,'comm trip limit - FL_Keys'!$A$5:$I$64,COLUMN(G312),FALSE))*$C315</f>
        <v>8329.761837907723</v>
      </c>
      <c r="AF315">
        <f>AF314+(1-(HLOOKUP(daily!$B314,'commercial size limit'!$A$4:$M$13,6,FALSE)/100))*(VLOOKUP(16&amp;$B314,'comm trip limit - FL_Keys'!$A$5:$I$64,COLUMN(H312),FALSE))*$C315</f>
        <v>8509.2856575109454</v>
      </c>
      <c r="AG315">
        <f>AG314+(1-(HLOOKUP(daily!$B314,'commercial size limit'!$A$4:$M$13,6,FALSE)/100))*(VLOOKUP(16&amp;$B314,'comm trip limit - FL_Keys'!$A$5:$I$64,COLUMN(I312),FALSE))*$C315</f>
        <v>8550.1241257698894</v>
      </c>
      <c r="AH315">
        <f>AH314+(1-(HLOOKUP(daily!$B314,'commercial size limit'!$A$4:$M$13,7,FALSE)/100))*(VLOOKUP(17&amp;$B314,'comm trip limit - FL_Keys'!$A$5:$I$64,COLUMN(D312),FALSE))*$C315</f>
        <v>7273.7488828331525</v>
      </c>
      <c r="AI315">
        <f>AI314+(1-(HLOOKUP(daily!$B314,'commercial size limit'!$A$4:$M$13,7,FALSE)/100))*(VLOOKUP(17&amp;$B314,'comm trip limit - FL_Keys'!$A$5:$I$64,COLUMN(E312),FALSE))*$C315</f>
        <v>5500.7342422952024</v>
      </c>
      <c r="AJ315">
        <f>AJ314+(1-(HLOOKUP(daily!$B314,'commercial size limit'!$A$4:$M$13,7,FALSE)/100))*(VLOOKUP(17&amp;$B314,'comm trip limit - FL_Keys'!$A$5:$I$64,COLUMN(F312),FALSE))*$C315</f>
        <v>6550.3391235005965</v>
      </c>
      <c r="AK315">
        <f>AK314+(1-(HLOOKUP(daily!$B314,'commercial size limit'!$A$4:$M$13,7,FALSE)/100))*(VLOOKUP(17&amp;$B314,'comm trip limit - FL_Keys'!$A$5:$I$64,COLUMN(G312),FALSE))*$C315</f>
        <v>7145.4947674681798</v>
      </c>
      <c r="AL315">
        <f>AL314+(1-(HLOOKUP(daily!$B314,'commercial size limit'!$A$4:$M$13,7,FALSE)/100))*(VLOOKUP(17&amp;$B314,'comm trip limit - FL_Keys'!$A$5:$I$64,COLUMN(H312),FALSE))*$C315</f>
        <v>7266.9118643122674</v>
      </c>
      <c r="AM315">
        <f>AM314+(1-(HLOOKUP(daily!$B314,'commercial size limit'!$A$4:$M$13,7,FALSE)/100))*(VLOOKUP(17&amp;$B314,'comm trip limit - FL_Keys'!$A$5:$I$64,COLUMN(I312),FALSE))*$C315</f>
        <v>7273.7488828331525</v>
      </c>
    </row>
    <row r="316" spans="1:39" x14ac:dyDescent="0.25">
      <c r="A316" s="7">
        <v>42683</v>
      </c>
      <c r="B316" s="22">
        <f t="shared" si="13"/>
        <v>11</v>
      </c>
      <c r="C316" s="21">
        <f t="shared" si="12"/>
        <v>56.552999999999997</v>
      </c>
      <c r="D316">
        <f t="shared" si="14"/>
        <v>17675.820999999978</v>
      </c>
      <c r="E316">
        <v>314</v>
      </c>
      <c r="J316">
        <f>J315+(1-(HLOOKUP(daily!$B315,'commercial size limit'!$A$4:$M$13,2,FALSE)/100))*(VLOOKUP(12&amp;$B315,'comm trip limit - FL_Keys'!$A$5:$I$64,COLUMN(D313),FALSE))*$C316</f>
        <v>17675.820999999978</v>
      </c>
      <c r="K316">
        <f>K315+(1-(HLOOKUP(daily!$B315,'commercial size limit'!$A$4:$M$13,2,FALSE)/100))*(VLOOKUP(12&amp;$B315,'comm trip limit - FL_Keys'!$A$5:$I$64,COLUMN(E313),FALSE))*$C316</f>
        <v>10121.709571599982</v>
      </c>
      <c r="L316">
        <f>L315+(1-(HLOOKUP(daily!$B315,'commercial size limit'!$A$4:$M$13,2,FALSE)/100))*(VLOOKUP(12&amp;$B315,'comm trip limit - FL_Keys'!$A$5:$I$64,COLUMN(F313),FALSE))*$C316</f>
        <v>13626.028116989968</v>
      </c>
      <c r="M316">
        <f>M315+(1-(HLOOKUP(daily!$B315,'commercial size limit'!$A$4:$M$13,2,FALSE)/100))*(VLOOKUP(12&amp;$B315,'comm trip limit - FL_Keys'!$A$5:$I$64,COLUMN(G313),FALSE))*$C316</f>
        <v>16104.276281829993</v>
      </c>
      <c r="N316">
        <f>N315+(1-(HLOOKUP(daily!$B315,'commercial size limit'!$A$4:$M$13,2,FALSE)/100))*(VLOOKUP(12&amp;$B315,'comm trip limit - FL_Keys'!$A$5:$I$64,COLUMN(H313),FALSE))*$C316</f>
        <v>16863.271207409962</v>
      </c>
      <c r="O316">
        <f>O315+(1-(HLOOKUP(daily!$B315,'commercial size limit'!$A$4:$M$13,2,FALSE)/100))*(VLOOKUP(12&amp;$B315,'comm trip limit - FL_Keys'!$A$5:$I$64,COLUMN(I313),FALSE))*$C316</f>
        <v>17088.487670679973</v>
      </c>
      <c r="P316">
        <f>P315+(1-(HLOOKUP(daily!$B315,'commercial size limit'!$A$4:$M$13,4,FALSE)/100))*(VLOOKUP(14&amp;$B315,'comm trip limit - FL_Keys'!$A$5:$I$64,COLUMN(D313),FALSE))*$C316</f>
        <v>11844.959002211997</v>
      </c>
      <c r="Q316">
        <f>Q315+(1-(HLOOKUP(daily!$B315,'commercial size limit'!$A$4:$M$13,4,FALSE)/100))*(VLOOKUP(14&amp;$B315,'comm trip limit - FL_Keys'!$A$5:$I$64,COLUMN(E313),FALSE))*$C316</f>
        <v>7930.9009330628405</v>
      </c>
      <c r="R316">
        <f>R315+(1-(HLOOKUP(daily!$B315,'commercial size limit'!$A$4:$M$13,4,FALSE)/100))*(VLOOKUP(14&amp;$B315,'comm trip limit - FL_Keys'!$A$5:$I$64,COLUMN(F313),FALSE))*$C316</f>
        <v>10004.328720278014</v>
      </c>
      <c r="S316">
        <f>S315+(1-(HLOOKUP(daily!$B315,'commercial size limit'!$A$4:$M$13,4,FALSE)/100))*(VLOOKUP(14&amp;$B315,'comm trip limit - FL_Keys'!$A$5:$I$64,COLUMN(G313),FALSE))*$C316</f>
        <v>11343.815497442565</v>
      </c>
      <c r="T316">
        <f>T315+(1-(HLOOKUP(daily!$B315,'commercial size limit'!$A$4:$M$13,4,FALSE)/100))*(VLOOKUP(14&amp;$B315,'comm trip limit - FL_Keys'!$A$5:$I$64,COLUMN(H313),FALSE))*$C316</f>
        <v>11667.985728115729</v>
      </c>
      <c r="U316">
        <f>U315+(1-(HLOOKUP(daily!$B315,'commercial size limit'!$A$4:$M$13,4,FALSE)/100))*(VLOOKUP(14&amp;$B315,'comm trip limit - FL_Keys'!$A$5:$I$64,COLUMN(I313),FALSE))*$C316</f>
        <v>11763.182760942205</v>
      </c>
      <c r="V316">
        <f>V315+(1-(HLOOKUP(daily!$B315,'commercial size limit'!$A$4:$M$13,5,FALSE)/100))*(VLOOKUP(15&amp;$B315,'comm trip limit - FL_Keys'!$A$5:$I$64,COLUMN(D313),FALSE))*$C316</f>
        <v>9924.96209455604</v>
      </c>
      <c r="W316">
        <f>W315+(1-(HLOOKUP(daily!$B315,'commercial size limit'!$A$4:$M$13,5,FALSE)/100))*(VLOOKUP(15&amp;$B315,'comm trip limit - FL_Keys'!$A$5:$I$64,COLUMN(E313),FALSE))*$C316</f>
        <v>6978.0444805931393</v>
      </c>
      <c r="X316">
        <f>X315+(1-(HLOOKUP(daily!$B315,'commercial size limit'!$A$4:$M$13,5,FALSE)/100))*(VLOOKUP(15&amp;$B315,'comm trip limit - FL_Keys'!$A$5:$I$64,COLUMN(F313),FALSE))*$C316</f>
        <v>8587.5053898709411</v>
      </c>
      <c r="Y316">
        <f>Y315+(1-(HLOOKUP(daily!$B315,'commercial size limit'!$A$4:$M$13,5,FALSE)/100))*(VLOOKUP(15&amp;$B315,'comm trip limit - FL_Keys'!$A$5:$I$64,COLUMN(G313),FALSE))*$C316</f>
        <v>9634.1720426111497</v>
      </c>
      <c r="Z316">
        <f>Z315+(1-(HLOOKUP(daily!$B315,'commercial size limit'!$A$4:$M$13,5,FALSE)/100))*(VLOOKUP(15&amp;$B315,'comm trip limit - FL_Keys'!$A$5:$I$64,COLUMN(H313),FALSE))*$C316</f>
        <v>9852.8878348598337</v>
      </c>
      <c r="AA316">
        <f>AA315+(1-(HLOOKUP(daily!$B315,'commercial size limit'!$A$4:$M$13,5,FALSE)/100))*(VLOOKUP(15&amp;$B315,'comm trip limit - FL_Keys'!$A$5:$I$64,COLUMN(I313),FALSE))*$C316</f>
        <v>9897.9519436263145</v>
      </c>
      <c r="AB316">
        <f>AB315+(1-(HLOOKUP(daily!$B315,'commercial size limit'!$A$4:$M$13,6,FALSE)/100))*(VLOOKUP(16&amp;$B315,'comm trip limit - FL_Keys'!$A$5:$I$64,COLUMN(D313),FALSE))*$C316</f>
        <v>8596.4471261995968</v>
      </c>
      <c r="AC316">
        <f>AC315+(1-(HLOOKUP(daily!$B315,'commercial size limit'!$A$4:$M$13,6,FALSE)/100))*(VLOOKUP(16&amp;$B315,'comm trip limit - FL_Keys'!$A$5:$I$64,COLUMN(E313),FALSE))*$C316</f>
        <v>6281.8751059497263</v>
      </c>
      <c r="AD316">
        <f>AD315+(1-(HLOOKUP(daily!$B315,'commercial size limit'!$A$4:$M$13,6,FALSE)/100))*(VLOOKUP(16&amp;$B315,'comm trip limit - FL_Keys'!$A$5:$I$64,COLUMN(F313),FALSE))*$C316</f>
        <v>7550.6726503489526</v>
      </c>
      <c r="AE316">
        <f>AE315+(1-(HLOOKUP(daily!$B315,'commercial size limit'!$A$4:$M$13,6,FALSE)/100))*(VLOOKUP(16&amp;$B315,'comm trip limit - FL_Keys'!$A$5:$I$64,COLUMN(G313),FALSE))*$C316</f>
        <v>8348.6291399697584</v>
      </c>
      <c r="AF316">
        <f>AF315+(1-(HLOOKUP(daily!$B315,'commercial size limit'!$A$4:$M$13,6,FALSE)/100))*(VLOOKUP(16&amp;$B315,'comm trip limit - FL_Keys'!$A$5:$I$64,COLUMN(H313),FALSE))*$C316</f>
        <v>8528.5985070109455</v>
      </c>
      <c r="AG316">
        <f>AG315+(1-(HLOOKUP(daily!$B315,'commercial size limit'!$A$4:$M$13,6,FALSE)/100))*(VLOOKUP(16&amp;$B315,'comm trip limit - FL_Keys'!$A$5:$I$64,COLUMN(I313),FALSE))*$C316</f>
        <v>8569.4369752698894</v>
      </c>
      <c r="AH316">
        <f>AH315+(1-(HLOOKUP(daily!$B315,'commercial size limit'!$A$4:$M$13,7,FALSE)/100))*(VLOOKUP(17&amp;$B315,'comm trip limit - FL_Keys'!$A$5:$I$64,COLUMN(D313),FALSE))*$C316</f>
        <v>7287.2367733331521</v>
      </c>
      <c r="AI316">
        <f>AI315+(1-(HLOOKUP(daily!$B315,'commercial size limit'!$A$4:$M$13,7,FALSE)/100))*(VLOOKUP(17&amp;$B315,'comm trip limit - FL_Keys'!$A$5:$I$64,COLUMN(E313),FALSE))*$C316</f>
        <v>5511.5271173943975</v>
      </c>
      <c r="AJ316">
        <f>AJ315+(1-(HLOOKUP(daily!$B315,'commercial size limit'!$A$4:$M$13,7,FALSE)/100))*(VLOOKUP(17&amp;$B315,'comm trip limit - FL_Keys'!$A$5:$I$64,COLUMN(F313),FALSE))*$C316</f>
        <v>6562.7721260845919</v>
      </c>
      <c r="AK316">
        <f>AK315+(1-(HLOOKUP(daily!$B315,'commercial size limit'!$A$4:$M$13,7,FALSE)/100))*(VLOOKUP(17&amp;$B315,'comm trip limit - FL_Keys'!$A$5:$I$64,COLUMN(G313),FALSE))*$C316</f>
        <v>7158.9826579681794</v>
      </c>
      <c r="AL316">
        <f>AL315+(1-(HLOOKUP(daily!$B315,'commercial size limit'!$A$4:$M$13,7,FALSE)/100))*(VLOOKUP(17&amp;$B315,'comm trip limit - FL_Keys'!$A$5:$I$64,COLUMN(H313),FALSE))*$C316</f>
        <v>7280.399754812267</v>
      </c>
      <c r="AM316">
        <f>AM315+(1-(HLOOKUP(daily!$B315,'commercial size limit'!$A$4:$M$13,7,FALSE)/100))*(VLOOKUP(17&amp;$B315,'comm trip limit - FL_Keys'!$A$5:$I$64,COLUMN(I313),FALSE))*$C316</f>
        <v>7287.2367733331521</v>
      </c>
    </row>
    <row r="317" spans="1:39" x14ac:dyDescent="0.25">
      <c r="A317" s="7">
        <v>42684</v>
      </c>
      <c r="B317" s="22">
        <f t="shared" si="13"/>
        <v>11</v>
      </c>
      <c r="C317" s="21">
        <f t="shared" si="12"/>
        <v>56.552999999999997</v>
      </c>
      <c r="D317">
        <f t="shared" si="14"/>
        <v>17732.373999999978</v>
      </c>
      <c r="E317">
        <v>315</v>
      </c>
      <c r="J317">
        <f>J316+(1-(HLOOKUP(daily!$B316,'commercial size limit'!$A$4:$M$13,2,FALSE)/100))*(VLOOKUP(12&amp;$B316,'comm trip limit - FL_Keys'!$A$5:$I$64,COLUMN(D314),FALSE))*$C317</f>
        <v>17732.373999999978</v>
      </c>
      <c r="K317">
        <f>K316+(1-(HLOOKUP(daily!$B316,'commercial size limit'!$A$4:$M$13,2,FALSE)/100))*(VLOOKUP(12&amp;$B316,'comm trip limit - FL_Keys'!$A$5:$I$64,COLUMN(E314),FALSE))*$C317</f>
        <v>10148.025944619982</v>
      </c>
      <c r="L317">
        <f>L316+(1-(HLOOKUP(daily!$B316,'commercial size limit'!$A$4:$M$13,2,FALSE)/100))*(VLOOKUP(12&amp;$B316,'comm trip limit - FL_Keys'!$A$5:$I$64,COLUMN(F314),FALSE))*$C317</f>
        <v>13663.239990989969</v>
      </c>
      <c r="M317">
        <f>M316+(1-(HLOOKUP(daily!$B316,'commercial size limit'!$A$4:$M$13,2,FALSE)/100))*(VLOOKUP(12&amp;$B316,'comm trip limit - FL_Keys'!$A$5:$I$64,COLUMN(G314),FALSE))*$C317</f>
        <v>16149.065126769992</v>
      </c>
      <c r="N317">
        <f>N316+(1-(HLOOKUP(daily!$B316,'commercial size limit'!$A$4:$M$13,2,FALSE)/100))*(VLOOKUP(12&amp;$B316,'comm trip limit - FL_Keys'!$A$5:$I$64,COLUMN(H314),FALSE))*$C317</f>
        <v>16911.921491189962</v>
      </c>
      <c r="O317">
        <f>O316+(1-(HLOOKUP(daily!$B316,'commercial size limit'!$A$4:$M$13,2,FALSE)/100))*(VLOOKUP(12&amp;$B316,'comm trip limit - FL_Keys'!$A$5:$I$64,COLUMN(I314),FALSE))*$C317</f>
        <v>17140.165236549972</v>
      </c>
      <c r="P317">
        <f>P316+(1-(HLOOKUP(daily!$B316,'commercial size limit'!$A$4:$M$13,4,FALSE)/100))*(VLOOKUP(14&amp;$B316,'comm trip limit - FL_Keys'!$A$5:$I$64,COLUMN(D314),FALSE))*$C317</f>
        <v>11874.281732711997</v>
      </c>
      <c r="Q317">
        <f>Q316+(1-(HLOOKUP(daily!$B316,'commercial size limit'!$A$4:$M$13,4,FALSE)/100))*(VLOOKUP(14&amp;$B316,'comm trip limit - FL_Keys'!$A$5:$I$64,COLUMN(E314),FALSE))*$C317</f>
        <v>7949.9029421087553</v>
      </c>
      <c r="R317">
        <f>R316+(1-(HLOOKUP(daily!$B316,'commercial size limit'!$A$4:$M$13,4,FALSE)/100))*(VLOOKUP(14&amp;$B316,'comm trip limit - FL_Keys'!$A$5:$I$64,COLUMN(F314),FALSE))*$C317</f>
        <v>10027.373747405269</v>
      </c>
      <c r="S317">
        <f>S316+(1-(HLOOKUP(daily!$B316,'commercial size limit'!$A$4:$M$13,4,FALSE)/100))*(VLOOKUP(14&amp;$B316,'comm trip limit - FL_Keys'!$A$5:$I$64,COLUMN(G314),FALSE))*$C317</f>
        <v>11370.436724781601</v>
      </c>
      <c r="T317">
        <f>T316+(1-(HLOOKUP(daily!$B316,'commercial size limit'!$A$4:$M$13,4,FALSE)/100))*(VLOOKUP(14&amp;$B316,'comm trip limit - FL_Keys'!$A$5:$I$64,COLUMN(H314),FALSE))*$C317</f>
        <v>11696.564540942943</v>
      </c>
      <c r="U317">
        <f>U316+(1-(HLOOKUP(daily!$B316,'commercial size limit'!$A$4:$M$13,4,FALSE)/100))*(VLOOKUP(14&amp;$B316,'comm trip limit - FL_Keys'!$A$5:$I$64,COLUMN(I314),FALSE))*$C317</f>
        <v>11792.492002986175</v>
      </c>
      <c r="V317">
        <f>V316+(1-(HLOOKUP(daily!$B316,'commercial size limit'!$A$4:$M$13,5,FALSE)/100))*(VLOOKUP(15&amp;$B316,'comm trip limit - FL_Keys'!$A$5:$I$64,COLUMN(D314),FALSE))*$C317</f>
        <v>9948.9971195560393</v>
      </c>
      <c r="W317">
        <f>W316+(1-(HLOOKUP(daily!$B316,'commercial size limit'!$A$4:$M$13,5,FALSE)/100))*(VLOOKUP(15&amp;$B316,'comm trip limit - FL_Keys'!$A$5:$I$64,COLUMN(E314),FALSE))*$C317</f>
        <v>6994.7401703591395</v>
      </c>
      <c r="X317">
        <f>X316+(1-(HLOOKUP(daily!$B316,'commercial size limit'!$A$4:$M$13,5,FALSE)/100))*(VLOOKUP(15&amp;$B316,'comm trip limit - FL_Keys'!$A$5:$I$64,COLUMN(F314),FALSE))*$C317</f>
        <v>8607.2484804566921</v>
      </c>
      <c r="Y317">
        <f>Y316+(1-(HLOOKUP(daily!$B316,'commercial size limit'!$A$4:$M$13,5,FALSE)/100))*(VLOOKUP(15&amp;$B316,'comm trip limit - FL_Keys'!$A$5:$I$64,COLUMN(G314),FALSE))*$C317</f>
        <v>9656.7536696493989</v>
      </c>
      <c r="Z317">
        <f>Z316+(1-(HLOOKUP(daily!$B316,'commercial size limit'!$A$4:$M$13,5,FALSE)/100))*(VLOOKUP(15&amp;$B316,'comm trip limit - FL_Keys'!$A$5:$I$64,COLUMN(H314),FALSE))*$C317</f>
        <v>9876.770477801334</v>
      </c>
      <c r="AA317">
        <f>AA316+(1-(HLOOKUP(daily!$B316,'commercial size limit'!$A$4:$M$13,5,FALSE)/100))*(VLOOKUP(15&amp;$B316,'comm trip limit - FL_Keys'!$A$5:$I$64,COLUMN(I314),FALSE))*$C317</f>
        <v>9921.9869686263137</v>
      </c>
      <c r="AB317">
        <f>AB316+(1-(HLOOKUP(daily!$B316,'commercial size limit'!$A$4:$M$13,6,FALSE)/100))*(VLOOKUP(16&amp;$B316,'comm trip limit - FL_Keys'!$A$5:$I$64,COLUMN(D314),FALSE))*$C317</f>
        <v>8615.7599756995969</v>
      </c>
      <c r="AC317">
        <f>AC316+(1-(HLOOKUP(daily!$B316,'commercial size limit'!$A$4:$M$13,6,FALSE)/100))*(VLOOKUP(16&amp;$B316,'comm trip limit - FL_Keys'!$A$5:$I$64,COLUMN(E314),FALSE))*$C317</f>
        <v>6296.1401559759115</v>
      </c>
      <c r="AD317">
        <f>AD316+(1-(HLOOKUP(daily!$B316,'commercial size limit'!$A$4:$M$13,6,FALSE)/100))*(VLOOKUP(16&amp;$B316,'comm trip limit - FL_Keys'!$A$5:$I$64,COLUMN(F314),FALSE))*$C317</f>
        <v>7567.2052220349324</v>
      </c>
      <c r="AE317">
        <f>AE316+(1-(HLOOKUP(daily!$B316,'commercial size limit'!$A$4:$M$13,6,FALSE)/100))*(VLOOKUP(16&amp;$B316,'comm trip limit - FL_Keys'!$A$5:$I$64,COLUMN(G314),FALSE))*$C317</f>
        <v>8367.4964420317938</v>
      </c>
      <c r="AF317">
        <f>AF316+(1-(HLOOKUP(daily!$B316,'commercial size limit'!$A$4:$M$13,6,FALSE)/100))*(VLOOKUP(16&amp;$B316,'comm trip limit - FL_Keys'!$A$5:$I$64,COLUMN(H314),FALSE))*$C317</f>
        <v>8547.9113565109456</v>
      </c>
      <c r="AG317">
        <f>AG316+(1-(HLOOKUP(daily!$B316,'commercial size limit'!$A$4:$M$13,6,FALSE)/100))*(VLOOKUP(16&amp;$B316,'comm trip limit - FL_Keys'!$A$5:$I$64,COLUMN(I314),FALSE))*$C317</f>
        <v>8588.7498247698895</v>
      </c>
      <c r="AH317">
        <f>AH316+(1-(HLOOKUP(daily!$B316,'commercial size limit'!$A$4:$M$13,7,FALSE)/100))*(VLOOKUP(17&amp;$B316,'comm trip limit - FL_Keys'!$A$5:$I$64,COLUMN(D314),FALSE))*$C317</f>
        <v>7300.7246638331517</v>
      </c>
      <c r="AI317">
        <f>AI316+(1-(HLOOKUP(daily!$B316,'commercial size limit'!$A$4:$M$13,7,FALSE)/100))*(VLOOKUP(17&amp;$B316,'comm trip limit - FL_Keys'!$A$5:$I$64,COLUMN(E314),FALSE))*$C317</f>
        <v>5522.3199924935925</v>
      </c>
      <c r="AJ317">
        <f>AJ316+(1-(HLOOKUP(daily!$B316,'commercial size limit'!$A$4:$M$13,7,FALSE)/100))*(VLOOKUP(17&amp;$B316,'comm trip limit - FL_Keys'!$A$5:$I$64,COLUMN(F314),FALSE))*$C317</f>
        <v>6575.2051286685873</v>
      </c>
      <c r="AK317">
        <f>AK316+(1-(HLOOKUP(daily!$B316,'commercial size limit'!$A$4:$M$13,7,FALSE)/100))*(VLOOKUP(17&amp;$B316,'comm trip limit - FL_Keys'!$A$5:$I$64,COLUMN(G314),FALSE))*$C317</f>
        <v>7172.470548468179</v>
      </c>
      <c r="AL317">
        <f>AL316+(1-(HLOOKUP(daily!$B316,'commercial size limit'!$A$4:$M$13,7,FALSE)/100))*(VLOOKUP(17&amp;$B316,'comm trip limit - FL_Keys'!$A$5:$I$64,COLUMN(H314),FALSE))*$C317</f>
        <v>7293.8876453122666</v>
      </c>
      <c r="AM317">
        <f>AM316+(1-(HLOOKUP(daily!$B316,'commercial size limit'!$A$4:$M$13,7,FALSE)/100))*(VLOOKUP(17&amp;$B316,'comm trip limit - FL_Keys'!$A$5:$I$64,COLUMN(I314),FALSE))*$C317</f>
        <v>7300.7246638331517</v>
      </c>
    </row>
    <row r="318" spans="1:39" x14ac:dyDescent="0.25">
      <c r="A318" s="7">
        <v>42685</v>
      </c>
      <c r="B318" s="22">
        <f t="shared" si="13"/>
        <v>11</v>
      </c>
      <c r="C318" s="21">
        <f t="shared" si="12"/>
        <v>56.552999999999997</v>
      </c>
      <c r="D318">
        <f t="shared" si="14"/>
        <v>17788.926999999978</v>
      </c>
      <c r="E318">
        <v>316</v>
      </c>
      <c r="J318">
        <f>J317+(1-(HLOOKUP(daily!$B317,'commercial size limit'!$A$4:$M$13,2,FALSE)/100))*(VLOOKUP(12&amp;$B317,'comm trip limit - FL_Keys'!$A$5:$I$64,COLUMN(D315),FALSE))*$C318</f>
        <v>17788.926999999978</v>
      </c>
      <c r="K318">
        <f>K317+(1-(HLOOKUP(daily!$B317,'commercial size limit'!$A$4:$M$13,2,FALSE)/100))*(VLOOKUP(12&amp;$B317,'comm trip limit - FL_Keys'!$A$5:$I$64,COLUMN(E315),FALSE))*$C318</f>
        <v>10174.342317639981</v>
      </c>
      <c r="L318">
        <f>L317+(1-(HLOOKUP(daily!$B317,'commercial size limit'!$A$4:$M$13,2,FALSE)/100))*(VLOOKUP(12&amp;$B317,'comm trip limit - FL_Keys'!$A$5:$I$64,COLUMN(F315),FALSE))*$C318</f>
        <v>13700.451864989969</v>
      </c>
      <c r="M318">
        <f>M317+(1-(HLOOKUP(daily!$B317,'commercial size limit'!$A$4:$M$13,2,FALSE)/100))*(VLOOKUP(12&amp;$B317,'comm trip limit - FL_Keys'!$A$5:$I$64,COLUMN(G315),FALSE))*$C318</f>
        <v>16193.853971709992</v>
      </c>
      <c r="N318">
        <f>N317+(1-(HLOOKUP(daily!$B317,'commercial size limit'!$A$4:$M$13,2,FALSE)/100))*(VLOOKUP(12&amp;$B317,'comm trip limit - FL_Keys'!$A$5:$I$64,COLUMN(H315),FALSE))*$C318</f>
        <v>16960.571774969962</v>
      </c>
      <c r="O318">
        <f>O317+(1-(HLOOKUP(daily!$B317,'commercial size limit'!$A$4:$M$13,2,FALSE)/100))*(VLOOKUP(12&amp;$B317,'comm trip limit - FL_Keys'!$A$5:$I$64,COLUMN(I315),FALSE))*$C318</f>
        <v>17191.842802419971</v>
      </c>
      <c r="P318">
        <f>P317+(1-(HLOOKUP(daily!$B317,'commercial size limit'!$A$4:$M$13,4,FALSE)/100))*(VLOOKUP(14&amp;$B317,'comm trip limit - FL_Keys'!$A$5:$I$64,COLUMN(D315),FALSE))*$C318</f>
        <v>11903.604463211997</v>
      </c>
      <c r="Q318">
        <f>Q317+(1-(HLOOKUP(daily!$B317,'commercial size limit'!$A$4:$M$13,4,FALSE)/100))*(VLOOKUP(14&amp;$B317,'comm trip limit - FL_Keys'!$A$5:$I$64,COLUMN(E315),FALSE))*$C318</f>
        <v>7968.90495115467</v>
      </c>
      <c r="R318">
        <f>R317+(1-(HLOOKUP(daily!$B317,'commercial size limit'!$A$4:$M$13,4,FALSE)/100))*(VLOOKUP(14&amp;$B317,'comm trip limit - FL_Keys'!$A$5:$I$64,COLUMN(F315),FALSE))*$C318</f>
        <v>10050.418774532523</v>
      </c>
      <c r="S318">
        <f>S317+(1-(HLOOKUP(daily!$B317,'commercial size limit'!$A$4:$M$13,4,FALSE)/100))*(VLOOKUP(14&amp;$B317,'comm trip limit - FL_Keys'!$A$5:$I$64,COLUMN(G315),FALSE))*$C318</f>
        <v>11397.057952120636</v>
      </c>
      <c r="T318">
        <f>T317+(1-(HLOOKUP(daily!$B317,'commercial size limit'!$A$4:$M$13,4,FALSE)/100))*(VLOOKUP(14&amp;$B317,'comm trip limit - FL_Keys'!$A$5:$I$64,COLUMN(H315),FALSE))*$C318</f>
        <v>11725.143353770158</v>
      </c>
      <c r="U318">
        <f>U317+(1-(HLOOKUP(daily!$B317,'commercial size limit'!$A$4:$M$13,4,FALSE)/100))*(VLOOKUP(14&amp;$B317,'comm trip limit - FL_Keys'!$A$5:$I$64,COLUMN(I315),FALSE))*$C318</f>
        <v>11821.801245030145</v>
      </c>
      <c r="V318">
        <f>V317+(1-(HLOOKUP(daily!$B317,'commercial size limit'!$A$4:$M$13,5,FALSE)/100))*(VLOOKUP(15&amp;$B317,'comm trip limit - FL_Keys'!$A$5:$I$64,COLUMN(D315),FALSE))*$C318</f>
        <v>9973.0321445560385</v>
      </c>
      <c r="W318">
        <f>W317+(1-(HLOOKUP(daily!$B317,'commercial size limit'!$A$4:$M$13,5,FALSE)/100))*(VLOOKUP(15&amp;$B317,'comm trip limit - FL_Keys'!$A$5:$I$64,COLUMN(E315),FALSE))*$C318</f>
        <v>7011.4358601251397</v>
      </c>
      <c r="X318">
        <f>X317+(1-(HLOOKUP(daily!$B317,'commercial size limit'!$A$4:$M$13,5,FALSE)/100))*(VLOOKUP(15&amp;$B317,'comm trip limit - FL_Keys'!$A$5:$I$64,COLUMN(F315),FALSE))*$C318</f>
        <v>8626.991571042443</v>
      </c>
      <c r="Y318">
        <f>Y317+(1-(HLOOKUP(daily!$B317,'commercial size limit'!$A$4:$M$13,5,FALSE)/100))*(VLOOKUP(15&amp;$B317,'comm trip limit - FL_Keys'!$A$5:$I$64,COLUMN(G315),FALSE))*$C318</f>
        <v>9679.3352966876482</v>
      </c>
      <c r="Z318">
        <f>Z317+(1-(HLOOKUP(daily!$B317,'commercial size limit'!$A$4:$M$13,5,FALSE)/100))*(VLOOKUP(15&amp;$B317,'comm trip limit - FL_Keys'!$A$5:$I$64,COLUMN(H315),FALSE))*$C318</f>
        <v>9900.6531207428343</v>
      </c>
      <c r="AA318">
        <f>AA317+(1-(HLOOKUP(daily!$B317,'commercial size limit'!$A$4:$M$13,5,FALSE)/100))*(VLOOKUP(15&amp;$B317,'comm trip limit - FL_Keys'!$A$5:$I$64,COLUMN(I315),FALSE))*$C318</f>
        <v>9946.0219936263129</v>
      </c>
      <c r="AB318">
        <f>AB317+(1-(HLOOKUP(daily!$B317,'commercial size limit'!$A$4:$M$13,6,FALSE)/100))*(VLOOKUP(16&amp;$B317,'comm trip limit - FL_Keys'!$A$5:$I$64,COLUMN(D315),FALSE))*$C318</f>
        <v>8635.072825199597</v>
      </c>
      <c r="AC318">
        <f>AC317+(1-(HLOOKUP(daily!$B317,'commercial size limit'!$A$4:$M$13,6,FALSE)/100))*(VLOOKUP(16&amp;$B317,'comm trip limit - FL_Keys'!$A$5:$I$64,COLUMN(E315),FALSE))*$C318</f>
        <v>6310.4052060020967</v>
      </c>
      <c r="AD318">
        <f>AD317+(1-(HLOOKUP(daily!$B317,'commercial size limit'!$A$4:$M$13,6,FALSE)/100))*(VLOOKUP(16&amp;$B317,'comm trip limit - FL_Keys'!$A$5:$I$64,COLUMN(F315),FALSE))*$C318</f>
        <v>7583.7377937209121</v>
      </c>
      <c r="AE318">
        <f>AE317+(1-(HLOOKUP(daily!$B317,'commercial size limit'!$A$4:$M$13,6,FALSE)/100))*(VLOOKUP(16&amp;$B317,'comm trip limit - FL_Keys'!$A$5:$I$64,COLUMN(G315),FALSE))*$C318</f>
        <v>8386.3637440938292</v>
      </c>
      <c r="AF318">
        <f>AF317+(1-(HLOOKUP(daily!$B317,'commercial size limit'!$A$4:$M$13,6,FALSE)/100))*(VLOOKUP(16&amp;$B317,'comm trip limit - FL_Keys'!$A$5:$I$64,COLUMN(H315),FALSE))*$C318</f>
        <v>8567.2242060109456</v>
      </c>
      <c r="AG318">
        <f>AG317+(1-(HLOOKUP(daily!$B317,'commercial size limit'!$A$4:$M$13,6,FALSE)/100))*(VLOOKUP(16&amp;$B317,'comm trip limit - FL_Keys'!$A$5:$I$64,COLUMN(I315),FALSE))*$C318</f>
        <v>8608.0626742698896</v>
      </c>
      <c r="AH318">
        <f>AH317+(1-(HLOOKUP(daily!$B317,'commercial size limit'!$A$4:$M$13,7,FALSE)/100))*(VLOOKUP(17&amp;$B317,'comm trip limit - FL_Keys'!$A$5:$I$64,COLUMN(D315),FALSE))*$C318</f>
        <v>7314.2125543331513</v>
      </c>
      <c r="AI318">
        <f>AI317+(1-(HLOOKUP(daily!$B317,'commercial size limit'!$A$4:$M$13,7,FALSE)/100))*(VLOOKUP(17&amp;$B317,'comm trip limit - FL_Keys'!$A$5:$I$64,COLUMN(E315),FALSE))*$C318</f>
        <v>5533.1128675927876</v>
      </c>
      <c r="AJ318">
        <f>AJ317+(1-(HLOOKUP(daily!$B317,'commercial size limit'!$A$4:$M$13,7,FALSE)/100))*(VLOOKUP(17&amp;$B317,'comm trip limit - FL_Keys'!$A$5:$I$64,COLUMN(F315),FALSE))*$C318</f>
        <v>6587.6381312525828</v>
      </c>
      <c r="AK318">
        <f>AK317+(1-(HLOOKUP(daily!$B317,'commercial size limit'!$A$4:$M$13,7,FALSE)/100))*(VLOOKUP(17&amp;$B317,'comm trip limit - FL_Keys'!$A$5:$I$64,COLUMN(G315),FALSE))*$C318</f>
        <v>7185.9584389681786</v>
      </c>
      <c r="AL318">
        <f>AL317+(1-(HLOOKUP(daily!$B317,'commercial size limit'!$A$4:$M$13,7,FALSE)/100))*(VLOOKUP(17&amp;$B317,'comm trip limit - FL_Keys'!$A$5:$I$64,COLUMN(H315),FALSE))*$C318</f>
        <v>7307.3755358122662</v>
      </c>
      <c r="AM318">
        <f>AM317+(1-(HLOOKUP(daily!$B317,'commercial size limit'!$A$4:$M$13,7,FALSE)/100))*(VLOOKUP(17&amp;$B317,'comm trip limit - FL_Keys'!$A$5:$I$64,COLUMN(I315),FALSE))*$C318</f>
        <v>7314.2125543331513</v>
      </c>
    </row>
    <row r="319" spans="1:39" x14ac:dyDescent="0.25">
      <c r="A319" s="7">
        <v>42686</v>
      </c>
      <c r="B319" s="22">
        <f t="shared" si="13"/>
        <v>11</v>
      </c>
      <c r="C319" s="21">
        <f t="shared" si="12"/>
        <v>56.552999999999997</v>
      </c>
      <c r="D319">
        <f t="shared" si="14"/>
        <v>17845.479999999978</v>
      </c>
      <c r="E319">
        <v>317</v>
      </c>
      <c r="J319">
        <f>J318+(1-(HLOOKUP(daily!$B318,'commercial size limit'!$A$4:$M$13,2,FALSE)/100))*(VLOOKUP(12&amp;$B318,'comm trip limit - FL_Keys'!$A$5:$I$64,COLUMN(D316),FALSE))*$C319</f>
        <v>17845.479999999978</v>
      </c>
      <c r="K319">
        <f>K318+(1-(HLOOKUP(daily!$B318,'commercial size limit'!$A$4:$M$13,2,FALSE)/100))*(VLOOKUP(12&amp;$B318,'comm trip limit - FL_Keys'!$A$5:$I$64,COLUMN(E316),FALSE))*$C319</f>
        <v>10200.65869065998</v>
      </c>
      <c r="L319">
        <f>L318+(1-(HLOOKUP(daily!$B318,'commercial size limit'!$A$4:$M$13,2,FALSE)/100))*(VLOOKUP(12&amp;$B318,'comm trip limit - FL_Keys'!$A$5:$I$64,COLUMN(F316),FALSE))*$C319</f>
        <v>13737.66373898997</v>
      </c>
      <c r="M319">
        <f>M318+(1-(HLOOKUP(daily!$B318,'commercial size limit'!$A$4:$M$13,2,FALSE)/100))*(VLOOKUP(12&amp;$B318,'comm trip limit - FL_Keys'!$A$5:$I$64,COLUMN(G316),FALSE))*$C319</f>
        <v>16238.642816649992</v>
      </c>
      <c r="N319">
        <f>N318+(1-(HLOOKUP(daily!$B318,'commercial size limit'!$A$4:$M$13,2,FALSE)/100))*(VLOOKUP(12&amp;$B318,'comm trip limit - FL_Keys'!$A$5:$I$64,COLUMN(H316),FALSE))*$C319</f>
        <v>17009.222058749961</v>
      </c>
      <c r="O319">
        <f>O318+(1-(HLOOKUP(daily!$B318,'commercial size limit'!$A$4:$M$13,2,FALSE)/100))*(VLOOKUP(12&amp;$B318,'comm trip limit - FL_Keys'!$A$5:$I$64,COLUMN(I316),FALSE))*$C319</f>
        <v>17243.52036828997</v>
      </c>
      <c r="P319">
        <f>P318+(1-(HLOOKUP(daily!$B318,'commercial size limit'!$A$4:$M$13,4,FALSE)/100))*(VLOOKUP(14&amp;$B318,'comm trip limit - FL_Keys'!$A$5:$I$64,COLUMN(D316),FALSE))*$C319</f>
        <v>11932.927193711997</v>
      </c>
      <c r="Q319">
        <f>Q318+(1-(HLOOKUP(daily!$B318,'commercial size limit'!$A$4:$M$13,4,FALSE)/100))*(VLOOKUP(14&amp;$B318,'comm trip limit - FL_Keys'!$A$5:$I$64,COLUMN(E316),FALSE))*$C319</f>
        <v>7987.9069602005848</v>
      </c>
      <c r="R319">
        <f>R318+(1-(HLOOKUP(daily!$B318,'commercial size limit'!$A$4:$M$13,4,FALSE)/100))*(VLOOKUP(14&amp;$B318,'comm trip limit - FL_Keys'!$A$5:$I$64,COLUMN(F316),FALSE))*$C319</f>
        <v>10073.463801659778</v>
      </c>
      <c r="S319">
        <f>S318+(1-(HLOOKUP(daily!$B318,'commercial size limit'!$A$4:$M$13,4,FALSE)/100))*(VLOOKUP(14&amp;$B318,'comm trip limit - FL_Keys'!$A$5:$I$64,COLUMN(G316),FALSE))*$C319</f>
        <v>11423.679179459672</v>
      </c>
      <c r="T319">
        <f>T318+(1-(HLOOKUP(daily!$B318,'commercial size limit'!$A$4:$M$13,4,FALSE)/100))*(VLOOKUP(14&amp;$B318,'comm trip limit - FL_Keys'!$A$5:$I$64,COLUMN(H316),FALSE))*$C319</f>
        <v>11753.722166597372</v>
      </c>
      <c r="U319">
        <f>U318+(1-(HLOOKUP(daily!$B318,'commercial size limit'!$A$4:$M$13,4,FALSE)/100))*(VLOOKUP(14&amp;$B318,'comm trip limit - FL_Keys'!$A$5:$I$64,COLUMN(I316),FALSE))*$C319</f>
        <v>11851.110487074115</v>
      </c>
      <c r="V319">
        <f>V318+(1-(HLOOKUP(daily!$B318,'commercial size limit'!$A$4:$M$13,5,FALSE)/100))*(VLOOKUP(15&amp;$B318,'comm trip limit - FL_Keys'!$A$5:$I$64,COLUMN(D316),FALSE))*$C319</f>
        <v>9997.0671695560377</v>
      </c>
      <c r="W319">
        <f>W318+(1-(HLOOKUP(daily!$B318,'commercial size limit'!$A$4:$M$13,5,FALSE)/100))*(VLOOKUP(15&amp;$B318,'comm trip limit - FL_Keys'!$A$5:$I$64,COLUMN(E316),FALSE))*$C319</f>
        <v>7028.1315498911399</v>
      </c>
      <c r="X319">
        <f>X318+(1-(HLOOKUP(daily!$B318,'commercial size limit'!$A$4:$M$13,5,FALSE)/100))*(VLOOKUP(15&amp;$B318,'comm trip limit - FL_Keys'!$A$5:$I$64,COLUMN(F316),FALSE))*$C319</f>
        <v>8646.7346616281939</v>
      </c>
      <c r="Y319">
        <f>Y318+(1-(HLOOKUP(daily!$B318,'commercial size limit'!$A$4:$M$13,5,FALSE)/100))*(VLOOKUP(15&amp;$B318,'comm trip limit - FL_Keys'!$A$5:$I$64,COLUMN(G316),FALSE))*$C319</f>
        <v>9701.9169237258975</v>
      </c>
      <c r="Z319">
        <f>Z318+(1-(HLOOKUP(daily!$B318,'commercial size limit'!$A$4:$M$13,5,FALSE)/100))*(VLOOKUP(15&amp;$B318,'comm trip limit - FL_Keys'!$A$5:$I$64,COLUMN(H316),FALSE))*$C319</f>
        <v>9924.5357636843346</v>
      </c>
      <c r="AA319">
        <f>AA318+(1-(HLOOKUP(daily!$B318,'commercial size limit'!$A$4:$M$13,5,FALSE)/100))*(VLOOKUP(15&amp;$B318,'comm trip limit - FL_Keys'!$A$5:$I$64,COLUMN(I316),FALSE))*$C319</f>
        <v>9970.0570186263121</v>
      </c>
      <c r="AB319">
        <f>AB318+(1-(HLOOKUP(daily!$B318,'commercial size limit'!$A$4:$M$13,6,FALSE)/100))*(VLOOKUP(16&amp;$B318,'comm trip limit - FL_Keys'!$A$5:$I$64,COLUMN(D316),FALSE))*$C319</f>
        <v>8654.3856746995971</v>
      </c>
      <c r="AC319">
        <f>AC318+(1-(HLOOKUP(daily!$B318,'commercial size limit'!$A$4:$M$13,6,FALSE)/100))*(VLOOKUP(16&amp;$B318,'comm trip limit - FL_Keys'!$A$5:$I$64,COLUMN(E316),FALSE))*$C319</f>
        <v>6324.670256028282</v>
      </c>
      <c r="AD319">
        <f>AD318+(1-(HLOOKUP(daily!$B318,'commercial size limit'!$A$4:$M$13,6,FALSE)/100))*(VLOOKUP(16&amp;$B318,'comm trip limit - FL_Keys'!$A$5:$I$64,COLUMN(F316),FALSE))*$C319</f>
        <v>7600.2703654068919</v>
      </c>
      <c r="AE319">
        <f>AE318+(1-(HLOOKUP(daily!$B318,'commercial size limit'!$A$4:$M$13,6,FALSE)/100))*(VLOOKUP(16&amp;$B318,'comm trip limit - FL_Keys'!$A$5:$I$64,COLUMN(G316),FALSE))*$C319</f>
        <v>8405.2310461558645</v>
      </c>
      <c r="AF319">
        <f>AF318+(1-(HLOOKUP(daily!$B318,'commercial size limit'!$A$4:$M$13,6,FALSE)/100))*(VLOOKUP(16&amp;$B318,'comm trip limit - FL_Keys'!$A$5:$I$64,COLUMN(H316),FALSE))*$C319</f>
        <v>8586.5370555109457</v>
      </c>
      <c r="AG319">
        <f>AG318+(1-(HLOOKUP(daily!$B318,'commercial size limit'!$A$4:$M$13,6,FALSE)/100))*(VLOOKUP(16&amp;$B318,'comm trip limit - FL_Keys'!$A$5:$I$64,COLUMN(I316),FALSE))*$C319</f>
        <v>8627.3755237698897</v>
      </c>
      <c r="AH319">
        <f>AH318+(1-(HLOOKUP(daily!$B318,'commercial size limit'!$A$4:$M$13,7,FALSE)/100))*(VLOOKUP(17&amp;$B318,'comm trip limit - FL_Keys'!$A$5:$I$64,COLUMN(D316),FALSE))*$C319</f>
        <v>7327.7004448331509</v>
      </c>
      <c r="AI319">
        <f>AI318+(1-(HLOOKUP(daily!$B318,'commercial size limit'!$A$4:$M$13,7,FALSE)/100))*(VLOOKUP(17&amp;$B318,'comm trip limit - FL_Keys'!$A$5:$I$64,COLUMN(E316),FALSE))*$C319</f>
        <v>5543.9057426919826</v>
      </c>
      <c r="AJ319">
        <f>AJ318+(1-(HLOOKUP(daily!$B318,'commercial size limit'!$A$4:$M$13,7,FALSE)/100))*(VLOOKUP(17&amp;$B318,'comm trip limit - FL_Keys'!$A$5:$I$64,COLUMN(F316),FALSE))*$C319</f>
        <v>6600.0711338365782</v>
      </c>
      <c r="AK319">
        <f>AK318+(1-(HLOOKUP(daily!$B318,'commercial size limit'!$A$4:$M$13,7,FALSE)/100))*(VLOOKUP(17&amp;$B318,'comm trip limit - FL_Keys'!$A$5:$I$64,COLUMN(G316),FALSE))*$C319</f>
        <v>7199.4463294681782</v>
      </c>
      <c r="AL319">
        <f>AL318+(1-(HLOOKUP(daily!$B318,'commercial size limit'!$A$4:$M$13,7,FALSE)/100))*(VLOOKUP(17&amp;$B318,'comm trip limit - FL_Keys'!$A$5:$I$64,COLUMN(H316),FALSE))*$C319</f>
        <v>7320.8634263122658</v>
      </c>
      <c r="AM319">
        <f>AM318+(1-(HLOOKUP(daily!$B318,'commercial size limit'!$A$4:$M$13,7,FALSE)/100))*(VLOOKUP(17&amp;$B318,'comm trip limit - FL_Keys'!$A$5:$I$64,COLUMN(I316),FALSE))*$C319</f>
        <v>7327.7004448331509</v>
      </c>
    </row>
    <row r="320" spans="1:39" x14ac:dyDescent="0.25">
      <c r="A320" s="7">
        <v>42687</v>
      </c>
      <c r="B320" s="22">
        <f t="shared" si="13"/>
        <v>11</v>
      </c>
      <c r="C320" s="21">
        <f t="shared" si="12"/>
        <v>56.552999999999997</v>
      </c>
      <c r="D320">
        <f t="shared" si="14"/>
        <v>17902.032999999978</v>
      </c>
      <c r="E320">
        <v>318</v>
      </c>
      <c r="J320">
        <f>J319+(1-(HLOOKUP(daily!$B319,'commercial size limit'!$A$4:$M$13,2,FALSE)/100))*(VLOOKUP(12&amp;$B319,'comm trip limit - FL_Keys'!$A$5:$I$64,COLUMN(D317),FALSE))*$C320</f>
        <v>17902.032999999978</v>
      </c>
      <c r="K320">
        <f>K319+(1-(HLOOKUP(daily!$B319,'commercial size limit'!$A$4:$M$13,2,FALSE)/100))*(VLOOKUP(12&amp;$B319,'comm trip limit - FL_Keys'!$A$5:$I$64,COLUMN(E317),FALSE))*$C320</f>
        <v>10226.97506367998</v>
      </c>
      <c r="L320">
        <f>L319+(1-(HLOOKUP(daily!$B319,'commercial size limit'!$A$4:$M$13,2,FALSE)/100))*(VLOOKUP(12&amp;$B319,'comm trip limit - FL_Keys'!$A$5:$I$64,COLUMN(F317),FALSE))*$C320</f>
        <v>13774.87561298997</v>
      </c>
      <c r="M320">
        <f>M319+(1-(HLOOKUP(daily!$B319,'commercial size limit'!$A$4:$M$13,2,FALSE)/100))*(VLOOKUP(12&amp;$B319,'comm trip limit - FL_Keys'!$A$5:$I$64,COLUMN(G317),FALSE))*$C320</f>
        <v>16283.431661589992</v>
      </c>
      <c r="N320">
        <f>N319+(1-(HLOOKUP(daily!$B319,'commercial size limit'!$A$4:$M$13,2,FALSE)/100))*(VLOOKUP(12&amp;$B319,'comm trip limit - FL_Keys'!$A$5:$I$64,COLUMN(H317),FALSE))*$C320</f>
        <v>17057.872342529961</v>
      </c>
      <c r="O320">
        <f>O319+(1-(HLOOKUP(daily!$B319,'commercial size limit'!$A$4:$M$13,2,FALSE)/100))*(VLOOKUP(12&amp;$B319,'comm trip limit - FL_Keys'!$A$5:$I$64,COLUMN(I317),FALSE))*$C320</f>
        <v>17295.197934159969</v>
      </c>
      <c r="P320">
        <f>P319+(1-(HLOOKUP(daily!$B319,'commercial size limit'!$A$4:$M$13,4,FALSE)/100))*(VLOOKUP(14&amp;$B319,'comm trip limit - FL_Keys'!$A$5:$I$64,COLUMN(D317),FALSE))*$C320</f>
        <v>11962.249924211997</v>
      </c>
      <c r="Q320">
        <f>Q319+(1-(HLOOKUP(daily!$B319,'commercial size limit'!$A$4:$M$13,4,FALSE)/100))*(VLOOKUP(14&amp;$B319,'comm trip limit - FL_Keys'!$A$5:$I$64,COLUMN(E317),FALSE))*$C320</f>
        <v>8006.9089692464995</v>
      </c>
      <c r="R320">
        <f>R319+(1-(HLOOKUP(daily!$B319,'commercial size limit'!$A$4:$M$13,4,FALSE)/100))*(VLOOKUP(14&amp;$B319,'comm trip limit - FL_Keys'!$A$5:$I$64,COLUMN(F317),FALSE))*$C320</f>
        <v>10096.508828787033</v>
      </c>
      <c r="S320">
        <f>S319+(1-(HLOOKUP(daily!$B319,'commercial size limit'!$A$4:$M$13,4,FALSE)/100))*(VLOOKUP(14&amp;$B319,'comm trip limit - FL_Keys'!$A$5:$I$64,COLUMN(G317),FALSE))*$C320</f>
        <v>11450.300406798708</v>
      </c>
      <c r="T320">
        <f>T319+(1-(HLOOKUP(daily!$B319,'commercial size limit'!$A$4:$M$13,4,FALSE)/100))*(VLOOKUP(14&amp;$B319,'comm trip limit - FL_Keys'!$A$5:$I$64,COLUMN(H317),FALSE))*$C320</f>
        <v>11782.300979424586</v>
      </c>
      <c r="U320">
        <f>U319+(1-(HLOOKUP(daily!$B319,'commercial size limit'!$A$4:$M$13,4,FALSE)/100))*(VLOOKUP(14&amp;$B319,'comm trip limit - FL_Keys'!$A$5:$I$64,COLUMN(I317),FALSE))*$C320</f>
        <v>11880.419729118084</v>
      </c>
      <c r="V320">
        <f>V319+(1-(HLOOKUP(daily!$B319,'commercial size limit'!$A$4:$M$13,5,FALSE)/100))*(VLOOKUP(15&amp;$B319,'comm trip limit - FL_Keys'!$A$5:$I$64,COLUMN(D317),FALSE))*$C320</f>
        <v>10021.102194556037</v>
      </c>
      <c r="W320">
        <f>W319+(1-(HLOOKUP(daily!$B319,'commercial size limit'!$A$4:$M$13,5,FALSE)/100))*(VLOOKUP(15&amp;$B319,'comm trip limit - FL_Keys'!$A$5:$I$64,COLUMN(E317),FALSE))*$C320</f>
        <v>7044.8272396571401</v>
      </c>
      <c r="X320">
        <f>X319+(1-(HLOOKUP(daily!$B319,'commercial size limit'!$A$4:$M$13,5,FALSE)/100))*(VLOOKUP(15&amp;$B319,'comm trip limit - FL_Keys'!$A$5:$I$64,COLUMN(F317),FALSE))*$C320</f>
        <v>8666.4777522139448</v>
      </c>
      <c r="Y320">
        <f>Y319+(1-(HLOOKUP(daily!$B319,'commercial size limit'!$A$4:$M$13,5,FALSE)/100))*(VLOOKUP(15&amp;$B319,'comm trip limit - FL_Keys'!$A$5:$I$64,COLUMN(G317),FALSE))*$C320</f>
        <v>9724.4985507641468</v>
      </c>
      <c r="Z320">
        <f>Z319+(1-(HLOOKUP(daily!$B319,'commercial size limit'!$A$4:$M$13,5,FALSE)/100))*(VLOOKUP(15&amp;$B319,'comm trip limit - FL_Keys'!$A$5:$I$64,COLUMN(H317),FALSE))*$C320</f>
        <v>9948.4184066258349</v>
      </c>
      <c r="AA320">
        <f>AA319+(1-(HLOOKUP(daily!$B319,'commercial size limit'!$A$4:$M$13,5,FALSE)/100))*(VLOOKUP(15&amp;$B319,'comm trip limit - FL_Keys'!$A$5:$I$64,COLUMN(I317),FALSE))*$C320</f>
        <v>9994.0920436263114</v>
      </c>
      <c r="AB320">
        <f>AB319+(1-(HLOOKUP(daily!$B319,'commercial size limit'!$A$4:$M$13,6,FALSE)/100))*(VLOOKUP(16&amp;$B319,'comm trip limit - FL_Keys'!$A$5:$I$64,COLUMN(D317),FALSE))*$C320</f>
        <v>8673.6985241995972</v>
      </c>
      <c r="AC320">
        <f>AC319+(1-(HLOOKUP(daily!$B319,'commercial size limit'!$A$4:$M$13,6,FALSE)/100))*(VLOOKUP(16&amp;$B319,'comm trip limit - FL_Keys'!$A$5:$I$64,COLUMN(E317),FALSE))*$C320</f>
        <v>6338.9353060544672</v>
      </c>
      <c r="AD320">
        <f>AD319+(1-(HLOOKUP(daily!$B319,'commercial size limit'!$A$4:$M$13,6,FALSE)/100))*(VLOOKUP(16&amp;$B319,'comm trip limit - FL_Keys'!$A$5:$I$64,COLUMN(F317),FALSE))*$C320</f>
        <v>7616.8029370928716</v>
      </c>
      <c r="AE320">
        <f>AE319+(1-(HLOOKUP(daily!$B319,'commercial size limit'!$A$4:$M$13,6,FALSE)/100))*(VLOOKUP(16&amp;$B319,'comm trip limit - FL_Keys'!$A$5:$I$64,COLUMN(G317),FALSE))*$C320</f>
        <v>8424.0983482178999</v>
      </c>
      <c r="AF320">
        <f>AF319+(1-(HLOOKUP(daily!$B319,'commercial size limit'!$A$4:$M$13,6,FALSE)/100))*(VLOOKUP(16&amp;$B319,'comm trip limit - FL_Keys'!$A$5:$I$64,COLUMN(H317),FALSE))*$C320</f>
        <v>8605.8499050109458</v>
      </c>
      <c r="AG320">
        <f>AG319+(1-(HLOOKUP(daily!$B319,'commercial size limit'!$A$4:$M$13,6,FALSE)/100))*(VLOOKUP(16&amp;$B319,'comm trip limit - FL_Keys'!$A$5:$I$64,COLUMN(I317),FALSE))*$C320</f>
        <v>8646.6883732698898</v>
      </c>
      <c r="AH320">
        <f>AH319+(1-(HLOOKUP(daily!$B319,'commercial size limit'!$A$4:$M$13,7,FALSE)/100))*(VLOOKUP(17&amp;$B319,'comm trip limit - FL_Keys'!$A$5:$I$64,COLUMN(D317),FALSE))*$C320</f>
        <v>7341.1883353331505</v>
      </c>
      <c r="AI320">
        <f>AI319+(1-(HLOOKUP(daily!$B319,'commercial size limit'!$A$4:$M$13,7,FALSE)/100))*(VLOOKUP(17&amp;$B319,'comm trip limit - FL_Keys'!$A$5:$I$64,COLUMN(E317),FALSE))*$C320</f>
        <v>5554.6986177911776</v>
      </c>
      <c r="AJ320">
        <f>AJ319+(1-(HLOOKUP(daily!$B319,'commercial size limit'!$A$4:$M$13,7,FALSE)/100))*(VLOOKUP(17&amp;$B319,'comm trip limit - FL_Keys'!$A$5:$I$64,COLUMN(F317),FALSE))*$C320</f>
        <v>6612.5041364205736</v>
      </c>
      <c r="AK320">
        <f>AK319+(1-(HLOOKUP(daily!$B319,'commercial size limit'!$A$4:$M$13,7,FALSE)/100))*(VLOOKUP(17&amp;$B319,'comm trip limit - FL_Keys'!$A$5:$I$64,COLUMN(G317),FALSE))*$C320</f>
        <v>7212.9342199681778</v>
      </c>
      <c r="AL320">
        <f>AL319+(1-(HLOOKUP(daily!$B319,'commercial size limit'!$A$4:$M$13,7,FALSE)/100))*(VLOOKUP(17&amp;$B319,'comm trip limit - FL_Keys'!$A$5:$I$64,COLUMN(H317),FALSE))*$C320</f>
        <v>7334.3513168122654</v>
      </c>
      <c r="AM320">
        <f>AM319+(1-(HLOOKUP(daily!$B319,'commercial size limit'!$A$4:$M$13,7,FALSE)/100))*(VLOOKUP(17&amp;$B319,'comm trip limit - FL_Keys'!$A$5:$I$64,COLUMN(I317),FALSE))*$C320</f>
        <v>7341.1883353331505</v>
      </c>
    </row>
    <row r="321" spans="1:39" x14ac:dyDescent="0.25">
      <c r="A321" s="7">
        <v>42688</v>
      </c>
      <c r="B321" s="22">
        <f t="shared" si="13"/>
        <v>11</v>
      </c>
      <c r="C321" s="21">
        <f t="shared" si="12"/>
        <v>56.552999999999997</v>
      </c>
      <c r="D321">
        <f t="shared" si="14"/>
        <v>17958.585999999978</v>
      </c>
      <c r="E321">
        <v>319</v>
      </c>
      <c r="J321">
        <f>J320+(1-(HLOOKUP(daily!$B320,'commercial size limit'!$A$4:$M$13,2,FALSE)/100))*(VLOOKUP(12&amp;$B320,'comm trip limit - FL_Keys'!$A$5:$I$64,COLUMN(D318),FALSE))*$C321</f>
        <v>17958.585999999978</v>
      </c>
      <c r="K321">
        <f>K320+(1-(HLOOKUP(daily!$B320,'commercial size limit'!$A$4:$M$13,2,FALSE)/100))*(VLOOKUP(12&amp;$B320,'comm trip limit - FL_Keys'!$A$5:$I$64,COLUMN(E318),FALSE))*$C321</f>
        <v>10253.291436699979</v>
      </c>
      <c r="L321">
        <f>L320+(1-(HLOOKUP(daily!$B320,'commercial size limit'!$A$4:$M$13,2,FALSE)/100))*(VLOOKUP(12&amp;$B320,'comm trip limit - FL_Keys'!$A$5:$I$64,COLUMN(F318),FALSE))*$C321</f>
        <v>13812.087486989971</v>
      </c>
      <c r="M321">
        <f>M320+(1-(HLOOKUP(daily!$B320,'commercial size limit'!$A$4:$M$13,2,FALSE)/100))*(VLOOKUP(12&amp;$B320,'comm trip limit - FL_Keys'!$A$5:$I$64,COLUMN(G318),FALSE))*$C321</f>
        <v>16328.220506529991</v>
      </c>
      <c r="N321">
        <f>N320+(1-(HLOOKUP(daily!$B320,'commercial size limit'!$A$4:$M$13,2,FALSE)/100))*(VLOOKUP(12&amp;$B320,'comm trip limit - FL_Keys'!$A$5:$I$64,COLUMN(H318),FALSE))*$C321</f>
        <v>17106.522626309961</v>
      </c>
      <c r="O321">
        <f>O320+(1-(HLOOKUP(daily!$B320,'commercial size limit'!$A$4:$M$13,2,FALSE)/100))*(VLOOKUP(12&amp;$B320,'comm trip limit - FL_Keys'!$A$5:$I$64,COLUMN(I318),FALSE))*$C321</f>
        <v>17346.875500029968</v>
      </c>
      <c r="P321">
        <f>P320+(1-(HLOOKUP(daily!$B320,'commercial size limit'!$A$4:$M$13,4,FALSE)/100))*(VLOOKUP(14&amp;$B320,'comm trip limit - FL_Keys'!$A$5:$I$64,COLUMN(D318),FALSE))*$C321</f>
        <v>11991.572654711998</v>
      </c>
      <c r="Q321">
        <f>Q320+(1-(HLOOKUP(daily!$B320,'commercial size limit'!$A$4:$M$13,4,FALSE)/100))*(VLOOKUP(14&amp;$B320,'comm trip limit - FL_Keys'!$A$5:$I$64,COLUMN(E318),FALSE))*$C321</f>
        <v>8025.9109782924143</v>
      </c>
      <c r="R321">
        <f>R320+(1-(HLOOKUP(daily!$B320,'commercial size limit'!$A$4:$M$13,4,FALSE)/100))*(VLOOKUP(14&amp;$B320,'comm trip limit - FL_Keys'!$A$5:$I$64,COLUMN(F318),FALSE))*$C321</f>
        <v>10119.553855914288</v>
      </c>
      <c r="S321">
        <f>S320+(1-(HLOOKUP(daily!$B320,'commercial size limit'!$A$4:$M$13,4,FALSE)/100))*(VLOOKUP(14&amp;$B320,'comm trip limit - FL_Keys'!$A$5:$I$64,COLUMN(G318),FALSE))*$C321</f>
        <v>11476.921634137743</v>
      </c>
      <c r="T321">
        <f>T320+(1-(HLOOKUP(daily!$B320,'commercial size limit'!$A$4:$M$13,4,FALSE)/100))*(VLOOKUP(14&amp;$B320,'comm trip limit - FL_Keys'!$A$5:$I$64,COLUMN(H318),FALSE))*$C321</f>
        <v>11810.879792251801</v>
      </c>
      <c r="U321">
        <f>U320+(1-(HLOOKUP(daily!$B320,'commercial size limit'!$A$4:$M$13,4,FALSE)/100))*(VLOOKUP(14&amp;$B320,'comm trip limit - FL_Keys'!$A$5:$I$64,COLUMN(I318),FALSE))*$C321</f>
        <v>11909.728971162054</v>
      </c>
      <c r="V321">
        <f>V320+(1-(HLOOKUP(daily!$B320,'commercial size limit'!$A$4:$M$13,5,FALSE)/100))*(VLOOKUP(15&amp;$B320,'comm trip limit - FL_Keys'!$A$5:$I$64,COLUMN(D318),FALSE))*$C321</f>
        <v>10045.137219556036</v>
      </c>
      <c r="W321">
        <f>W320+(1-(HLOOKUP(daily!$B320,'commercial size limit'!$A$4:$M$13,5,FALSE)/100))*(VLOOKUP(15&amp;$B320,'comm trip limit - FL_Keys'!$A$5:$I$64,COLUMN(E318),FALSE))*$C321</f>
        <v>7061.5229294231403</v>
      </c>
      <c r="X321">
        <f>X320+(1-(HLOOKUP(daily!$B320,'commercial size limit'!$A$4:$M$13,5,FALSE)/100))*(VLOOKUP(15&amp;$B320,'comm trip limit - FL_Keys'!$A$5:$I$64,COLUMN(F318),FALSE))*$C321</f>
        <v>8686.2208427996957</v>
      </c>
      <c r="Y321">
        <f>Y320+(1-(HLOOKUP(daily!$B320,'commercial size limit'!$A$4:$M$13,5,FALSE)/100))*(VLOOKUP(15&amp;$B320,'comm trip limit - FL_Keys'!$A$5:$I$64,COLUMN(G318),FALSE))*$C321</f>
        <v>9747.0801778023961</v>
      </c>
      <c r="Z321">
        <f>Z320+(1-(HLOOKUP(daily!$B320,'commercial size limit'!$A$4:$M$13,5,FALSE)/100))*(VLOOKUP(15&amp;$B320,'comm trip limit - FL_Keys'!$A$5:$I$64,COLUMN(H318),FALSE))*$C321</f>
        <v>9972.3010495673352</v>
      </c>
      <c r="AA321">
        <f>AA320+(1-(HLOOKUP(daily!$B320,'commercial size limit'!$A$4:$M$13,5,FALSE)/100))*(VLOOKUP(15&amp;$B320,'comm trip limit - FL_Keys'!$A$5:$I$64,COLUMN(I318),FALSE))*$C321</f>
        <v>10018.127068626311</v>
      </c>
      <c r="AB321">
        <f>AB320+(1-(HLOOKUP(daily!$B320,'commercial size limit'!$A$4:$M$13,6,FALSE)/100))*(VLOOKUP(16&amp;$B320,'comm trip limit - FL_Keys'!$A$5:$I$64,COLUMN(D318),FALSE))*$C321</f>
        <v>8693.0113736995972</v>
      </c>
      <c r="AC321">
        <f>AC320+(1-(HLOOKUP(daily!$B320,'commercial size limit'!$A$4:$M$13,6,FALSE)/100))*(VLOOKUP(16&amp;$B320,'comm trip limit - FL_Keys'!$A$5:$I$64,COLUMN(E318),FALSE))*$C321</f>
        <v>6353.2003560806525</v>
      </c>
      <c r="AD321">
        <f>AD320+(1-(HLOOKUP(daily!$B320,'commercial size limit'!$A$4:$M$13,6,FALSE)/100))*(VLOOKUP(16&amp;$B320,'comm trip limit - FL_Keys'!$A$5:$I$64,COLUMN(F318),FALSE))*$C321</f>
        <v>7633.3355087788514</v>
      </c>
      <c r="AE321">
        <f>AE320+(1-(HLOOKUP(daily!$B320,'commercial size limit'!$A$4:$M$13,6,FALSE)/100))*(VLOOKUP(16&amp;$B320,'comm trip limit - FL_Keys'!$A$5:$I$64,COLUMN(G318),FALSE))*$C321</f>
        <v>8442.9656502799353</v>
      </c>
      <c r="AF321">
        <f>AF320+(1-(HLOOKUP(daily!$B320,'commercial size limit'!$A$4:$M$13,6,FALSE)/100))*(VLOOKUP(16&amp;$B320,'comm trip limit - FL_Keys'!$A$5:$I$64,COLUMN(H318),FALSE))*$C321</f>
        <v>8625.1627545109459</v>
      </c>
      <c r="AG321">
        <f>AG320+(1-(HLOOKUP(daily!$B320,'commercial size limit'!$A$4:$M$13,6,FALSE)/100))*(VLOOKUP(16&amp;$B320,'comm trip limit - FL_Keys'!$A$5:$I$64,COLUMN(I318),FALSE))*$C321</f>
        <v>8666.0012227698899</v>
      </c>
      <c r="AH321">
        <f>AH320+(1-(HLOOKUP(daily!$B320,'commercial size limit'!$A$4:$M$13,7,FALSE)/100))*(VLOOKUP(17&amp;$B320,'comm trip limit - FL_Keys'!$A$5:$I$64,COLUMN(D318),FALSE))*$C321</f>
        <v>7354.6762258331501</v>
      </c>
      <c r="AI321">
        <f>AI320+(1-(HLOOKUP(daily!$B320,'commercial size limit'!$A$4:$M$13,7,FALSE)/100))*(VLOOKUP(17&amp;$B320,'comm trip limit - FL_Keys'!$A$5:$I$64,COLUMN(E318),FALSE))*$C321</f>
        <v>5565.4914928903727</v>
      </c>
      <c r="AJ321">
        <f>AJ320+(1-(HLOOKUP(daily!$B320,'commercial size limit'!$A$4:$M$13,7,FALSE)/100))*(VLOOKUP(17&amp;$B320,'comm trip limit - FL_Keys'!$A$5:$I$64,COLUMN(F318),FALSE))*$C321</f>
        <v>6624.937139004569</v>
      </c>
      <c r="AK321">
        <f>AK320+(1-(HLOOKUP(daily!$B320,'commercial size limit'!$A$4:$M$13,7,FALSE)/100))*(VLOOKUP(17&amp;$B320,'comm trip limit - FL_Keys'!$A$5:$I$64,COLUMN(G318),FALSE))*$C321</f>
        <v>7226.4221104681774</v>
      </c>
      <c r="AL321">
        <f>AL320+(1-(HLOOKUP(daily!$B320,'commercial size limit'!$A$4:$M$13,7,FALSE)/100))*(VLOOKUP(17&amp;$B320,'comm trip limit - FL_Keys'!$A$5:$I$64,COLUMN(H318),FALSE))*$C321</f>
        <v>7347.839207312265</v>
      </c>
      <c r="AM321">
        <f>AM320+(1-(HLOOKUP(daily!$B320,'commercial size limit'!$A$4:$M$13,7,FALSE)/100))*(VLOOKUP(17&amp;$B320,'comm trip limit - FL_Keys'!$A$5:$I$64,COLUMN(I318),FALSE))*$C321</f>
        <v>7354.6762258331501</v>
      </c>
    </row>
    <row r="322" spans="1:39" x14ac:dyDescent="0.25">
      <c r="A322" s="7">
        <v>42689</v>
      </c>
      <c r="B322" s="22">
        <f t="shared" si="13"/>
        <v>11</v>
      </c>
      <c r="C322" s="21">
        <f t="shared" si="12"/>
        <v>56.552999999999997</v>
      </c>
      <c r="D322">
        <f t="shared" si="14"/>
        <v>18015.138999999977</v>
      </c>
      <c r="E322">
        <v>320</v>
      </c>
      <c r="J322">
        <f>J321+(1-(HLOOKUP(daily!$B321,'commercial size limit'!$A$4:$M$13,2,FALSE)/100))*(VLOOKUP(12&amp;$B321,'comm trip limit - FL_Keys'!$A$5:$I$64,COLUMN(D319),FALSE))*$C322</f>
        <v>18015.138999999977</v>
      </c>
      <c r="K322">
        <f>K321+(1-(HLOOKUP(daily!$B321,'commercial size limit'!$A$4:$M$13,2,FALSE)/100))*(VLOOKUP(12&amp;$B321,'comm trip limit - FL_Keys'!$A$5:$I$64,COLUMN(E319),FALSE))*$C322</f>
        <v>10279.607809719979</v>
      </c>
      <c r="L322">
        <f>L321+(1-(HLOOKUP(daily!$B321,'commercial size limit'!$A$4:$M$13,2,FALSE)/100))*(VLOOKUP(12&amp;$B321,'comm trip limit - FL_Keys'!$A$5:$I$64,COLUMN(F319),FALSE))*$C322</f>
        <v>13849.299360989971</v>
      </c>
      <c r="M322">
        <f>M321+(1-(HLOOKUP(daily!$B321,'commercial size limit'!$A$4:$M$13,2,FALSE)/100))*(VLOOKUP(12&amp;$B321,'comm trip limit - FL_Keys'!$A$5:$I$64,COLUMN(G319),FALSE))*$C322</f>
        <v>16373.009351469991</v>
      </c>
      <c r="N322">
        <f>N321+(1-(HLOOKUP(daily!$B321,'commercial size limit'!$A$4:$M$13,2,FALSE)/100))*(VLOOKUP(12&amp;$B321,'comm trip limit - FL_Keys'!$A$5:$I$64,COLUMN(H319),FALSE))*$C322</f>
        <v>17155.172910089961</v>
      </c>
      <c r="O322">
        <f>O321+(1-(HLOOKUP(daily!$B321,'commercial size limit'!$A$4:$M$13,2,FALSE)/100))*(VLOOKUP(12&amp;$B321,'comm trip limit - FL_Keys'!$A$5:$I$64,COLUMN(I319),FALSE))*$C322</f>
        <v>17398.553065899967</v>
      </c>
      <c r="P322">
        <f>P321+(1-(HLOOKUP(daily!$B321,'commercial size limit'!$A$4:$M$13,4,FALSE)/100))*(VLOOKUP(14&amp;$B321,'comm trip limit - FL_Keys'!$A$5:$I$64,COLUMN(D319),FALSE))*$C322</f>
        <v>12020.895385211998</v>
      </c>
      <c r="Q322">
        <f>Q321+(1-(HLOOKUP(daily!$B321,'commercial size limit'!$A$4:$M$13,4,FALSE)/100))*(VLOOKUP(14&amp;$B321,'comm trip limit - FL_Keys'!$A$5:$I$64,COLUMN(E319),FALSE))*$C322</f>
        <v>8044.912987338329</v>
      </c>
      <c r="R322">
        <f>R321+(1-(HLOOKUP(daily!$B321,'commercial size limit'!$A$4:$M$13,4,FALSE)/100))*(VLOOKUP(14&amp;$B321,'comm trip limit - FL_Keys'!$A$5:$I$64,COLUMN(F319),FALSE))*$C322</f>
        <v>10142.598883041543</v>
      </c>
      <c r="S322">
        <f>S321+(1-(HLOOKUP(daily!$B321,'commercial size limit'!$A$4:$M$13,4,FALSE)/100))*(VLOOKUP(14&amp;$B321,'comm trip limit - FL_Keys'!$A$5:$I$64,COLUMN(G319),FALSE))*$C322</f>
        <v>11503.542861476779</v>
      </c>
      <c r="T322">
        <f>T321+(1-(HLOOKUP(daily!$B321,'commercial size limit'!$A$4:$M$13,4,FALSE)/100))*(VLOOKUP(14&amp;$B321,'comm trip limit - FL_Keys'!$A$5:$I$64,COLUMN(H319),FALSE))*$C322</f>
        <v>11839.458605079015</v>
      </c>
      <c r="U322">
        <f>U321+(1-(HLOOKUP(daily!$B321,'commercial size limit'!$A$4:$M$13,4,FALSE)/100))*(VLOOKUP(14&amp;$B321,'comm trip limit - FL_Keys'!$A$5:$I$64,COLUMN(I319),FALSE))*$C322</f>
        <v>11939.038213206024</v>
      </c>
      <c r="V322">
        <f>V321+(1-(HLOOKUP(daily!$B321,'commercial size limit'!$A$4:$M$13,5,FALSE)/100))*(VLOOKUP(15&amp;$B321,'comm trip limit - FL_Keys'!$A$5:$I$64,COLUMN(D319),FALSE))*$C322</f>
        <v>10069.172244556035</v>
      </c>
      <c r="W322">
        <f>W321+(1-(HLOOKUP(daily!$B321,'commercial size limit'!$A$4:$M$13,5,FALSE)/100))*(VLOOKUP(15&amp;$B321,'comm trip limit - FL_Keys'!$A$5:$I$64,COLUMN(E319),FALSE))*$C322</f>
        <v>7078.2186191891406</v>
      </c>
      <c r="X322">
        <f>X321+(1-(HLOOKUP(daily!$B321,'commercial size limit'!$A$4:$M$13,5,FALSE)/100))*(VLOOKUP(15&amp;$B321,'comm trip limit - FL_Keys'!$A$5:$I$64,COLUMN(F319),FALSE))*$C322</f>
        <v>8705.9639333854466</v>
      </c>
      <c r="Y322">
        <f>Y321+(1-(HLOOKUP(daily!$B321,'commercial size limit'!$A$4:$M$13,5,FALSE)/100))*(VLOOKUP(15&amp;$B321,'comm trip limit - FL_Keys'!$A$5:$I$64,COLUMN(G319),FALSE))*$C322</f>
        <v>9769.6618048406453</v>
      </c>
      <c r="Z322">
        <f>Z321+(1-(HLOOKUP(daily!$B321,'commercial size limit'!$A$4:$M$13,5,FALSE)/100))*(VLOOKUP(15&amp;$B321,'comm trip limit - FL_Keys'!$A$5:$I$64,COLUMN(H319),FALSE))*$C322</f>
        <v>9996.1836925088355</v>
      </c>
      <c r="AA322">
        <f>AA321+(1-(HLOOKUP(daily!$B321,'commercial size limit'!$A$4:$M$13,5,FALSE)/100))*(VLOOKUP(15&amp;$B321,'comm trip limit - FL_Keys'!$A$5:$I$64,COLUMN(I319),FALSE))*$C322</f>
        <v>10042.16209362631</v>
      </c>
      <c r="AB322">
        <f>AB321+(1-(HLOOKUP(daily!$B321,'commercial size limit'!$A$4:$M$13,6,FALSE)/100))*(VLOOKUP(16&amp;$B321,'comm trip limit - FL_Keys'!$A$5:$I$64,COLUMN(D319),FALSE))*$C322</f>
        <v>8712.3242231995973</v>
      </c>
      <c r="AC322">
        <f>AC321+(1-(HLOOKUP(daily!$B321,'commercial size limit'!$A$4:$M$13,6,FALSE)/100))*(VLOOKUP(16&amp;$B321,'comm trip limit - FL_Keys'!$A$5:$I$64,COLUMN(E319),FALSE))*$C322</f>
        <v>6367.4654061068377</v>
      </c>
      <c r="AD322">
        <f>AD321+(1-(HLOOKUP(daily!$B321,'commercial size limit'!$A$4:$M$13,6,FALSE)/100))*(VLOOKUP(16&amp;$B321,'comm trip limit - FL_Keys'!$A$5:$I$64,COLUMN(F319),FALSE))*$C322</f>
        <v>7649.8680804648311</v>
      </c>
      <c r="AE322">
        <f>AE321+(1-(HLOOKUP(daily!$B321,'commercial size limit'!$A$4:$M$13,6,FALSE)/100))*(VLOOKUP(16&amp;$B321,'comm trip limit - FL_Keys'!$A$5:$I$64,COLUMN(G319),FALSE))*$C322</f>
        <v>8461.8329523419707</v>
      </c>
      <c r="AF322">
        <f>AF321+(1-(HLOOKUP(daily!$B321,'commercial size limit'!$A$4:$M$13,6,FALSE)/100))*(VLOOKUP(16&amp;$B321,'comm trip limit - FL_Keys'!$A$5:$I$64,COLUMN(H319),FALSE))*$C322</f>
        <v>8644.475604010946</v>
      </c>
      <c r="AG322">
        <f>AG321+(1-(HLOOKUP(daily!$B321,'commercial size limit'!$A$4:$M$13,6,FALSE)/100))*(VLOOKUP(16&amp;$B321,'comm trip limit - FL_Keys'!$A$5:$I$64,COLUMN(I319),FALSE))*$C322</f>
        <v>8685.3140722698899</v>
      </c>
      <c r="AH322">
        <f>AH321+(1-(HLOOKUP(daily!$B321,'commercial size limit'!$A$4:$M$13,7,FALSE)/100))*(VLOOKUP(17&amp;$B321,'comm trip limit - FL_Keys'!$A$5:$I$64,COLUMN(D319),FALSE))*$C322</f>
        <v>7368.1641163331497</v>
      </c>
      <c r="AI322">
        <f>AI321+(1-(HLOOKUP(daily!$B321,'commercial size limit'!$A$4:$M$13,7,FALSE)/100))*(VLOOKUP(17&amp;$B321,'comm trip limit - FL_Keys'!$A$5:$I$64,COLUMN(E319),FALSE))*$C322</f>
        <v>5576.2843679895677</v>
      </c>
      <c r="AJ322">
        <f>AJ321+(1-(HLOOKUP(daily!$B321,'commercial size limit'!$A$4:$M$13,7,FALSE)/100))*(VLOOKUP(17&amp;$B321,'comm trip limit - FL_Keys'!$A$5:$I$64,COLUMN(F319),FALSE))*$C322</f>
        <v>6637.3701415885644</v>
      </c>
      <c r="AK322">
        <f>AK321+(1-(HLOOKUP(daily!$B321,'commercial size limit'!$A$4:$M$13,7,FALSE)/100))*(VLOOKUP(17&amp;$B321,'comm trip limit - FL_Keys'!$A$5:$I$64,COLUMN(G319),FALSE))*$C322</f>
        <v>7239.910000968177</v>
      </c>
      <c r="AL322">
        <f>AL321+(1-(HLOOKUP(daily!$B321,'commercial size limit'!$A$4:$M$13,7,FALSE)/100))*(VLOOKUP(17&amp;$B321,'comm trip limit - FL_Keys'!$A$5:$I$64,COLUMN(H319),FALSE))*$C322</f>
        <v>7361.3270978122646</v>
      </c>
      <c r="AM322">
        <f>AM321+(1-(HLOOKUP(daily!$B321,'commercial size limit'!$A$4:$M$13,7,FALSE)/100))*(VLOOKUP(17&amp;$B321,'comm trip limit - FL_Keys'!$A$5:$I$64,COLUMN(I319),FALSE))*$C322</f>
        <v>7368.1641163331497</v>
      </c>
    </row>
    <row r="323" spans="1:39" x14ac:dyDescent="0.25">
      <c r="A323" s="7">
        <v>42690</v>
      </c>
      <c r="B323" s="22">
        <f t="shared" si="13"/>
        <v>11</v>
      </c>
      <c r="C323" s="21">
        <f t="shared" ref="C323:C368" si="15">VLOOKUP(B323,$G$3:$H$14,2,FALSE)</f>
        <v>56.552999999999997</v>
      </c>
      <c r="D323">
        <f t="shared" si="14"/>
        <v>18071.691999999977</v>
      </c>
      <c r="E323">
        <v>321</v>
      </c>
      <c r="J323">
        <f>J322+(1-(HLOOKUP(daily!$B322,'commercial size limit'!$A$4:$M$13,2,FALSE)/100))*(VLOOKUP(12&amp;$B322,'comm trip limit - FL_Keys'!$A$5:$I$64,COLUMN(D320),FALSE))*$C323</f>
        <v>18071.691999999977</v>
      </c>
      <c r="K323">
        <f>K322+(1-(HLOOKUP(daily!$B322,'commercial size limit'!$A$4:$M$13,2,FALSE)/100))*(VLOOKUP(12&amp;$B322,'comm trip limit - FL_Keys'!$A$5:$I$64,COLUMN(E320),FALSE))*$C323</f>
        <v>10305.924182739978</v>
      </c>
      <c r="L323">
        <f>L322+(1-(HLOOKUP(daily!$B322,'commercial size limit'!$A$4:$M$13,2,FALSE)/100))*(VLOOKUP(12&amp;$B322,'comm trip limit - FL_Keys'!$A$5:$I$64,COLUMN(F320),FALSE))*$C323</f>
        <v>13886.511234989972</v>
      </c>
      <c r="M323">
        <f>M322+(1-(HLOOKUP(daily!$B322,'commercial size limit'!$A$4:$M$13,2,FALSE)/100))*(VLOOKUP(12&amp;$B322,'comm trip limit - FL_Keys'!$A$5:$I$64,COLUMN(G320),FALSE))*$C323</f>
        <v>16417.798196409993</v>
      </c>
      <c r="N323">
        <f>N322+(1-(HLOOKUP(daily!$B322,'commercial size limit'!$A$4:$M$13,2,FALSE)/100))*(VLOOKUP(12&amp;$B322,'comm trip limit - FL_Keys'!$A$5:$I$64,COLUMN(H320),FALSE))*$C323</f>
        <v>17203.823193869961</v>
      </c>
      <c r="O323">
        <f>O322+(1-(HLOOKUP(daily!$B322,'commercial size limit'!$A$4:$M$13,2,FALSE)/100))*(VLOOKUP(12&amp;$B322,'comm trip limit - FL_Keys'!$A$5:$I$64,COLUMN(I320),FALSE))*$C323</f>
        <v>17450.230631769966</v>
      </c>
      <c r="P323">
        <f>P322+(1-(HLOOKUP(daily!$B322,'commercial size limit'!$A$4:$M$13,4,FALSE)/100))*(VLOOKUP(14&amp;$B322,'comm trip limit - FL_Keys'!$A$5:$I$64,COLUMN(D320),FALSE))*$C323</f>
        <v>12050.218115711998</v>
      </c>
      <c r="Q323">
        <f>Q322+(1-(HLOOKUP(daily!$B322,'commercial size limit'!$A$4:$M$13,4,FALSE)/100))*(VLOOKUP(14&amp;$B322,'comm trip limit - FL_Keys'!$A$5:$I$64,COLUMN(E320),FALSE))*$C323</f>
        <v>8063.9149963842438</v>
      </c>
      <c r="R323">
        <f>R322+(1-(HLOOKUP(daily!$B322,'commercial size limit'!$A$4:$M$13,4,FALSE)/100))*(VLOOKUP(14&amp;$B322,'comm trip limit - FL_Keys'!$A$5:$I$64,COLUMN(F320),FALSE))*$C323</f>
        <v>10165.643910168797</v>
      </c>
      <c r="S323">
        <f>S322+(1-(HLOOKUP(daily!$B322,'commercial size limit'!$A$4:$M$13,4,FALSE)/100))*(VLOOKUP(14&amp;$B322,'comm trip limit - FL_Keys'!$A$5:$I$64,COLUMN(G320),FALSE))*$C323</f>
        <v>11530.164088815814</v>
      </c>
      <c r="T323">
        <f>T322+(1-(HLOOKUP(daily!$B322,'commercial size limit'!$A$4:$M$13,4,FALSE)/100))*(VLOOKUP(14&amp;$B322,'comm trip limit - FL_Keys'!$A$5:$I$64,COLUMN(H320),FALSE))*$C323</f>
        <v>11868.037417906229</v>
      </c>
      <c r="U323">
        <f>U322+(1-(HLOOKUP(daily!$B322,'commercial size limit'!$A$4:$M$13,4,FALSE)/100))*(VLOOKUP(14&amp;$B322,'comm trip limit - FL_Keys'!$A$5:$I$64,COLUMN(I320),FALSE))*$C323</f>
        <v>11968.347455249994</v>
      </c>
      <c r="V323">
        <f>V322+(1-(HLOOKUP(daily!$B322,'commercial size limit'!$A$4:$M$13,5,FALSE)/100))*(VLOOKUP(15&amp;$B322,'comm trip limit - FL_Keys'!$A$5:$I$64,COLUMN(D320),FALSE))*$C323</f>
        <v>10093.207269556035</v>
      </c>
      <c r="W323">
        <f>W322+(1-(HLOOKUP(daily!$B322,'commercial size limit'!$A$4:$M$13,5,FALSE)/100))*(VLOOKUP(15&amp;$B322,'comm trip limit - FL_Keys'!$A$5:$I$64,COLUMN(E320),FALSE))*$C323</f>
        <v>7094.9143089551408</v>
      </c>
      <c r="X323">
        <f>X322+(1-(HLOOKUP(daily!$B322,'commercial size limit'!$A$4:$M$13,5,FALSE)/100))*(VLOOKUP(15&amp;$B322,'comm trip limit - FL_Keys'!$A$5:$I$64,COLUMN(F320),FALSE))*$C323</f>
        <v>8725.7070239711975</v>
      </c>
      <c r="Y323">
        <f>Y322+(1-(HLOOKUP(daily!$B322,'commercial size limit'!$A$4:$M$13,5,FALSE)/100))*(VLOOKUP(15&amp;$B322,'comm trip limit - FL_Keys'!$A$5:$I$64,COLUMN(G320),FALSE))*$C323</f>
        <v>9792.2434318788946</v>
      </c>
      <c r="Z323">
        <f>Z322+(1-(HLOOKUP(daily!$B322,'commercial size limit'!$A$4:$M$13,5,FALSE)/100))*(VLOOKUP(15&amp;$B322,'comm trip limit - FL_Keys'!$A$5:$I$64,COLUMN(H320),FALSE))*$C323</f>
        <v>10020.066335450336</v>
      </c>
      <c r="AA323">
        <f>AA322+(1-(HLOOKUP(daily!$B322,'commercial size limit'!$A$4:$M$13,5,FALSE)/100))*(VLOOKUP(15&amp;$B322,'comm trip limit - FL_Keys'!$A$5:$I$64,COLUMN(I320),FALSE))*$C323</f>
        <v>10066.197118626309</v>
      </c>
      <c r="AB323">
        <f>AB322+(1-(HLOOKUP(daily!$B322,'commercial size limit'!$A$4:$M$13,6,FALSE)/100))*(VLOOKUP(16&amp;$B322,'comm trip limit - FL_Keys'!$A$5:$I$64,COLUMN(D320),FALSE))*$C323</f>
        <v>8731.6370726995974</v>
      </c>
      <c r="AC323">
        <f>AC322+(1-(HLOOKUP(daily!$B322,'commercial size limit'!$A$4:$M$13,6,FALSE)/100))*(VLOOKUP(16&amp;$B322,'comm trip limit - FL_Keys'!$A$5:$I$64,COLUMN(E320),FALSE))*$C323</f>
        <v>6381.7304561330229</v>
      </c>
      <c r="AD323">
        <f>AD322+(1-(HLOOKUP(daily!$B322,'commercial size limit'!$A$4:$M$13,6,FALSE)/100))*(VLOOKUP(16&amp;$B322,'comm trip limit - FL_Keys'!$A$5:$I$64,COLUMN(F320),FALSE))*$C323</f>
        <v>7666.4006521508109</v>
      </c>
      <c r="AE323">
        <f>AE322+(1-(HLOOKUP(daily!$B322,'commercial size limit'!$A$4:$M$13,6,FALSE)/100))*(VLOOKUP(16&amp;$B322,'comm trip limit - FL_Keys'!$A$5:$I$64,COLUMN(G320),FALSE))*$C323</f>
        <v>8480.700254404006</v>
      </c>
      <c r="AF323">
        <f>AF322+(1-(HLOOKUP(daily!$B322,'commercial size limit'!$A$4:$M$13,6,FALSE)/100))*(VLOOKUP(16&amp;$B322,'comm trip limit - FL_Keys'!$A$5:$I$64,COLUMN(H320),FALSE))*$C323</f>
        <v>8663.7884535109461</v>
      </c>
      <c r="AG323">
        <f>AG322+(1-(HLOOKUP(daily!$B322,'commercial size limit'!$A$4:$M$13,6,FALSE)/100))*(VLOOKUP(16&amp;$B322,'comm trip limit - FL_Keys'!$A$5:$I$64,COLUMN(I320),FALSE))*$C323</f>
        <v>8704.62692176989</v>
      </c>
      <c r="AH323">
        <f>AH322+(1-(HLOOKUP(daily!$B322,'commercial size limit'!$A$4:$M$13,7,FALSE)/100))*(VLOOKUP(17&amp;$B322,'comm trip limit - FL_Keys'!$A$5:$I$64,COLUMN(D320),FALSE))*$C323</f>
        <v>7381.6520068331492</v>
      </c>
      <c r="AI323">
        <f>AI322+(1-(HLOOKUP(daily!$B322,'commercial size limit'!$A$4:$M$13,7,FALSE)/100))*(VLOOKUP(17&amp;$B322,'comm trip limit - FL_Keys'!$A$5:$I$64,COLUMN(E320),FALSE))*$C323</f>
        <v>5587.0772430887628</v>
      </c>
      <c r="AJ323">
        <f>AJ322+(1-(HLOOKUP(daily!$B322,'commercial size limit'!$A$4:$M$13,7,FALSE)/100))*(VLOOKUP(17&amp;$B322,'comm trip limit - FL_Keys'!$A$5:$I$64,COLUMN(F320),FALSE))*$C323</f>
        <v>6649.8031441725598</v>
      </c>
      <c r="AK323">
        <f>AK322+(1-(HLOOKUP(daily!$B322,'commercial size limit'!$A$4:$M$13,7,FALSE)/100))*(VLOOKUP(17&amp;$B322,'comm trip limit - FL_Keys'!$A$5:$I$64,COLUMN(G320),FALSE))*$C323</f>
        <v>7253.3978914681766</v>
      </c>
      <c r="AL323">
        <f>AL322+(1-(HLOOKUP(daily!$B322,'commercial size limit'!$A$4:$M$13,7,FALSE)/100))*(VLOOKUP(17&amp;$B322,'comm trip limit - FL_Keys'!$A$5:$I$64,COLUMN(H320),FALSE))*$C323</f>
        <v>7374.8149883122642</v>
      </c>
      <c r="AM323">
        <f>AM322+(1-(HLOOKUP(daily!$B322,'commercial size limit'!$A$4:$M$13,7,FALSE)/100))*(VLOOKUP(17&amp;$B322,'comm trip limit - FL_Keys'!$A$5:$I$64,COLUMN(I320),FALSE))*$C323</f>
        <v>7381.6520068331492</v>
      </c>
    </row>
    <row r="324" spans="1:39" x14ac:dyDescent="0.25">
      <c r="A324" s="7">
        <v>42691</v>
      </c>
      <c r="B324" s="22">
        <f t="shared" ref="B324:B368" si="16">MONTH(A324)</f>
        <v>11</v>
      </c>
      <c r="C324" s="21">
        <f t="shared" si="15"/>
        <v>56.552999999999997</v>
      </c>
      <c r="D324">
        <f t="shared" si="14"/>
        <v>18128.244999999977</v>
      </c>
      <c r="E324">
        <v>322</v>
      </c>
      <c r="J324">
        <f>J323+(1-(HLOOKUP(daily!$B323,'commercial size limit'!$A$4:$M$13,2,FALSE)/100))*(VLOOKUP(12&amp;$B323,'comm trip limit - FL_Keys'!$A$5:$I$64,COLUMN(D321),FALSE))*$C324</f>
        <v>18128.244999999977</v>
      </c>
      <c r="K324">
        <f>K323+(1-(HLOOKUP(daily!$B323,'commercial size limit'!$A$4:$M$13,2,FALSE)/100))*(VLOOKUP(12&amp;$B323,'comm trip limit - FL_Keys'!$A$5:$I$64,COLUMN(E321),FALSE))*$C324</f>
        <v>10332.240555759978</v>
      </c>
      <c r="L324">
        <f>L323+(1-(HLOOKUP(daily!$B323,'commercial size limit'!$A$4:$M$13,2,FALSE)/100))*(VLOOKUP(12&amp;$B323,'comm trip limit - FL_Keys'!$A$5:$I$64,COLUMN(F321),FALSE))*$C324</f>
        <v>13923.723108989972</v>
      </c>
      <c r="M324">
        <f>M323+(1-(HLOOKUP(daily!$B323,'commercial size limit'!$A$4:$M$13,2,FALSE)/100))*(VLOOKUP(12&amp;$B323,'comm trip limit - FL_Keys'!$A$5:$I$64,COLUMN(G321),FALSE))*$C324</f>
        <v>16462.587041349994</v>
      </c>
      <c r="N324">
        <f>N323+(1-(HLOOKUP(daily!$B323,'commercial size limit'!$A$4:$M$13,2,FALSE)/100))*(VLOOKUP(12&amp;$B323,'comm trip limit - FL_Keys'!$A$5:$I$64,COLUMN(H321),FALSE))*$C324</f>
        <v>17252.473477649961</v>
      </c>
      <c r="O324">
        <f>O323+(1-(HLOOKUP(daily!$B323,'commercial size limit'!$A$4:$M$13,2,FALSE)/100))*(VLOOKUP(12&amp;$B323,'comm trip limit - FL_Keys'!$A$5:$I$64,COLUMN(I321),FALSE))*$C324</f>
        <v>17501.908197639965</v>
      </c>
      <c r="P324">
        <f>P323+(1-(HLOOKUP(daily!$B323,'commercial size limit'!$A$4:$M$13,4,FALSE)/100))*(VLOOKUP(14&amp;$B323,'comm trip limit - FL_Keys'!$A$5:$I$64,COLUMN(D321),FALSE))*$C324</f>
        <v>12079.540846211998</v>
      </c>
      <c r="Q324">
        <f>Q323+(1-(HLOOKUP(daily!$B323,'commercial size limit'!$A$4:$M$13,4,FALSE)/100))*(VLOOKUP(14&amp;$B323,'comm trip limit - FL_Keys'!$A$5:$I$64,COLUMN(E321),FALSE))*$C324</f>
        <v>8082.9170054301585</v>
      </c>
      <c r="R324">
        <f>R323+(1-(HLOOKUP(daily!$B323,'commercial size limit'!$A$4:$M$13,4,FALSE)/100))*(VLOOKUP(14&amp;$B323,'comm trip limit - FL_Keys'!$A$5:$I$64,COLUMN(F321),FALSE))*$C324</f>
        <v>10188.688937296052</v>
      </c>
      <c r="S324">
        <f>S323+(1-(HLOOKUP(daily!$B323,'commercial size limit'!$A$4:$M$13,4,FALSE)/100))*(VLOOKUP(14&amp;$B323,'comm trip limit - FL_Keys'!$A$5:$I$64,COLUMN(G321),FALSE))*$C324</f>
        <v>11556.78531615485</v>
      </c>
      <c r="T324">
        <f>T323+(1-(HLOOKUP(daily!$B323,'commercial size limit'!$A$4:$M$13,4,FALSE)/100))*(VLOOKUP(14&amp;$B323,'comm trip limit - FL_Keys'!$A$5:$I$64,COLUMN(H321),FALSE))*$C324</f>
        <v>11896.616230733443</v>
      </c>
      <c r="U324">
        <f>U323+(1-(HLOOKUP(daily!$B323,'commercial size limit'!$A$4:$M$13,4,FALSE)/100))*(VLOOKUP(14&amp;$B323,'comm trip limit - FL_Keys'!$A$5:$I$64,COLUMN(I321),FALSE))*$C324</f>
        <v>11997.656697293964</v>
      </c>
      <c r="V324">
        <f>V323+(1-(HLOOKUP(daily!$B323,'commercial size limit'!$A$4:$M$13,5,FALSE)/100))*(VLOOKUP(15&amp;$B323,'comm trip limit - FL_Keys'!$A$5:$I$64,COLUMN(D321),FALSE))*$C324</f>
        <v>10117.242294556034</v>
      </c>
      <c r="W324">
        <f>W323+(1-(HLOOKUP(daily!$B323,'commercial size limit'!$A$4:$M$13,5,FALSE)/100))*(VLOOKUP(15&amp;$B323,'comm trip limit - FL_Keys'!$A$5:$I$64,COLUMN(E321),FALSE))*$C324</f>
        <v>7111.609998721141</v>
      </c>
      <c r="X324">
        <f>X323+(1-(HLOOKUP(daily!$B323,'commercial size limit'!$A$4:$M$13,5,FALSE)/100))*(VLOOKUP(15&amp;$B323,'comm trip limit - FL_Keys'!$A$5:$I$64,COLUMN(F321),FALSE))*$C324</f>
        <v>8745.4501145569484</v>
      </c>
      <c r="Y324">
        <f>Y323+(1-(HLOOKUP(daily!$B323,'commercial size limit'!$A$4:$M$13,5,FALSE)/100))*(VLOOKUP(15&amp;$B323,'comm trip limit - FL_Keys'!$A$5:$I$64,COLUMN(G321),FALSE))*$C324</f>
        <v>9814.8250589171439</v>
      </c>
      <c r="Z324">
        <f>Z323+(1-(HLOOKUP(daily!$B323,'commercial size limit'!$A$4:$M$13,5,FALSE)/100))*(VLOOKUP(15&amp;$B323,'comm trip limit - FL_Keys'!$A$5:$I$64,COLUMN(H321),FALSE))*$C324</f>
        <v>10043.948978391836</v>
      </c>
      <c r="AA324">
        <f>AA323+(1-(HLOOKUP(daily!$B323,'commercial size limit'!$A$4:$M$13,5,FALSE)/100))*(VLOOKUP(15&amp;$B323,'comm trip limit - FL_Keys'!$A$5:$I$64,COLUMN(I321),FALSE))*$C324</f>
        <v>10090.232143626308</v>
      </c>
      <c r="AB324">
        <f>AB323+(1-(HLOOKUP(daily!$B323,'commercial size limit'!$A$4:$M$13,6,FALSE)/100))*(VLOOKUP(16&amp;$B323,'comm trip limit - FL_Keys'!$A$5:$I$64,COLUMN(D321),FALSE))*$C324</f>
        <v>8750.9499221995975</v>
      </c>
      <c r="AC324">
        <f>AC323+(1-(HLOOKUP(daily!$B323,'commercial size limit'!$A$4:$M$13,6,FALSE)/100))*(VLOOKUP(16&amp;$B323,'comm trip limit - FL_Keys'!$A$5:$I$64,COLUMN(E321),FALSE))*$C324</f>
        <v>6395.9955061592082</v>
      </c>
      <c r="AD324">
        <f>AD323+(1-(HLOOKUP(daily!$B323,'commercial size limit'!$A$4:$M$13,6,FALSE)/100))*(VLOOKUP(16&amp;$B323,'comm trip limit - FL_Keys'!$A$5:$I$64,COLUMN(F321),FALSE))*$C324</f>
        <v>7682.9332238367906</v>
      </c>
      <c r="AE324">
        <f>AE323+(1-(HLOOKUP(daily!$B323,'commercial size limit'!$A$4:$M$13,6,FALSE)/100))*(VLOOKUP(16&amp;$B323,'comm trip limit - FL_Keys'!$A$5:$I$64,COLUMN(G321),FALSE))*$C324</f>
        <v>8499.5675564660414</v>
      </c>
      <c r="AF324">
        <f>AF323+(1-(HLOOKUP(daily!$B323,'commercial size limit'!$A$4:$M$13,6,FALSE)/100))*(VLOOKUP(16&amp;$B323,'comm trip limit - FL_Keys'!$A$5:$I$64,COLUMN(H321),FALSE))*$C324</f>
        <v>8683.1013030109461</v>
      </c>
      <c r="AG324">
        <f>AG323+(1-(HLOOKUP(daily!$B323,'commercial size limit'!$A$4:$M$13,6,FALSE)/100))*(VLOOKUP(16&amp;$B323,'comm trip limit - FL_Keys'!$A$5:$I$64,COLUMN(I321),FALSE))*$C324</f>
        <v>8723.9397712698901</v>
      </c>
      <c r="AH324">
        <f>AH323+(1-(HLOOKUP(daily!$B323,'commercial size limit'!$A$4:$M$13,7,FALSE)/100))*(VLOOKUP(17&amp;$B323,'comm trip limit - FL_Keys'!$A$5:$I$64,COLUMN(D321),FALSE))*$C324</f>
        <v>7395.1398973331488</v>
      </c>
      <c r="AI324">
        <f>AI323+(1-(HLOOKUP(daily!$B323,'commercial size limit'!$A$4:$M$13,7,FALSE)/100))*(VLOOKUP(17&amp;$B323,'comm trip limit - FL_Keys'!$A$5:$I$64,COLUMN(E321),FALSE))*$C324</f>
        <v>5597.8701181879578</v>
      </c>
      <c r="AJ324">
        <f>AJ323+(1-(HLOOKUP(daily!$B323,'commercial size limit'!$A$4:$M$13,7,FALSE)/100))*(VLOOKUP(17&amp;$B323,'comm trip limit - FL_Keys'!$A$5:$I$64,COLUMN(F321),FALSE))*$C324</f>
        <v>6662.2361467565552</v>
      </c>
      <c r="AK324">
        <f>AK323+(1-(HLOOKUP(daily!$B323,'commercial size limit'!$A$4:$M$13,7,FALSE)/100))*(VLOOKUP(17&amp;$B323,'comm trip limit - FL_Keys'!$A$5:$I$64,COLUMN(G321),FALSE))*$C324</f>
        <v>7266.8857819681762</v>
      </c>
      <c r="AL324">
        <f>AL323+(1-(HLOOKUP(daily!$B323,'commercial size limit'!$A$4:$M$13,7,FALSE)/100))*(VLOOKUP(17&amp;$B323,'comm trip limit - FL_Keys'!$A$5:$I$64,COLUMN(H321),FALSE))*$C324</f>
        <v>7388.3028788122638</v>
      </c>
      <c r="AM324">
        <f>AM323+(1-(HLOOKUP(daily!$B323,'commercial size limit'!$A$4:$M$13,7,FALSE)/100))*(VLOOKUP(17&amp;$B323,'comm trip limit - FL_Keys'!$A$5:$I$64,COLUMN(I321),FALSE))*$C324</f>
        <v>7395.1398973331488</v>
      </c>
    </row>
    <row r="325" spans="1:39" x14ac:dyDescent="0.25">
      <c r="A325" s="7">
        <v>42692</v>
      </c>
      <c r="B325" s="22">
        <f t="shared" si="16"/>
        <v>11</v>
      </c>
      <c r="C325" s="21">
        <f t="shared" si="15"/>
        <v>56.552999999999997</v>
      </c>
      <c r="D325">
        <f t="shared" ref="D325:D368" si="17">D324+C325</f>
        <v>18184.797999999977</v>
      </c>
      <c r="E325">
        <v>323</v>
      </c>
      <c r="J325">
        <f>J324+(1-(HLOOKUP(daily!$B324,'commercial size limit'!$A$4:$M$13,2,FALSE)/100))*(VLOOKUP(12&amp;$B324,'comm trip limit - FL_Keys'!$A$5:$I$64,COLUMN(D322),FALSE))*$C325</f>
        <v>18184.797999999977</v>
      </c>
      <c r="K325">
        <f>K324+(1-(HLOOKUP(daily!$B324,'commercial size limit'!$A$4:$M$13,2,FALSE)/100))*(VLOOKUP(12&amp;$B324,'comm trip limit - FL_Keys'!$A$5:$I$64,COLUMN(E322),FALSE))*$C325</f>
        <v>10358.556928779977</v>
      </c>
      <c r="L325">
        <f>L324+(1-(HLOOKUP(daily!$B324,'commercial size limit'!$A$4:$M$13,2,FALSE)/100))*(VLOOKUP(12&amp;$B324,'comm trip limit - FL_Keys'!$A$5:$I$64,COLUMN(F322),FALSE))*$C325</f>
        <v>13960.934982989973</v>
      </c>
      <c r="M325">
        <f>M324+(1-(HLOOKUP(daily!$B324,'commercial size limit'!$A$4:$M$13,2,FALSE)/100))*(VLOOKUP(12&amp;$B324,'comm trip limit - FL_Keys'!$A$5:$I$64,COLUMN(G322),FALSE))*$C325</f>
        <v>16507.375886289996</v>
      </c>
      <c r="N325">
        <f>N324+(1-(HLOOKUP(daily!$B324,'commercial size limit'!$A$4:$M$13,2,FALSE)/100))*(VLOOKUP(12&amp;$B324,'comm trip limit - FL_Keys'!$A$5:$I$64,COLUMN(H322),FALSE))*$C325</f>
        <v>17301.123761429961</v>
      </c>
      <c r="O325">
        <f>O324+(1-(HLOOKUP(daily!$B324,'commercial size limit'!$A$4:$M$13,2,FALSE)/100))*(VLOOKUP(12&amp;$B324,'comm trip limit - FL_Keys'!$A$5:$I$64,COLUMN(I322),FALSE))*$C325</f>
        <v>17553.585763509964</v>
      </c>
      <c r="P325">
        <f>P324+(1-(HLOOKUP(daily!$B324,'commercial size limit'!$A$4:$M$13,4,FALSE)/100))*(VLOOKUP(14&amp;$B324,'comm trip limit - FL_Keys'!$A$5:$I$64,COLUMN(D322),FALSE))*$C325</f>
        <v>12108.863576711998</v>
      </c>
      <c r="Q325">
        <f>Q324+(1-(HLOOKUP(daily!$B324,'commercial size limit'!$A$4:$M$13,4,FALSE)/100))*(VLOOKUP(14&amp;$B324,'comm trip limit - FL_Keys'!$A$5:$I$64,COLUMN(E322),FALSE))*$C325</f>
        <v>8101.9190144760732</v>
      </c>
      <c r="R325">
        <f>R324+(1-(HLOOKUP(daily!$B324,'commercial size limit'!$A$4:$M$13,4,FALSE)/100))*(VLOOKUP(14&amp;$B324,'comm trip limit - FL_Keys'!$A$5:$I$64,COLUMN(F322),FALSE))*$C325</f>
        <v>10211.733964423307</v>
      </c>
      <c r="S325">
        <f>S324+(1-(HLOOKUP(daily!$B324,'commercial size limit'!$A$4:$M$13,4,FALSE)/100))*(VLOOKUP(14&amp;$B324,'comm trip limit - FL_Keys'!$A$5:$I$64,COLUMN(G322),FALSE))*$C325</f>
        <v>11583.406543493886</v>
      </c>
      <c r="T325">
        <f>T324+(1-(HLOOKUP(daily!$B324,'commercial size limit'!$A$4:$M$13,4,FALSE)/100))*(VLOOKUP(14&amp;$B324,'comm trip limit - FL_Keys'!$A$5:$I$64,COLUMN(H322),FALSE))*$C325</f>
        <v>11925.195043560658</v>
      </c>
      <c r="U325">
        <f>U324+(1-(HLOOKUP(daily!$B324,'commercial size limit'!$A$4:$M$13,4,FALSE)/100))*(VLOOKUP(14&amp;$B324,'comm trip limit - FL_Keys'!$A$5:$I$64,COLUMN(I322),FALSE))*$C325</f>
        <v>12026.965939337933</v>
      </c>
      <c r="V325">
        <f>V324+(1-(HLOOKUP(daily!$B324,'commercial size limit'!$A$4:$M$13,5,FALSE)/100))*(VLOOKUP(15&amp;$B324,'comm trip limit - FL_Keys'!$A$5:$I$64,COLUMN(D322),FALSE))*$C325</f>
        <v>10141.277319556033</v>
      </c>
      <c r="W325">
        <f>W324+(1-(HLOOKUP(daily!$B324,'commercial size limit'!$A$4:$M$13,5,FALSE)/100))*(VLOOKUP(15&amp;$B324,'comm trip limit - FL_Keys'!$A$5:$I$64,COLUMN(E322),FALSE))*$C325</f>
        <v>7128.3056884871412</v>
      </c>
      <c r="X325">
        <f>X324+(1-(HLOOKUP(daily!$B324,'commercial size limit'!$A$4:$M$13,5,FALSE)/100))*(VLOOKUP(15&amp;$B324,'comm trip limit - FL_Keys'!$A$5:$I$64,COLUMN(F322),FALSE))*$C325</f>
        <v>8765.1932051426993</v>
      </c>
      <c r="Y325">
        <f>Y324+(1-(HLOOKUP(daily!$B324,'commercial size limit'!$A$4:$M$13,5,FALSE)/100))*(VLOOKUP(15&amp;$B324,'comm trip limit - FL_Keys'!$A$5:$I$64,COLUMN(G322),FALSE))*$C325</f>
        <v>9837.4066859553932</v>
      </c>
      <c r="Z325">
        <f>Z324+(1-(HLOOKUP(daily!$B324,'commercial size limit'!$A$4:$M$13,5,FALSE)/100))*(VLOOKUP(15&amp;$B324,'comm trip limit - FL_Keys'!$A$5:$I$64,COLUMN(H322),FALSE))*$C325</f>
        <v>10067.831621333336</v>
      </c>
      <c r="AA325">
        <f>AA324+(1-(HLOOKUP(daily!$B324,'commercial size limit'!$A$4:$M$13,5,FALSE)/100))*(VLOOKUP(15&amp;$B324,'comm trip limit - FL_Keys'!$A$5:$I$64,COLUMN(I322),FALSE))*$C325</f>
        <v>10114.267168626307</v>
      </c>
      <c r="AB325">
        <f>AB324+(1-(HLOOKUP(daily!$B324,'commercial size limit'!$A$4:$M$13,6,FALSE)/100))*(VLOOKUP(16&amp;$B324,'comm trip limit - FL_Keys'!$A$5:$I$64,COLUMN(D322),FALSE))*$C325</f>
        <v>8770.2627716995976</v>
      </c>
      <c r="AC325">
        <f>AC324+(1-(HLOOKUP(daily!$B324,'commercial size limit'!$A$4:$M$13,6,FALSE)/100))*(VLOOKUP(16&amp;$B324,'comm trip limit - FL_Keys'!$A$5:$I$64,COLUMN(E322),FALSE))*$C325</f>
        <v>6410.2605561853934</v>
      </c>
      <c r="AD325">
        <f>AD324+(1-(HLOOKUP(daily!$B324,'commercial size limit'!$A$4:$M$13,6,FALSE)/100))*(VLOOKUP(16&amp;$B324,'comm trip limit - FL_Keys'!$A$5:$I$64,COLUMN(F322),FALSE))*$C325</f>
        <v>7699.4657955227703</v>
      </c>
      <c r="AE325">
        <f>AE324+(1-(HLOOKUP(daily!$B324,'commercial size limit'!$A$4:$M$13,6,FALSE)/100))*(VLOOKUP(16&amp;$B324,'comm trip limit - FL_Keys'!$A$5:$I$64,COLUMN(G322),FALSE))*$C325</f>
        <v>8518.4348585280768</v>
      </c>
      <c r="AF325">
        <f>AF324+(1-(HLOOKUP(daily!$B324,'commercial size limit'!$A$4:$M$13,6,FALSE)/100))*(VLOOKUP(16&amp;$B324,'comm trip limit - FL_Keys'!$A$5:$I$64,COLUMN(H322),FALSE))*$C325</f>
        <v>8702.4141525109462</v>
      </c>
      <c r="AG325">
        <f>AG324+(1-(HLOOKUP(daily!$B324,'commercial size limit'!$A$4:$M$13,6,FALSE)/100))*(VLOOKUP(16&amp;$B324,'comm trip limit - FL_Keys'!$A$5:$I$64,COLUMN(I322),FALSE))*$C325</f>
        <v>8743.2526207698902</v>
      </c>
      <c r="AH325">
        <f>AH324+(1-(HLOOKUP(daily!$B324,'commercial size limit'!$A$4:$M$13,7,FALSE)/100))*(VLOOKUP(17&amp;$B324,'comm trip limit - FL_Keys'!$A$5:$I$64,COLUMN(D322),FALSE))*$C325</f>
        <v>7408.6277878331484</v>
      </c>
      <c r="AI325">
        <f>AI324+(1-(HLOOKUP(daily!$B324,'commercial size limit'!$A$4:$M$13,7,FALSE)/100))*(VLOOKUP(17&amp;$B324,'comm trip limit - FL_Keys'!$A$5:$I$64,COLUMN(E322),FALSE))*$C325</f>
        <v>5608.6629932871529</v>
      </c>
      <c r="AJ325">
        <f>AJ324+(1-(HLOOKUP(daily!$B324,'commercial size limit'!$A$4:$M$13,7,FALSE)/100))*(VLOOKUP(17&amp;$B324,'comm trip limit - FL_Keys'!$A$5:$I$64,COLUMN(F322),FALSE))*$C325</f>
        <v>6674.6691493405506</v>
      </c>
      <c r="AK325">
        <f>AK324+(1-(HLOOKUP(daily!$B324,'commercial size limit'!$A$4:$M$13,7,FALSE)/100))*(VLOOKUP(17&amp;$B324,'comm trip limit - FL_Keys'!$A$5:$I$64,COLUMN(G322),FALSE))*$C325</f>
        <v>7280.3736724681758</v>
      </c>
      <c r="AL325">
        <f>AL324+(1-(HLOOKUP(daily!$B324,'commercial size limit'!$A$4:$M$13,7,FALSE)/100))*(VLOOKUP(17&amp;$B324,'comm trip limit - FL_Keys'!$A$5:$I$64,COLUMN(H322),FALSE))*$C325</f>
        <v>7401.7907693122634</v>
      </c>
      <c r="AM325">
        <f>AM324+(1-(HLOOKUP(daily!$B324,'commercial size limit'!$A$4:$M$13,7,FALSE)/100))*(VLOOKUP(17&amp;$B324,'comm trip limit - FL_Keys'!$A$5:$I$64,COLUMN(I322),FALSE))*$C325</f>
        <v>7408.6277878331484</v>
      </c>
    </row>
    <row r="326" spans="1:39" x14ac:dyDescent="0.25">
      <c r="A326" s="7">
        <v>42693</v>
      </c>
      <c r="B326" s="22">
        <f t="shared" si="16"/>
        <v>11</v>
      </c>
      <c r="C326" s="21">
        <f t="shared" si="15"/>
        <v>56.552999999999997</v>
      </c>
      <c r="D326">
        <f t="shared" si="17"/>
        <v>18241.350999999977</v>
      </c>
      <c r="E326">
        <v>324</v>
      </c>
      <c r="J326">
        <f>J325+(1-(HLOOKUP(daily!$B325,'commercial size limit'!$A$4:$M$13,2,FALSE)/100))*(VLOOKUP(12&amp;$B325,'comm trip limit - FL_Keys'!$A$5:$I$64,COLUMN(D323),FALSE))*$C326</f>
        <v>18241.350999999977</v>
      </c>
      <c r="K326">
        <f>K325+(1-(HLOOKUP(daily!$B325,'commercial size limit'!$A$4:$M$13,2,FALSE)/100))*(VLOOKUP(12&amp;$B325,'comm trip limit - FL_Keys'!$A$5:$I$64,COLUMN(E323),FALSE))*$C326</f>
        <v>10384.873301799977</v>
      </c>
      <c r="L326">
        <f>L325+(1-(HLOOKUP(daily!$B325,'commercial size limit'!$A$4:$M$13,2,FALSE)/100))*(VLOOKUP(12&amp;$B325,'comm trip limit - FL_Keys'!$A$5:$I$64,COLUMN(F323),FALSE))*$C326</f>
        <v>13998.146856989973</v>
      </c>
      <c r="M326">
        <f>M325+(1-(HLOOKUP(daily!$B325,'commercial size limit'!$A$4:$M$13,2,FALSE)/100))*(VLOOKUP(12&amp;$B325,'comm trip limit - FL_Keys'!$A$5:$I$64,COLUMN(G323),FALSE))*$C326</f>
        <v>16552.164731229997</v>
      </c>
      <c r="N326">
        <f>N325+(1-(HLOOKUP(daily!$B325,'commercial size limit'!$A$4:$M$13,2,FALSE)/100))*(VLOOKUP(12&amp;$B325,'comm trip limit - FL_Keys'!$A$5:$I$64,COLUMN(H323),FALSE))*$C326</f>
        <v>17349.774045209961</v>
      </c>
      <c r="O326">
        <f>O325+(1-(HLOOKUP(daily!$B325,'commercial size limit'!$A$4:$M$13,2,FALSE)/100))*(VLOOKUP(12&amp;$B325,'comm trip limit - FL_Keys'!$A$5:$I$64,COLUMN(I323),FALSE))*$C326</f>
        <v>17605.263329379963</v>
      </c>
      <c r="P326">
        <f>P325+(1-(HLOOKUP(daily!$B325,'commercial size limit'!$A$4:$M$13,4,FALSE)/100))*(VLOOKUP(14&amp;$B325,'comm trip limit - FL_Keys'!$A$5:$I$64,COLUMN(D323),FALSE))*$C326</f>
        <v>12138.186307211998</v>
      </c>
      <c r="Q326">
        <f>Q325+(1-(HLOOKUP(daily!$B325,'commercial size limit'!$A$4:$M$13,4,FALSE)/100))*(VLOOKUP(14&amp;$B325,'comm trip limit - FL_Keys'!$A$5:$I$64,COLUMN(E323),FALSE))*$C326</f>
        <v>8120.921023521988</v>
      </c>
      <c r="R326">
        <f>R325+(1-(HLOOKUP(daily!$B325,'commercial size limit'!$A$4:$M$13,4,FALSE)/100))*(VLOOKUP(14&amp;$B325,'comm trip limit - FL_Keys'!$A$5:$I$64,COLUMN(F323),FALSE))*$C326</f>
        <v>10234.778991550562</v>
      </c>
      <c r="S326">
        <f>S325+(1-(HLOOKUP(daily!$B325,'commercial size limit'!$A$4:$M$13,4,FALSE)/100))*(VLOOKUP(14&amp;$B325,'comm trip limit - FL_Keys'!$A$5:$I$64,COLUMN(G323),FALSE))*$C326</f>
        <v>11610.027770832921</v>
      </c>
      <c r="T326">
        <f>T325+(1-(HLOOKUP(daily!$B325,'commercial size limit'!$A$4:$M$13,4,FALSE)/100))*(VLOOKUP(14&amp;$B325,'comm trip limit - FL_Keys'!$A$5:$I$64,COLUMN(H323),FALSE))*$C326</f>
        <v>11953.773856387872</v>
      </c>
      <c r="U326">
        <f>U325+(1-(HLOOKUP(daily!$B325,'commercial size limit'!$A$4:$M$13,4,FALSE)/100))*(VLOOKUP(14&amp;$B325,'comm trip limit - FL_Keys'!$A$5:$I$64,COLUMN(I323),FALSE))*$C326</f>
        <v>12056.275181381903</v>
      </c>
      <c r="V326">
        <f>V325+(1-(HLOOKUP(daily!$B325,'commercial size limit'!$A$4:$M$13,5,FALSE)/100))*(VLOOKUP(15&amp;$B325,'comm trip limit - FL_Keys'!$A$5:$I$64,COLUMN(D323),FALSE))*$C326</f>
        <v>10165.312344556032</v>
      </c>
      <c r="W326">
        <f>W325+(1-(HLOOKUP(daily!$B325,'commercial size limit'!$A$4:$M$13,5,FALSE)/100))*(VLOOKUP(15&amp;$B325,'comm trip limit - FL_Keys'!$A$5:$I$64,COLUMN(E323),FALSE))*$C326</f>
        <v>7145.0013782531414</v>
      </c>
      <c r="X326">
        <f>X325+(1-(HLOOKUP(daily!$B325,'commercial size limit'!$A$4:$M$13,5,FALSE)/100))*(VLOOKUP(15&amp;$B325,'comm trip limit - FL_Keys'!$A$5:$I$64,COLUMN(F323),FALSE))*$C326</f>
        <v>8784.9362957284502</v>
      </c>
      <c r="Y326">
        <f>Y325+(1-(HLOOKUP(daily!$B325,'commercial size limit'!$A$4:$M$13,5,FALSE)/100))*(VLOOKUP(15&amp;$B325,'comm trip limit - FL_Keys'!$A$5:$I$64,COLUMN(G323),FALSE))*$C326</f>
        <v>9859.9883129936425</v>
      </c>
      <c r="Z326">
        <f>Z325+(1-(HLOOKUP(daily!$B325,'commercial size limit'!$A$4:$M$13,5,FALSE)/100))*(VLOOKUP(15&amp;$B325,'comm trip limit - FL_Keys'!$A$5:$I$64,COLUMN(H323),FALSE))*$C326</f>
        <v>10091.714264274837</v>
      </c>
      <c r="AA326">
        <f>AA325+(1-(HLOOKUP(daily!$B325,'commercial size limit'!$A$4:$M$13,5,FALSE)/100))*(VLOOKUP(15&amp;$B325,'comm trip limit - FL_Keys'!$A$5:$I$64,COLUMN(I323),FALSE))*$C326</f>
        <v>10138.302193626307</v>
      </c>
      <c r="AB326">
        <f>AB325+(1-(HLOOKUP(daily!$B325,'commercial size limit'!$A$4:$M$13,6,FALSE)/100))*(VLOOKUP(16&amp;$B325,'comm trip limit - FL_Keys'!$A$5:$I$64,COLUMN(D323),FALSE))*$C326</f>
        <v>8789.5756211995977</v>
      </c>
      <c r="AC326">
        <f>AC325+(1-(HLOOKUP(daily!$B325,'commercial size limit'!$A$4:$M$13,6,FALSE)/100))*(VLOOKUP(16&amp;$B325,'comm trip limit - FL_Keys'!$A$5:$I$64,COLUMN(E323),FALSE))*$C326</f>
        <v>6424.5256062115786</v>
      </c>
      <c r="AD326">
        <f>AD325+(1-(HLOOKUP(daily!$B325,'commercial size limit'!$A$4:$M$13,6,FALSE)/100))*(VLOOKUP(16&amp;$B325,'comm trip limit - FL_Keys'!$A$5:$I$64,COLUMN(F323),FALSE))*$C326</f>
        <v>7715.9983672087501</v>
      </c>
      <c r="AE326">
        <f>AE325+(1-(HLOOKUP(daily!$B325,'commercial size limit'!$A$4:$M$13,6,FALSE)/100))*(VLOOKUP(16&amp;$B325,'comm trip limit - FL_Keys'!$A$5:$I$64,COLUMN(G323),FALSE))*$C326</f>
        <v>8537.3021605901122</v>
      </c>
      <c r="AF326">
        <f>AF325+(1-(HLOOKUP(daily!$B325,'commercial size limit'!$A$4:$M$13,6,FALSE)/100))*(VLOOKUP(16&amp;$B325,'comm trip limit - FL_Keys'!$A$5:$I$64,COLUMN(H323),FALSE))*$C326</f>
        <v>8721.7270020109463</v>
      </c>
      <c r="AG326">
        <f>AG325+(1-(HLOOKUP(daily!$B325,'commercial size limit'!$A$4:$M$13,6,FALSE)/100))*(VLOOKUP(16&amp;$B325,'comm trip limit - FL_Keys'!$A$5:$I$64,COLUMN(I323),FALSE))*$C326</f>
        <v>8762.5654702698903</v>
      </c>
      <c r="AH326">
        <f>AH325+(1-(HLOOKUP(daily!$B325,'commercial size limit'!$A$4:$M$13,7,FALSE)/100))*(VLOOKUP(17&amp;$B325,'comm trip limit - FL_Keys'!$A$5:$I$64,COLUMN(D323),FALSE))*$C326</f>
        <v>7422.115678333148</v>
      </c>
      <c r="AI326">
        <f>AI325+(1-(HLOOKUP(daily!$B325,'commercial size limit'!$A$4:$M$13,7,FALSE)/100))*(VLOOKUP(17&amp;$B325,'comm trip limit - FL_Keys'!$A$5:$I$64,COLUMN(E323),FALSE))*$C326</f>
        <v>5619.4558683863479</v>
      </c>
      <c r="AJ326">
        <f>AJ325+(1-(HLOOKUP(daily!$B325,'commercial size limit'!$A$4:$M$13,7,FALSE)/100))*(VLOOKUP(17&amp;$B325,'comm trip limit - FL_Keys'!$A$5:$I$64,COLUMN(F323),FALSE))*$C326</f>
        <v>6687.102151924546</v>
      </c>
      <c r="AK326">
        <f>AK325+(1-(HLOOKUP(daily!$B325,'commercial size limit'!$A$4:$M$13,7,FALSE)/100))*(VLOOKUP(17&amp;$B325,'comm trip limit - FL_Keys'!$A$5:$I$64,COLUMN(G323),FALSE))*$C326</f>
        <v>7293.8615629681753</v>
      </c>
      <c r="AL326">
        <f>AL325+(1-(HLOOKUP(daily!$B325,'commercial size limit'!$A$4:$M$13,7,FALSE)/100))*(VLOOKUP(17&amp;$B325,'comm trip limit - FL_Keys'!$A$5:$I$64,COLUMN(H323),FALSE))*$C326</f>
        <v>7415.278659812263</v>
      </c>
      <c r="AM326">
        <f>AM325+(1-(HLOOKUP(daily!$B325,'commercial size limit'!$A$4:$M$13,7,FALSE)/100))*(VLOOKUP(17&amp;$B325,'comm trip limit - FL_Keys'!$A$5:$I$64,COLUMN(I323),FALSE))*$C326</f>
        <v>7422.115678333148</v>
      </c>
    </row>
    <row r="327" spans="1:39" x14ac:dyDescent="0.25">
      <c r="A327" s="7">
        <v>42694</v>
      </c>
      <c r="B327" s="22">
        <f t="shared" si="16"/>
        <v>11</v>
      </c>
      <c r="C327" s="21">
        <f t="shared" si="15"/>
        <v>56.552999999999997</v>
      </c>
      <c r="D327">
        <f t="shared" si="17"/>
        <v>18297.903999999977</v>
      </c>
      <c r="E327">
        <v>325</v>
      </c>
      <c r="J327">
        <f>J326+(1-(HLOOKUP(daily!$B326,'commercial size limit'!$A$4:$M$13,2,FALSE)/100))*(VLOOKUP(12&amp;$B326,'comm trip limit - FL_Keys'!$A$5:$I$64,COLUMN(D324),FALSE))*$C327</f>
        <v>18297.903999999977</v>
      </c>
      <c r="K327">
        <f>K326+(1-(HLOOKUP(daily!$B326,'commercial size limit'!$A$4:$M$13,2,FALSE)/100))*(VLOOKUP(12&amp;$B326,'comm trip limit - FL_Keys'!$A$5:$I$64,COLUMN(E324),FALSE))*$C327</f>
        <v>10411.189674819976</v>
      </c>
      <c r="L327">
        <f>L326+(1-(HLOOKUP(daily!$B326,'commercial size limit'!$A$4:$M$13,2,FALSE)/100))*(VLOOKUP(12&amp;$B326,'comm trip limit - FL_Keys'!$A$5:$I$64,COLUMN(F324),FALSE))*$C327</f>
        <v>14035.358730989974</v>
      </c>
      <c r="M327">
        <f>M326+(1-(HLOOKUP(daily!$B326,'commercial size limit'!$A$4:$M$13,2,FALSE)/100))*(VLOOKUP(12&amp;$B326,'comm trip limit - FL_Keys'!$A$5:$I$64,COLUMN(G324),FALSE))*$C327</f>
        <v>16596.953576169999</v>
      </c>
      <c r="N327">
        <f>N326+(1-(HLOOKUP(daily!$B326,'commercial size limit'!$A$4:$M$13,2,FALSE)/100))*(VLOOKUP(12&amp;$B326,'comm trip limit - FL_Keys'!$A$5:$I$64,COLUMN(H324),FALSE))*$C327</f>
        <v>17398.42432898996</v>
      </c>
      <c r="O327">
        <f>O326+(1-(HLOOKUP(daily!$B326,'commercial size limit'!$A$4:$M$13,2,FALSE)/100))*(VLOOKUP(12&amp;$B326,'comm trip limit - FL_Keys'!$A$5:$I$64,COLUMN(I324),FALSE))*$C327</f>
        <v>17656.940895249962</v>
      </c>
      <c r="P327">
        <f>P326+(1-(HLOOKUP(daily!$B326,'commercial size limit'!$A$4:$M$13,4,FALSE)/100))*(VLOOKUP(14&amp;$B326,'comm trip limit - FL_Keys'!$A$5:$I$64,COLUMN(D324),FALSE))*$C327</f>
        <v>12167.509037711998</v>
      </c>
      <c r="Q327">
        <f>Q326+(1-(HLOOKUP(daily!$B326,'commercial size limit'!$A$4:$M$13,4,FALSE)/100))*(VLOOKUP(14&amp;$B326,'comm trip limit - FL_Keys'!$A$5:$I$64,COLUMN(E324),FALSE))*$C327</f>
        <v>8139.9230325679027</v>
      </c>
      <c r="R327">
        <f>R326+(1-(HLOOKUP(daily!$B326,'commercial size limit'!$A$4:$M$13,4,FALSE)/100))*(VLOOKUP(14&amp;$B326,'comm trip limit - FL_Keys'!$A$5:$I$64,COLUMN(F324),FALSE))*$C327</f>
        <v>10257.824018677817</v>
      </c>
      <c r="S327">
        <f>S326+(1-(HLOOKUP(daily!$B326,'commercial size limit'!$A$4:$M$13,4,FALSE)/100))*(VLOOKUP(14&amp;$B326,'comm trip limit - FL_Keys'!$A$5:$I$64,COLUMN(G324),FALSE))*$C327</f>
        <v>11636.648998171957</v>
      </c>
      <c r="T327">
        <f>T326+(1-(HLOOKUP(daily!$B326,'commercial size limit'!$A$4:$M$13,4,FALSE)/100))*(VLOOKUP(14&amp;$B326,'comm trip limit - FL_Keys'!$A$5:$I$64,COLUMN(H324),FALSE))*$C327</f>
        <v>11982.352669215086</v>
      </c>
      <c r="U327">
        <f>U326+(1-(HLOOKUP(daily!$B326,'commercial size limit'!$A$4:$M$13,4,FALSE)/100))*(VLOOKUP(14&amp;$B326,'comm trip limit - FL_Keys'!$A$5:$I$64,COLUMN(I324),FALSE))*$C327</f>
        <v>12085.584423425873</v>
      </c>
      <c r="V327">
        <f>V326+(1-(HLOOKUP(daily!$B326,'commercial size limit'!$A$4:$M$13,5,FALSE)/100))*(VLOOKUP(15&amp;$B326,'comm trip limit - FL_Keys'!$A$5:$I$64,COLUMN(D324),FALSE))*$C327</f>
        <v>10189.347369556031</v>
      </c>
      <c r="W327">
        <f>W326+(1-(HLOOKUP(daily!$B326,'commercial size limit'!$A$4:$M$13,5,FALSE)/100))*(VLOOKUP(15&amp;$B326,'comm trip limit - FL_Keys'!$A$5:$I$64,COLUMN(E324),FALSE))*$C327</f>
        <v>7161.6970680191416</v>
      </c>
      <c r="X327">
        <f>X326+(1-(HLOOKUP(daily!$B326,'commercial size limit'!$A$4:$M$13,5,FALSE)/100))*(VLOOKUP(15&amp;$B326,'comm trip limit - FL_Keys'!$A$5:$I$64,COLUMN(F324),FALSE))*$C327</f>
        <v>8804.6793863142011</v>
      </c>
      <c r="Y327">
        <f>Y326+(1-(HLOOKUP(daily!$B326,'commercial size limit'!$A$4:$M$13,5,FALSE)/100))*(VLOOKUP(15&amp;$B326,'comm trip limit - FL_Keys'!$A$5:$I$64,COLUMN(G324),FALSE))*$C327</f>
        <v>9882.5699400318917</v>
      </c>
      <c r="Z327">
        <f>Z326+(1-(HLOOKUP(daily!$B326,'commercial size limit'!$A$4:$M$13,5,FALSE)/100))*(VLOOKUP(15&amp;$B326,'comm trip limit - FL_Keys'!$A$5:$I$64,COLUMN(H324),FALSE))*$C327</f>
        <v>10115.596907216337</v>
      </c>
      <c r="AA327">
        <f>AA326+(1-(HLOOKUP(daily!$B326,'commercial size limit'!$A$4:$M$13,5,FALSE)/100))*(VLOOKUP(15&amp;$B326,'comm trip limit - FL_Keys'!$A$5:$I$64,COLUMN(I324),FALSE))*$C327</f>
        <v>10162.337218626306</v>
      </c>
      <c r="AB327">
        <f>AB326+(1-(HLOOKUP(daily!$B326,'commercial size limit'!$A$4:$M$13,6,FALSE)/100))*(VLOOKUP(16&amp;$B326,'comm trip limit - FL_Keys'!$A$5:$I$64,COLUMN(D324),FALSE))*$C327</f>
        <v>8808.8884706995977</v>
      </c>
      <c r="AC327">
        <f>AC326+(1-(HLOOKUP(daily!$B326,'commercial size limit'!$A$4:$M$13,6,FALSE)/100))*(VLOOKUP(16&amp;$B326,'comm trip limit - FL_Keys'!$A$5:$I$64,COLUMN(E324),FALSE))*$C327</f>
        <v>6438.7906562377639</v>
      </c>
      <c r="AD327">
        <f>AD326+(1-(HLOOKUP(daily!$B326,'commercial size limit'!$A$4:$M$13,6,FALSE)/100))*(VLOOKUP(16&amp;$B326,'comm trip limit - FL_Keys'!$A$5:$I$64,COLUMN(F324),FALSE))*$C327</f>
        <v>7732.5309388947298</v>
      </c>
      <c r="AE327">
        <f>AE326+(1-(HLOOKUP(daily!$B326,'commercial size limit'!$A$4:$M$13,6,FALSE)/100))*(VLOOKUP(16&amp;$B326,'comm trip limit - FL_Keys'!$A$5:$I$64,COLUMN(G324),FALSE))*$C327</f>
        <v>8556.1694626521476</v>
      </c>
      <c r="AF327">
        <f>AF326+(1-(HLOOKUP(daily!$B326,'commercial size limit'!$A$4:$M$13,6,FALSE)/100))*(VLOOKUP(16&amp;$B326,'comm trip limit - FL_Keys'!$A$5:$I$64,COLUMN(H324),FALSE))*$C327</f>
        <v>8741.0398515109464</v>
      </c>
      <c r="AG327">
        <f>AG326+(1-(HLOOKUP(daily!$B326,'commercial size limit'!$A$4:$M$13,6,FALSE)/100))*(VLOOKUP(16&amp;$B326,'comm trip limit - FL_Keys'!$A$5:$I$64,COLUMN(I324),FALSE))*$C327</f>
        <v>8781.8783197698904</v>
      </c>
      <c r="AH327">
        <f>AH326+(1-(HLOOKUP(daily!$B326,'commercial size limit'!$A$4:$M$13,7,FALSE)/100))*(VLOOKUP(17&amp;$B326,'comm trip limit - FL_Keys'!$A$5:$I$64,COLUMN(D324),FALSE))*$C327</f>
        <v>7435.6035688331476</v>
      </c>
      <c r="AI327">
        <f>AI326+(1-(HLOOKUP(daily!$B326,'commercial size limit'!$A$4:$M$13,7,FALSE)/100))*(VLOOKUP(17&amp;$B326,'comm trip limit - FL_Keys'!$A$5:$I$64,COLUMN(E324),FALSE))*$C327</f>
        <v>5630.2487434855429</v>
      </c>
      <c r="AJ327">
        <f>AJ326+(1-(HLOOKUP(daily!$B326,'commercial size limit'!$A$4:$M$13,7,FALSE)/100))*(VLOOKUP(17&amp;$B326,'comm trip limit - FL_Keys'!$A$5:$I$64,COLUMN(F324),FALSE))*$C327</f>
        <v>6699.5351545085414</v>
      </c>
      <c r="AK327">
        <f>AK326+(1-(HLOOKUP(daily!$B326,'commercial size limit'!$A$4:$M$13,7,FALSE)/100))*(VLOOKUP(17&amp;$B326,'comm trip limit - FL_Keys'!$A$5:$I$64,COLUMN(G324),FALSE))*$C327</f>
        <v>7307.3494534681749</v>
      </c>
      <c r="AL327">
        <f>AL326+(1-(HLOOKUP(daily!$B326,'commercial size limit'!$A$4:$M$13,7,FALSE)/100))*(VLOOKUP(17&amp;$B326,'comm trip limit - FL_Keys'!$A$5:$I$64,COLUMN(H324),FALSE))*$C327</f>
        <v>7428.7665503122626</v>
      </c>
      <c r="AM327">
        <f>AM326+(1-(HLOOKUP(daily!$B326,'commercial size limit'!$A$4:$M$13,7,FALSE)/100))*(VLOOKUP(17&amp;$B326,'comm trip limit - FL_Keys'!$A$5:$I$64,COLUMN(I324),FALSE))*$C327</f>
        <v>7435.6035688331476</v>
      </c>
    </row>
    <row r="328" spans="1:39" x14ac:dyDescent="0.25">
      <c r="A328" s="7">
        <v>42695</v>
      </c>
      <c r="B328" s="22">
        <f t="shared" si="16"/>
        <v>11</v>
      </c>
      <c r="C328" s="21">
        <f t="shared" si="15"/>
        <v>56.552999999999997</v>
      </c>
      <c r="D328">
        <f t="shared" si="17"/>
        <v>18354.456999999977</v>
      </c>
      <c r="E328">
        <v>326</v>
      </c>
      <c r="J328">
        <f>J327+(1-(HLOOKUP(daily!$B327,'commercial size limit'!$A$4:$M$13,2,FALSE)/100))*(VLOOKUP(12&amp;$B327,'comm trip limit - FL_Keys'!$A$5:$I$64,COLUMN(D325),FALSE))*$C328</f>
        <v>18354.456999999977</v>
      </c>
      <c r="K328">
        <f>K327+(1-(HLOOKUP(daily!$B327,'commercial size limit'!$A$4:$M$13,2,FALSE)/100))*(VLOOKUP(12&amp;$B327,'comm trip limit - FL_Keys'!$A$5:$I$64,COLUMN(E325),FALSE))*$C328</f>
        <v>10437.506047839976</v>
      </c>
      <c r="L328">
        <f>L327+(1-(HLOOKUP(daily!$B327,'commercial size limit'!$A$4:$M$13,2,FALSE)/100))*(VLOOKUP(12&amp;$B327,'comm trip limit - FL_Keys'!$A$5:$I$64,COLUMN(F325),FALSE))*$C328</f>
        <v>14072.570604989975</v>
      </c>
      <c r="M328">
        <f>M327+(1-(HLOOKUP(daily!$B327,'commercial size limit'!$A$4:$M$13,2,FALSE)/100))*(VLOOKUP(12&amp;$B327,'comm trip limit - FL_Keys'!$A$5:$I$64,COLUMN(G325),FALSE))*$C328</f>
        <v>16641.742421110001</v>
      </c>
      <c r="N328">
        <f>N327+(1-(HLOOKUP(daily!$B327,'commercial size limit'!$A$4:$M$13,2,FALSE)/100))*(VLOOKUP(12&amp;$B327,'comm trip limit - FL_Keys'!$A$5:$I$64,COLUMN(H325),FALSE))*$C328</f>
        <v>17447.07461276996</v>
      </c>
      <c r="O328">
        <f>O327+(1-(HLOOKUP(daily!$B327,'commercial size limit'!$A$4:$M$13,2,FALSE)/100))*(VLOOKUP(12&amp;$B327,'comm trip limit - FL_Keys'!$A$5:$I$64,COLUMN(I325),FALSE))*$C328</f>
        <v>17708.618461119961</v>
      </c>
      <c r="P328">
        <f>P327+(1-(HLOOKUP(daily!$B327,'commercial size limit'!$A$4:$M$13,4,FALSE)/100))*(VLOOKUP(14&amp;$B327,'comm trip limit - FL_Keys'!$A$5:$I$64,COLUMN(D325),FALSE))*$C328</f>
        <v>12196.831768211998</v>
      </c>
      <c r="Q328">
        <f>Q327+(1-(HLOOKUP(daily!$B327,'commercial size limit'!$A$4:$M$13,4,FALSE)/100))*(VLOOKUP(14&amp;$B327,'comm trip limit - FL_Keys'!$A$5:$I$64,COLUMN(E325),FALSE))*$C328</f>
        <v>8158.9250416138175</v>
      </c>
      <c r="R328">
        <f>R327+(1-(HLOOKUP(daily!$B327,'commercial size limit'!$A$4:$M$13,4,FALSE)/100))*(VLOOKUP(14&amp;$B327,'comm trip limit - FL_Keys'!$A$5:$I$64,COLUMN(F325),FALSE))*$C328</f>
        <v>10280.869045805071</v>
      </c>
      <c r="S328">
        <f>S327+(1-(HLOOKUP(daily!$B327,'commercial size limit'!$A$4:$M$13,4,FALSE)/100))*(VLOOKUP(14&amp;$B327,'comm trip limit - FL_Keys'!$A$5:$I$64,COLUMN(G325),FALSE))*$C328</f>
        <v>11663.270225510993</v>
      </c>
      <c r="T328">
        <f>T327+(1-(HLOOKUP(daily!$B327,'commercial size limit'!$A$4:$M$13,4,FALSE)/100))*(VLOOKUP(14&amp;$B327,'comm trip limit - FL_Keys'!$A$5:$I$64,COLUMN(H325),FALSE))*$C328</f>
        <v>12010.931482042301</v>
      </c>
      <c r="U328">
        <f>U327+(1-(HLOOKUP(daily!$B327,'commercial size limit'!$A$4:$M$13,4,FALSE)/100))*(VLOOKUP(14&amp;$B327,'comm trip limit - FL_Keys'!$A$5:$I$64,COLUMN(I325),FALSE))*$C328</f>
        <v>12114.893665469843</v>
      </c>
      <c r="V328">
        <f>V327+(1-(HLOOKUP(daily!$B327,'commercial size limit'!$A$4:$M$13,5,FALSE)/100))*(VLOOKUP(15&amp;$B327,'comm trip limit - FL_Keys'!$A$5:$I$64,COLUMN(D325),FALSE))*$C328</f>
        <v>10213.382394556031</v>
      </c>
      <c r="W328">
        <f>W327+(1-(HLOOKUP(daily!$B327,'commercial size limit'!$A$4:$M$13,5,FALSE)/100))*(VLOOKUP(15&amp;$B327,'comm trip limit - FL_Keys'!$A$5:$I$64,COLUMN(E325),FALSE))*$C328</f>
        <v>7178.3927577851418</v>
      </c>
      <c r="X328">
        <f>X327+(1-(HLOOKUP(daily!$B327,'commercial size limit'!$A$4:$M$13,5,FALSE)/100))*(VLOOKUP(15&amp;$B327,'comm trip limit - FL_Keys'!$A$5:$I$64,COLUMN(F325),FALSE))*$C328</f>
        <v>8824.422476899952</v>
      </c>
      <c r="Y328">
        <f>Y327+(1-(HLOOKUP(daily!$B327,'commercial size limit'!$A$4:$M$13,5,FALSE)/100))*(VLOOKUP(15&amp;$B327,'comm trip limit - FL_Keys'!$A$5:$I$64,COLUMN(G325),FALSE))*$C328</f>
        <v>9905.151567070141</v>
      </c>
      <c r="Z328">
        <f>Z327+(1-(HLOOKUP(daily!$B327,'commercial size limit'!$A$4:$M$13,5,FALSE)/100))*(VLOOKUP(15&amp;$B327,'comm trip limit - FL_Keys'!$A$5:$I$64,COLUMN(H325),FALSE))*$C328</f>
        <v>10139.479550157837</v>
      </c>
      <c r="AA328">
        <f>AA327+(1-(HLOOKUP(daily!$B327,'commercial size limit'!$A$4:$M$13,5,FALSE)/100))*(VLOOKUP(15&amp;$B327,'comm trip limit - FL_Keys'!$A$5:$I$64,COLUMN(I325),FALSE))*$C328</f>
        <v>10186.372243626305</v>
      </c>
      <c r="AB328">
        <f>AB327+(1-(HLOOKUP(daily!$B327,'commercial size limit'!$A$4:$M$13,6,FALSE)/100))*(VLOOKUP(16&amp;$B327,'comm trip limit - FL_Keys'!$A$5:$I$64,COLUMN(D325),FALSE))*$C328</f>
        <v>8828.2013201995978</v>
      </c>
      <c r="AC328">
        <f>AC327+(1-(HLOOKUP(daily!$B327,'commercial size limit'!$A$4:$M$13,6,FALSE)/100))*(VLOOKUP(16&amp;$B327,'comm trip limit - FL_Keys'!$A$5:$I$64,COLUMN(E325),FALSE))*$C328</f>
        <v>6453.0557062639491</v>
      </c>
      <c r="AD328">
        <f>AD327+(1-(HLOOKUP(daily!$B327,'commercial size limit'!$A$4:$M$13,6,FALSE)/100))*(VLOOKUP(16&amp;$B327,'comm trip limit - FL_Keys'!$A$5:$I$64,COLUMN(F325),FALSE))*$C328</f>
        <v>7749.0635105807096</v>
      </c>
      <c r="AE328">
        <f>AE327+(1-(HLOOKUP(daily!$B327,'commercial size limit'!$A$4:$M$13,6,FALSE)/100))*(VLOOKUP(16&amp;$B327,'comm trip limit - FL_Keys'!$A$5:$I$64,COLUMN(G325),FALSE))*$C328</f>
        <v>8575.0367647141829</v>
      </c>
      <c r="AF328">
        <f>AF327+(1-(HLOOKUP(daily!$B327,'commercial size limit'!$A$4:$M$13,6,FALSE)/100))*(VLOOKUP(16&amp;$B327,'comm trip limit - FL_Keys'!$A$5:$I$64,COLUMN(H325),FALSE))*$C328</f>
        <v>8760.3527010109465</v>
      </c>
      <c r="AG328">
        <f>AG327+(1-(HLOOKUP(daily!$B327,'commercial size limit'!$A$4:$M$13,6,FALSE)/100))*(VLOOKUP(16&amp;$B327,'comm trip limit - FL_Keys'!$A$5:$I$64,COLUMN(I325),FALSE))*$C328</f>
        <v>8801.1911692698905</v>
      </c>
      <c r="AH328">
        <f>AH327+(1-(HLOOKUP(daily!$B327,'commercial size limit'!$A$4:$M$13,7,FALSE)/100))*(VLOOKUP(17&amp;$B327,'comm trip limit - FL_Keys'!$A$5:$I$64,COLUMN(D325),FALSE))*$C328</f>
        <v>7449.0914593331472</v>
      </c>
      <c r="AI328">
        <f>AI327+(1-(HLOOKUP(daily!$B327,'commercial size limit'!$A$4:$M$13,7,FALSE)/100))*(VLOOKUP(17&amp;$B327,'comm trip limit - FL_Keys'!$A$5:$I$64,COLUMN(E325),FALSE))*$C328</f>
        <v>5641.041618584738</v>
      </c>
      <c r="AJ328">
        <f>AJ327+(1-(HLOOKUP(daily!$B327,'commercial size limit'!$A$4:$M$13,7,FALSE)/100))*(VLOOKUP(17&amp;$B327,'comm trip limit - FL_Keys'!$A$5:$I$64,COLUMN(F325),FALSE))*$C328</f>
        <v>6711.9681570925368</v>
      </c>
      <c r="AK328">
        <f>AK327+(1-(HLOOKUP(daily!$B327,'commercial size limit'!$A$4:$M$13,7,FALSE)/100))*(VLOOKUP(17&amp;$B327,'comm trip limit - FL_Keys'!$A$5:$I$64,COLUMN(G325),FALSE))*$C328</f>
        <v>7320.8373439681745</v>
      </c>
      <c r="AL328">
        <f>AL327+(1-(HLOOKUP(daily!$B327,'commercial size limit'!$A$4:$M$13,7,FALSE)/100))*(VLOOKUP(17&amp;$B327,'comm trip limit - FL_Keys'!$A$5:$I$64,COLUMN(H325),FALSE))*$C328</f>
        <v>7442.2544408122621</v>
      </c>
      <c r="AM328">
        <f>AM327+(1-(HLOOKUP(daily!$B327,'commercial size limit'!$A$4:$M$13,7,FALSE)/100))*(VLOOKUP(17&amp;$B327,'comm trip limit - FL_Keys'!$A$5:$I$64,COLUMN(I325),FALSE))*$C328</f>
        <v>7449.0914593331472</v>
      </c>
    </row>
    <row r="329" spans="1:39" x14ac:dyDescent="0.25">
      <c r="A329" s="7">
        <v>42696</v>
      </c>
      <c r="B329" s="22">
        <f t="shared" si="16"/>
        <v>11</v>
      </c>
      <c r="C329" s="21">
        <f t="shared" si="15"/>
        <v>56.552999999999997</v>
      </c>
      <c r="D329">
        <f t="shared" si="17"/>
        <v>18411.009999999977</v>
      </c>
      <c r="E329">
        <v>327</v>
      </c>
      <c r="J329">
        <f>J328+(1-(HLOOKUP(daily!$B328,'commercial size limit'!$A$4:$M$13,2,FALSE)/100))*(VLOOKUP(12&amp;$B328,'comm trip limit - FL_Keys'!$A$5:$I$64,COLUMN(D326),FALSE))*$C329</f>
        <v>18411.009999999977</v>
      </c>
      <c r="K329">
        <f>K328+(1-(HLOOKUP(daily!$B328,'commercial size limit'!$A$4:$M$13,2,FALSE)/100))*(VLOOKUP(12&amp;$B328,'comm trip limit - FL_Keys'!$A$5:$I$64,COLUMN(E326),FALSE))*$C329</f>
        <v>10463.822420859975</v>
      </c>
      <c r="L329">
        <f>L328+(1-(HLOOKUP(daily!$B328,'commercial size limit'!$A$4:$M$13,2,FALSE)/100))*(VLOOKUP(12&amp;$B328,'comm trip limit - FL_Keys'!$A$5:$I$64,COLUMN(F326),FALSE))*$C329</f>
        <v>14109.782478989975</v>
      </c>
      <c r="M329">
        <f>M328+(1-(HLOOKUP(daily!$B328,'commercial size limit'!$A$4:$M$13,2,FALSE)/100))*(VLOOKUP(12&amp;$B328,'comm trip limit - FL_Keys'!$A$5:$I$64,COLUMN(G326),FALSE))*$C329</f>
        <v>16686.531266050002</v>
      </c>
      <c r="N329">
        <f>N328+(1-(HLOOKUP(daily!$B328,'commercial size limit'!$A$4:$M$13,2,FALSE)/100))*(VLOOKUP(12&amp;$B328,'comm trip limit - FL_Keys'!$A$5:$I$64,COLUMN(H326),FALSE))*$C329</f>
        <v>17495.72489654996</v>
      </c>
      <c r="O329">
        <f>O328+(1-(HLOOKUP(daily!$B328,'commercial size limit'!$A$4:$M$13,2,FALSE)/100))*(VLOOKUP(12&amp;$B328,'comm trip limit - FL_Keys'!$A$5:$I$64,COLUMN(I326),FALSE))*$C329</f>
        <v>17760.29602698996</v>
      </c>
      <c r="P329">
        <f>P328+(1-(HLOOKUP(daily!$B328,'commercial size limit'!$A$4:$M$13,4,FALSE)/100))*(VLOOKUP(14&amp;$B328,'comm trip limit - FL_Keys'!$A$5:$I$64,COLUMN(D326),FALSE))*$C329</f>
        <v>12226.154498711998</v>
      </c>
      <c r="Q329">
        <f>Q328+(1-(HLOOKUP(daily!$B328,'commercial size limit'!$A$4:$M$13,4,FALSE)/100))*(VLOOKUP(14&amp;$B328,'comm trip limit - FL_Keys'!$A$5:$I$64,COLUMN(E326),FALSE))*$C329</f>
        <v>8177.9270506597322</v>
      </c>
      <c r="R329">
        <f>R328+(1-(HLOOKUP(daily!$B328,'commercial size limit'!$A$4:$M$13,4,FALSE)/100))*(VLOOKUP(14&amp;$B328,'comm trip limit - FL_Keys'!$A$5:$I$64,COLUMN(F326),FALSE))*$C329</f>
        <v>10303.914072932326</v>
      </c>
      <c r="S329">
        <f>S328+(1-(HLOOKUP(daily!$B328,'commercial size limit'!$A$4:$M$13,4,FALSE)/100))*(VLOOKUP(14&amp;$B328,'comm trip limit - FL_Keys'!$A$5:$I$64,COLUMN(G326),FALSE))*$C329</f>
        <v>11689.891452850028</v>
      </c>
      <c r="T329">
        <f>T328+(1-(HLOOKUP(daily!$B328,'commercial size limit'!$A$4:$M$13,4,FALSE)/100))*(VLOOKUP(14&amp;$B328,'comm trip limit - FL_Keys'!$A$5:$I$64,COLUMN(H326),FALSE))*$C329</f>
        <v>12039.510294869515</v>
      </c>
      <c r="U329">
        <f>U328+(1-(HLOOKUP(daily!$B328,'commercial size limit'!$A$4:$M$13,4,FALSE)/100))*(VLOOKUP(14&amp;$B328,'comm trip limit - FL_Keys'!$A$5:$I$64,COLUMN(I326),FALSE))*$C329</f>
        <v>12144.202907513813</v>
      </c>
      <c r="V329">
        <f>V328+(1-(HLOOKUP(daily!$B328,'commercial size limit'!$A$4:$M$13,5,FALSE)/100))*(VLOOKUP(15&amp;$B328,'comm trip limit - FL_Keys'!$A$5:$I$64,COLUMN(D326),FALSE))*$C329</f>
        <v>10237.41741955603</v>
      </c>
      <c r="W329">
        <f>W328+(1-(HLOOKUP(daily!$B328,'commercial size limit'!$A$4:$M$13,5,FALSE)/100))*(VLOOKUP(15&amp;$B328,'comm trip limit - FL_Keys'!$A$5:$I$64,COLUMN(E326),FALSE))*$C329</f>
        <v>7195.0884475511421</v>
      </c>
      <c r="X329">
        <f>X328+(1-(HLOOKUP(daily!$B328,'commercial size limit'!$A$4:$M$13,5,FALSE)/100))*(VLOOKUP(15&amp;$B328,'comm trip limit - FL_Keys'!$A$5:$I$64,COLUMN(F326),FALSE))*$C329</f>
        <v>8844.1655674857029</v>
      </c>
      <c r="Y329">
        <f>Y328+(1-(HLOOKUP(daily!$B328,'commercial size limit'!$A$4:$M$13,5,FALSE)/100))*(VLOOKUP(15&amp;$B328,'comm trip limit - FL_Keys'!$A$5:$I$64,COLUMN(G326),FALSE))*$C329</f>
        <v>9927.7331941083903</v>
      </c>
      <c r="Z329">
        <f>Z328+(1-(HLOOKUP(daily!$B328,'commercial size limit'!$A$4:$M$13,5,FALSE)/100))*(VLOOKUP(15&amp;$B328,'comm trip limit - FL_Keys'!$A$5:$I$64,COLUMN(H326),FALSE))*$C329</f>
        <v>10163.362193099338</v>
      </c>
      <c r="AA329">
        <f>AA328+(1-(HLOOKUP(daily!$B328,'commercial size limit'!$A$4:$M$13,5,FALSE)/100))*(VLOOKUP(15&amp;$B328,'comm trip limit - FL_Keys'!$A$5:$I$64,COLUMN(I326),FALSE))*$C329</f>
        <v>10210.407268626304</v>
      </c>
      <c r="AB329">
        <f>AB328+(1-(HLOOKUP(daily!$B328,'commercial size limit'!$A$4:$M$13,6,FALSE)/100))*(VLOOKUP(16&amp;$B328,'comm trip limit - FL_Keys'!$A$5:$I$64,COLUMN(D326),FALSE))*$C329</f>
        <v>8847.5141696995979</v>
      </c>
      <c r="AC329">
        <f>AC328+(1-(HLOOKUP(daily!$B328,'commercial size limit'!$A$4:$M$13,6,FALSE)/100))*(VLOOKUP(16&amp;$B328,'comm trip limit - FL_Keys'!$A$5:$I$64,COLUMN(E326),FALSE))*$C329</f>
        <v>6467.3207562901343</v>
      </c>
      <c r="AD329">
        <f>AD328+(1-(HLOOKUP(daily!$B328,'commercial size limit'!$A$4:$M$13,6,FALSE)/100))*(VLOOKUP(16&amp;$B328,'comm trip limit - FL_Keys'!$A$5:$I$64,COLUMN(F326),FALSE))*$C329</f>
        <v>7765.5960822666893</v>
      </c>
      <c r="AE329">
        <f>AE328+(1-(HLOOKUP(daily!$B328,'commercial size limit'!$A$4:$M$13,6,FALSE)/100))*(VLOOKUP(16&amp;$B328,'comm trip limit - FL_Keys'!$A$5:$I$64,COLUMN(G326),FALSE))*$C329</f>
        <v>8593.9040667762183</v>
      </c>
      <c r="AF329">
        <f>AF328+(1-(HLOOKUP(daily!$B328,'commercial size limit'!$A$4:$M$13,6,FALSE)/100))*(VLOOKUP(16&amp;$B328,'comm trip limit - FL_Keys'!$A$5:$I$64,COLUMN(H326),FALSE))*$C329</f>
        <v>8779.6655505109466</v>
      </c>
      <c r="AG329">
        <f>AG328+(1-(HLOOKUP(daily!$B328,'commercial size limit'!$A$4:$M$13,6,FALSE)/100))*(VLOOKUP(16&amp;$B328,'comm trip limit - FL_Keys'!$A$5:$I$64,COLUMN(I326),FALSE))*$C329</f>
        <v>8820.5040187698905</v>
      </c>
      <c r="AH329">
        <f>AH328+(1-(HLOOKUP(daily!$B328,'commercial size limit'!$A$4:$M$13,7,FALSE)/100))*(VLOOKUP(17&amp;$B328,'comm trip limit - FL_Keys'!$A$5:$I$64,COLUMN(D326),FALSE))*$C329</f>
        <v>7462.5793498331468</v>
      </c>
      <c r="AI329">
        <f>AI328+(1-(HLOOKUP(daily!$B328,'commercial size limit'!$A$4:$M$13,7,FALSE)/100))*(VLOOKUP(17&amp;$B328,'comm trip limit - FL_Keys'!$A$5:$I$64,COLUMN(E326),FALSE))*$C329</f>
        <v>5651.834493683933</v>
      </c>
      <c r="AJ329">
        <f>AJ328+(1-(HLOOKUP(daily!$B328,'commercial size limit'!$A$4:$M$13,7,FALSE)/100))*(VLOOKUP(17&amp;$B328,'comm trip limit - FL_Keys'!$A$5:$I$64,COLUMN(F326),FALSE))*$C329</f>
        <v>6724.4011596765322</v>
      </c>
      <c r="AK329">
        <f>AK328+(1-(HLOOKUP(daily!$B328,'commercial size limit'!$A$4:$M$13,7,FALSE)/100))*(VLOOKUP(17&amp;$B328,'comm trip limit - FL_Keys'!$A$5:$I$64,COLUMN(G326),FALSE))*$C329</f>
        <v>7334.3252344681741</v>
      </c>
      <c r="AL329">
        <f>AL328+(1-(HLOOKUP(daily!$B328,'commercial size limit'!$A$4:$M$13,7,FALSE)/100))*(VLOOKUP(17&amp;$B328,'comm trip limit - FL_Keys'!$A$5:$I$64,COLUMN(H326),FALSE))*$C329</f>
        <v>7455.7423313122617</v>
      </c>
      <c r="AM329">
        <f>AM328+(1-(HLOOKUP(daily!$B328,'commercial size limit'!$A$4:$M$13,7,FALSE)/100))*(VLOOKUP(17&amp;$B328,'comm trip limit - FL_Keys'!$A$5:$I$64,COLUMN(I326),FALSE))*$C329</f>
        <v>7462.5793498331468</v>
      </c>
    </row>
    <row r="330" spans="1:39" x14ac:dyDescent="0.25">
      <c r="A330" s="7">
        <v>42697</v>
      </c>
      <c r="B330" s="22">
        <f t="shared" si="16"/>
        <v>11</v>
      </c>
      <c r="C330" s="21">
        <f t="shared" si="15"/>
        <v>56.552999999999997</v>
      </c>
      <c r="D330">
        <f t="shared" si="17"/>
        <v>18467.562999999976</v>
      </c>
      <c r="E330">
        <v>328</v>
      </c>
      <c r="J330">
        <f>J329+(1-(HLOOKUP(daily!$B329,'commercial size limit'!$A$4:$M$13,2,FALSE)/100))*(VLOOKUP(12&amp;$B329,'comm trip limit - FL_Keys'!$A$5:$I$64,COLUMN(D327),FALSE))*$C330</f>
        <v>18467.562999999976</v>
      </c>
      <c r="K330">
        <f>K329+(1-(HLOOKUP(daily!$B329,'commercial size limit'!$A$4:$M$13,2,FALSE)/100))*(VLOOKUP(12&amp;$B329,'comm trip limit - FL_Keys'!$A$5:$I$64,COLUMN(E327),FALSE))*$C330</f>
        <v>10490.138793879974</v>
      </c>
      <c r="L330">
        <f>L329+(1-(HLOOKUP(daily!$B329,'commercial size limit'!$A$4:$M$13,2,FALSE)/100))*(VLOOKUP(12&amp;$B329,'comm trip limit - FL_Keys'!$A$5:$I$64,COLUMN(F327),FALSE))*$C330</f>
        <v>14146.994352989976</v>
      </c>
      <c r="M330">
        <f>M329+(1-(HLOOKUP(daily!$B329,'commercial size limit'!$A$4:$M$13,2,FALSE)/100))*(VLOOKUP(12&amp;$B329,'comm trip limit - FL_Keys'!$A$5:$I$64,COLUMN(G327),FALSE))*$C330</f>
        <v>16731.320110990004</v>
      </c>
      <c r="N330">
        <f>N329+(1-(HLOOKUP(daily!$B329,'commercial size limit'!$A$4:$M$13,2,FALSE)/100))*(VLOOKUP(12&amp;$B329,'comm trip limit - FL_Keys'!$A$5:$I$64,COLUMN(H327),FALSE))*$C330</f>
        <v>17544.37518032996</v>
      </c>
      <c r="O330">
        <f>O329+(1-(HLOOKUP(daily!$B329,'commercial size limit'!$A$4:$M$13,2,FALSE)/100))*(VLOOKUP(12&amp;$B329,'comm trip limit - FL_Keys'!$A$5:$I$64,COLUMN(I327),FALSE))*$C330</f>
        <v>17811.973592859958</v>
      </c>
      <c r="P330">
        <f>P329+(1-(HLOOKUP(daily!$B329,'commercial size limit'!$A$4:$M$13,4,FALSE)/100))*(VLOOKUP(14&amp;$B329,'comm trip limit - FL_Keys'!$A$5:$I$64,COLUMN(D327),FALSE))*$C330</f>
        <v>12255.477229211998</v>
      </c>
      <c r="Q330">
        <f>Q329+(1-(HLOOKUP(daily!$B329,'commercial size limit'!$A$4:$M$13,4,FALSE)/100))*(VLOOKUP(14&amp;$B329,'comm trip limit - FL_Keys'!$A$5:$I$64,COLUMN(E327),FALSE))*$C330</f>
        <v>8196.9290597056479</v>
      </c>
      <c r="R330">
        <f>R329+(1-(HLOOKUP(daily!$B329,'commercial size limit'!$A$4:$M$13,4,FALSE)/100))*(VLOOKUP(14&amp;$B329,'comm trip limit - FL_Keys'!$A$5:$I$64,COLUMN(F327),FALSE))*$C330</f>
        <v>10326.959100059581</v>
      </c>
      <c r="S330">
        <f>S329+(1-(HLOOKUP(daily!$B329,'commercial size limit'!$A$4:$M$13,4,FALSE)/100))*(VLOOKUP(14&amp;$B329,'comm trip limit - FL_Keys'!$A$5:$I$64,COLUMN(G327),FALSE))*$C330</f>
        <v>11716.512680189064</v>
      </c>
      <c r="T330">
        <f>T329+(1-(HLOOKUP(daily!$B329,'commercial size limit'!$A$4:$M$13,4,FALSE)/100))*(VLOOKUP(14&amp;$B329,'comm trip limit - FL_Keys'!$A$5:$I$64,COLUMN(H327),FALSE))*$C330</f>
        <v>12068.089107696729</v>
      </c>
      <c r="U330">
        <f>U329+(1-(HLOOKUP(daily!$B329,'commercial size limit'!$A$4:$M$13,4,FALSE)/100))*(VLOOKUP(14&amp;$B329,'comm trip limit - FL_Keys'!$A$5:$I$64,COLUMN(I327),FALSE))*$C330</f>
        <v>12173.512149557782</v>
      </c>
      <c r="V330">
        <f>V329+(1-(HLOOKUP(daily!$B329,'commercial size limit'!$A$4:$M$13,5,FALSE)/100))*(VLOOKUP(15&amp;$B329,'comm trip limit - FL_Keys'!$A$5:$I$64,COLUMN(D327),FALSE))*$C330</f>
        <v>10261.452444556029</v>
      </c>
      <c r="W330">
        <f>W329+(1-(HLOOKUP(daily!$B329,'commercial size limit'!$A$4:$M$13,5,FALSE)/100))*(VLOOKUP(15&amp;$B329,'comm trip limit - FL_Keys'!$A$5:$I$64,COLUMN(E327),FALSE))*$C330</f>
        <v>7211.7841373171423</v>
      </c>
      <c r="X330">
        <f>X329+(1-(HLOOKUP(daily!$B329,'commercial size limit'!$A$4:$M$13,5,FALSE)/100))*(VLOOKUP(15&amp;$B329,'comm trip limit - FL_Keys'!$A$5:$I$64,COLUMN(F327),FALSE))*$C330</f>
        <v>8863.9086580714538</v>
      </c>
      <c r="Y330">
        <f>Y329+(1-(HLOOKUP(daily!$B329,'commercial size limit'!$A$4:$M$13,5,FALSE)/100))*(VLOOKUP(15&amp;$B329,'comm trip limit - FL_Keys'!$A$5:$I$64,COLUMN(G327),FALSE))*$C330</f>
        <v>9950.3148211466396</v>
      </c>
      <c r="Z330">
        <f>Z329+(1-(HLOOKUP(daily!$B329,'commercial size limit'!$A$4:$M$13,5,FALSE)/100))*(VLOOKUP(15&amp;$B329,'comm trip limit - FL_Keys'!$A$5:$I$64,COLUMN(H327),FALSE))*$C330</f>
        <v>10187.244836040838</v>
      </c>
      <c r="AA330">
        <f>AA329+(1-(HLOOKUP(daily!$B329,'commercial size limit'!$A$4:$M$13,5,FALSE)/100))*(VLOOKUP(15&amp;$B329,'comm trip limit - FL_Keys'!$A$5:$I$64,COLUMN(I327),FALSE))*$C330</f>
        <v>10234.442293626304</v>
      </c>
      <c r="AB330">
        <f>AB329+(1-(HLOOKUP(daily!$B329,'commercial size limit'!$A$4:$M$13,6,FALSE)/100))*(VLOOKUP(16&amp;$B329,'comm trip limit - FL_Keys'!$A$5:$I$64,COLUMN(D327),FALSE))*$C330</f>
        <v>8866.827019199598</v>
      </c>
      <c r="AC330">
        <f>AC329+(1-(HLOOKUP(daily!$B329,'commercial size limit'!$A$4:$M$13,6,FALSE)/100))*(VLOOKUP(16&amp;$B329,'comm trip limit - FL_Keys'!$A$5:$I$64,COLUMN(E327),FALSE))*$C330</f>
        <v>6481.5858063163196</v>
      </c>
      <c r="AD330">
        <f>AD329+(1-(HLOOKUP(daily!$B329,'commercial size limit'!$A$4:$M$13,6,FALSE)/100))*(VLOOKUP(16&amp;$B329,'comm trip limit - FL_Keys'!$A$5:$I$64,COLUMN(F327),FALSE))*$C330</f>
        <v>7782.1286539526691</v>
      </c>
      <c r="AE330">
        <f>AE329+(1-(HLOOKUP(daily!$B329,'commercial size limit'!$A$4:$M$13,6,FALSE)/100))*(VLOOKUP(16&amp;$B329,'comm trip limit - FL_Keys'!$A$5:$I$64,COLUMN(G327),FALSE))*$C330</f>
        <v>8612.7713688382537</v>
      </c>
      <c r="AF330">
        <f>AF329+(1-(HLOOKUP(daily!$B329,'commercial size limit'!$A$4:$M$13,6,FALSE)/100))*(VLOOKUP(16&amp;$B329,'comm trip limit - FL_Keys'!$A$5:$I$64,COLUMN(H327),FALSE))*$C330</f>
        <v>8798.9784000109466</v>
      </c>
      <c r="AG330">
        <f>AG329+(1-(HLOOKUP(daily!$B329,'commercial size limit'!$A$4:$M$13,6,FALSE)/100))*(VLOOKUP(16&amp;$B329,'comm trip limit - FL_Keys'!$A$5:$I$64,COLUMN(I327),FALSE))*$C330</f>
        <v>8839.8168682698906</v>
      </c>
      <c r="AH330">
        <f>AH329+(1-(HLOOKUP(daily!$B329,'commercial size limit'!$A$4:$M$13,7,FALSE)/100))*(VLOOKUP(17&amp;$B329,'comm trip limit - FL_Keys'!$A$5:$I$64,COLUMN(D327),FALSE))*$C330</f>
        <v>7476.0672403331464</v>
      </c>
      <c r="AI330">
        <f>AI329+(1-(HLOOKUP(daily!$B329,'commercial size limit'!$A$4:$M$13,7,FALSE)/100))*(VLOOKUP(17&amp;$B329,'comm trip limit - FL_Keys'!$A$5:$I$64,COLUMN(E327),FALSE))*$C330</f>
        <v>5662.6273687831281</v>
      </c>
      <c r="AJ330">
        <f>AJ329+(1-(HLOOKUP(daily!$B329,'commercial size limit'!$A$4:$M$13,7,FALSE)/100))*(VLOOKUP(17&amp;$B329,'comm trip limit - FL_Keys'!$A$5:$I$64,COLUMN(F327),FALSE))*$C330</f>
        <v>6736.8341622605276</v>
      </c>
      <c r="AK330">
        <f>AK329+(1-(HLOOKUP(daily!$B329,'commercial size limit'!$A$4:$M$13,7,FALSE)/100))*(VLOOKUP(17&amp;$B329,'comm trip limit - FL_Keys'!$A$5:$I$64,COLUMN(G327),FALSE))*$C330</f>
        <v>7347.8131249681737</v>
      </c>
      <c r="AL330">
        <f>AL329+(1-(HLOOKUP(daily!$B329,'commercial size limit'!$A$4:$M$13,7,FALSE)/100))*(VLOOKUP(17&amp;$B329,'comm trip limit - FL_Keys'!$A$5:$I$64,COLUMN(H327),FALSE))*$C330</f>
        <v>7469.2302218122613</v>
      </c>
      <c r="AM330">
        <f>AM329+(1-(HLOOKUP(daily!$B329,'commercial size limit'!$A$4:$M$13,7,FALSE)/100))*(VLOOKUP(17&amp;$B329,'comm trip limit - FL_Keys'!$A$5:$I$64,COLUMN(I327),FALSE))*$C330</f>
        <v>7476.0672403331464</v>
      </c>
    </row>
    <row r="331" spans="1:39" x14ac:dyDescent="0.25">
      <c r="A331" s="7">
        <v>42698</v>
      </c>
      <c r="B331" s="22">
        <f t="shared" si="16"/>
        <v>11</v>
      </c>
      <c r="C331" s="21">
        <f t="shared" si="15"/>
        <v>56.552999999999997</v>
      </c>
      <c r="D331">
        <f t="shared" si="17"/>
        <v>18524.115999999976</v>
      </c>
      <c r="E331">
        <v>329</v>
      </c>
      <c r="J331">
        <f>J330+(1-(HLOOKUP(daily!$B330,'commercial size limit'!$A$4:$M$13,2,FALSE)/100))*(VLOOKUP(12&amp;$B330,'comm trip limit - FL_Keys'!$A$5:$I$64,COLUMN(D328),FALSE))*$C331</f>
        <v>18524.115999999976</v>
      </c>
      <c r="K331">
        <f>K330+(1-(HLOOKUP(daily!$B330,'commercial size limit'!$A$4:$M$13,2,FALSE)/100))*(VLOOKUP(12&amp;$B330,'comm trip limit - FL_Keys'!$A$5:$I$64,COLUMN(E328),FALSE))*$C331</f>
        <v>10516.455166899974</v>
      </c>
      <c r="L331">
        <f>L330+(1-(HLOOKUP(daily!$B330,'commercial size limit'!$A$4:$M$13,2,FALSE)/100))*(VLOOKUP(12&amp;$B330,'comm trip limit - FL_Keys'!$A$5:$I$64,COLUMN(F328),FALSE))*$C331</f>
        <v>14184.206226989976</v>
      </c>
      <c r="M331">
        <f>M330+(1-(HLOOKUP(daily!$B330,'commercial size limit'!$A$4:$M$13,2,FALSE)/100))*(VLOOKUP(12&amp;$B330,'comm trip limit - FL_Keys'!$A$5:$I$64,COLUMN(G328),FALSE))*$C331</f>
        <v>16776.108955930005</v>
      </c>
      <c r="N331">
        <f>N330+(1-(HLOOKUP(daily!$B330,'commercial size limit'!$A$4:$M$13,2,FALSE)/100))*(VLOOKUP(12&amp;$B330,'comm trip limit - FL_Keys'!$A$5:$I$64,COLUMN(H328),FALSE))*$C331</f>
        <v>17593.02546410996</v>
      </c>
      <c r="O331">
        <f>O330+(1-(HLOOKUP(daily!$B330,'commercial size limit'!$A$4:$M$13,2,FALSE)/100))*(VLOOKUP(12&amp;$B330,'comm trip limit - FL_Keys'!$A$5:$I$64,COLUMN(I328),FALSE))*$C331</f>
        <v>17863.651158729957</v>
      </c>
      <c r="P331">
        <f>P330+(1-(HLOOKUP(daily!$B330,'commercial size limit'!$A$4:$M$13,4,FALSE)/100))*(VLOOKUP(14&amp;$B330,'comm trip limit - FL_Keys'!$A$5:$I$64,COLUMN(D328),FALSE))*$C331</f>
        <v>12284.799959711998</v>
      </c>
      <c r="Q331">
        <f>Q330+(1-(HLOOKUP(daily!$B330,'commercial size limit'!$A$4:$M$13,4,FALSE)/100))*(VLOOKUP(14&amp;$B330,'comm trip limit - FL_Keys'!$A$5:$I$64,COLUMN(E328),FALSE))*$C331</f>
        <v>8215.9310687515626</v>
      </c>
      <c r="R331">
        <f>R330+(1-(HLOOKUP(daily!$B330,'commercial size limit'!$A$4:$M$13,4,FALSE)/100))*(VLOOKUP(14&amp;$B330,'comm trip limit - FL_Keys'!$A$5:$I$64,COLUMN(F328),FALSE))*$C331</f>
        <v>10350.004127186836</v>
      </c>
      <c r="S331">
        <f>S330+(1-(HLOOKUP(daily!$B330,'commercial size limit'!$A$4:$M$13,4,FALSE)/100))*(VLOOKUP(14&amp;$B330,'comm trip limit - FL_Keys'!$A$5:$I$64,COLUMN(G328),FALSE))*$C331</f>
        <v>11743.133907528099</v>
      </c>
      <c r="T331">
        <f>T330+(1-(HLOOKUP(daily!$B330,'commercial size limit'!$A$4:$M$13,4,FALSE)/100))*(VLOOKUP(14&amp;$B330,'comm trip limit - FL_Keys'!$A$5:$I$64,COLUMN(H328),FALSE))*$C331</f>
        <v>12096.667920523943</v>
      </c>
      <c r="U331">
        <f>U330+(1-(HLOOKUP(daily!$B330,'commercial size limit'!$A$4:$M$13,4,FALSE)/100))*(VLOOKUP(14&amp;$B330,'comm trip limit - FL_Keys'!$A$5:$I$64,COLUMN(I328),FALSE))*$C331</f>
        <v>12202.821391601752</v>
      </c>
      <c r="V331">
        <f>V330+(1-(HLOOKUP(daily!$B330,'commercial size limit'!$A$4:$M$13,5,FALSE)/100))*(VLOOKUP(15&amp;$B330,'comm trip limit - FL_Keys'!$A$5:$I$64,COLUMN(D328),FALSE))*$C331</f>
        <v>10285.487469556028</v>
      </c>
      <c r="W331">
        <f>W330+(1-(HLOOKUP(daily!$B330,'commercial size limit'!$A$4:$M$13,5,FALSE)/100))*(VLOOKUP(15&amp;$B330,'comm trip limit - FL_Keys'!$A$5:$I$64,COLUMN(E328),FALSE))*$C331</f>
        <v>7228.4798270831425</v>
      </c>
      <c r="X331">
        <f>X330+(1-(HLOOKUP(daily!$B330,'commercial size limit'!$A$4:$M$13,5,FALSE)/100))*(VLOOKUP(15&amp;$B330,'comm trip limit - FL_Keys'!$A$5:$I$64,COLUMN(F328),FALSE))*$C331</f>
        <v>8883.6517486572047</v>
      </c>
      <c r="Y331">
        <f>Y330+(1-(HLOOKUP(daily!$B330,'commercial size limit'!$A$4:$M$13,5,FALSE)/100))*(VLOOKUP(15&amp;$B330,'comm trip limit - FL_Keys'!$A$5:$I$64,COLUMN(G328),FALSE))*$C331</f>
        <v>9972.8964481848889</v>
      </c>
      <c r="Z331">
        <f>Z330+(1-(HLOOKUP(daily!$B330,'commercial size limit'!$A$4:$M$13,5,FALSE)/100))*(VLOOKUP(15&amp;$B330,'comm trip limit - FL_Keys'!$A$5:$I$64,COLUMN(H328),FALSE))*$C331</f>
        <v>10211.127478982338</v>
      </c>
      <c r="AA331">
        <f>AA330+(1-(HLOOKUP(daily!$B330,'commercial size limit'!$A$4:$M$13,5,FALSE)/100))*(VLOOKUP(15&amp;$B330,'comm trip limit - FL_Keys'!$A$5:$I$64,COLUMN(I328),FALSE))*$C331</f>
        <v>10258.477318626303</v>
      </c>
      <c r="AB331">
        <f>AB330+(1-(HLOOKUP(daily!$B330,'commercial size limit'!$A$4:$M$13,6,FALSE)/100))*(VLOOKUP(16&amp;$B330,'comm trip limit - FL_Keys'!$A$5:$I$64,COLUMN(D328),FALSE))*$C331</f>
        <v>8886.1398686995981</v>
      </c>
      <c r="AC331">
        <f>AC330+(1-(HLOOKUP(daily!$B330,'commercial size limit'!$A$4:$M$13,6,FALSE)/100))*(VLOOKUP(16&amp;$B330,'comm trip limit - FL_Keys'!$A$5:$I$64,COLUMN(E328),FALSE))*$C331</f>
        <v>6495.8508563425048</v>
      </c>
      <c r="AD331">
        <f>AD330+(1-(HLOOKUP(daily!$B330,'commercial size limit'!$A$4:$M$13,6,FALSE)/100))*(VLOOKUP(16&amp;$B330,'comm trip limit - FL_Keys'!$A$5:$I$64,COLUMN(F328),FALSE))*$C331</f>
        <v>7798.6612256386488</v>
      </c>
      <c r="AE331">
        <f>AE330+(1-(HLOOKUP(daily!$B330,'commercial size limit'!$A$4:$M$13,6,FALSE)/100))*(VLOOKUP(16&amp;$B330,'comm trip limit - FL_Keys'!$A$5:$I$64,COLUMN(G328),FALSE))*$C331</f>
        <v>8631.6386709002891</v>
      </c>
      <c r="AF331">
        <f>AF330+(1-(HLOOKUP(daily!$B330,'commercial size limit'!$A$4:$M$13,6,FALSE)/100))*(VLOOKUP(16&amp;$B330,'comm trip limit - FL_Keys'!$A$5:$I$64,COLUMN(H328),FALSE))*$C331</f>
        <v>8818.2912495109467</v>
      </c>
      <c r="AG331">
        <f>AG330+(1-(HLOOKUP(daily!$B330,'commercial size limit'!$A$4:$M$13,6,FALSE)/100))*(VLOOKUP(16&amp;$B330,'comm trip limit - FL_Keys'!$A$5:$I$64,COLUMN(I328),FALSE))*$C331</f>
        <v>8859.1297177698907</v>
      </c>
      <c r="AH331">
        <f>AH330+(1-(HLOOKUP(daily!$B330,'commercial size limit'!$A$4:$M$13,7,FALSE)/100))*(VLOOKUP(17&amp;$B330,'comm trip limit - FL_Keys'!$A$5:$I$64,COLUMN(D328),FALSE))*$C331</f>
        <v>7489.555130833146</v>
      </c>
      <c r="AI331">
        <f>AI330+(1-(HLOOKUP(daily!$B330,'commercial size limit'!$A$4:$M$13,7,FALSE)/100))*(VLOOKUP(17&amp;$B330,'comm trip limit - FL_Keys'!$A$5:$I$64,COLUMN(E328),FALSE))*$C331</f>
        <v>5673.4202438823231</v>
      </c>
      <c r="AJ331">
        <f>AJ330+(1-(HLOOKUP(daily!$B330,'commercial size limit'!$A$4:$M$13,7,FALSE)/100))*(VLOOKUP(17&amp;$B330,'comm trip limit - FL_Keys'!$A$5:$I$64,COLUMN(F328),FALSE))*$C331</f>
        <v>6749.267164844523</v>
      </c>
      <c r="AK331">
        <f>AK330+(1-(HLOOKUP(daily!$B330,'commercial size limit'!$A$4:$M$13,7,FALSE)/100))*(VLOOKUP(17&amp;$B330,'comm trip limit - FL_Keys'!$A$5:$I$64,COLUMN(G328),FALSE))*$C331</f>
        <v>7361.3010154681733</v>
      </c>
      <c r="AL331">
        <f>AL330+(1-(HLOOKUP(daily!$B330,'commercial size limit'!$A$4:$M$13,7,FALSE)/100))*(VLOOKUP(17&amp;$B330,'comm trip limit - FL_Keys'!$A$5:$I$64,COLUMN(H328),FALSE))*$C331</f>
        <v>7482.7181123122609</v>
      </c>
      <c r="AM331">
        <f>AM330+(1-(HLOOKUP(daily!$B330,'commercial size limit'!$A$4:$M$13,7,FALSE)/100))*(VLOOKUP(17&amp;$B330,'comm trip limit - FL_Keys'!$A$5:$I$64,COLUMN(I328),FALSE))*$C331</f>
        <v>7489.555130833146</v>
      </c>
    </row>
    <row r="332" spans="1:39" x14ac:dyDescent="0.25">
      <c r="A332" s="7">
        <v>42699</v>
      </c>
      <c r="B332" s="22">
        <f t="shared" si="16"/>
        <v>11</v>
      </c>
      <c r="C332" s="21">
        <f t="shared" si="15"/>
        <v>56.552999999999997</v>
      </c>
      <c r="D332">
        <f t="shared" si="17"/>
        <v>18580.668999999976</v>
      </c>
      <c r="E332">
        <v>330</v>
      </c>
      <c r="J332">
        <f>J331+(1-(HLOOKUP(daily!$B331,'commercial size limit'!$A$4:$M$13,2,FALSE)/100))*(VLOOKUP(12&amp;$B331,'comm trip limit - FL_Keys'!$A$5:$I$64,COLUMN(D329),FALSE))*$C332</f>
        <v>18580.668999999976</v>
      </c>
      <c r="K332">
        <f>K331+(1-(HLOOKUP(daily!$B331,'commercial size limit'!$A$4:$M$13,2,FALSE)/100))*(VLOOKUP(12&amp;$B331,'comm trip limit - FL_Keys'!$A$5:$I$64,COLUMN(E329),FALSE))*$C332</f>
        <v>10542.771539919973</v>
      </c>
      <c r="L332">
        <f>L331+(1-(HLOOKUP(daily!$B331,'commercial size limit'!$A$4:$M$13,2,FALSE)/100))*(VLOOKUP(12&amp;$B331,'comm trip limit - FL_Keys'!$A$5:$I$64,COLUMN(F329),FALSE))*$C332</f>
        <v>14221.418100989977</v>
      </c>
      <c r="M332">
        <f>M331+(1-(HLOOKUP(daily!$B331,'commercial size limit'!$A$4:$M$13,2,FALSE)/100))*(VLOOKUP(12&amp;$B331,'comm trip limit - FL_Keys'!$A$5:$I$64,COLUMN(G329),FALSE))*$C332</f>
        <v>16820.897800870007</v>
      </c>
      <c r="N332">
        <f>N331+(1-(HLOOKUP(daily!$B331,'commercial size limit'!$A$4:$M$13,2,FALSE)/100))*(VLOOKUP(12&amp;$B331,'comm trip limit - FL_Keys'!$A$5:$I$64,COLUMN(H329),FALSE))*$C332</f>
        <v>17641.67574788996</v>
      </c>
      <c r="O332">
        <f>O331+(1-(HLOOKUP(daily!$B331,'commercial size limit'!$A$4:$M$13,2,FALSE)/100))*(VLOOKUP(12&amp;$B331,'comm trip limit - FL_Keys'!$A$5:$I$64,COLUMN(I329),FALSE))*$C332</f>
        <v>17915.328724599956</v>
      </c>
      <c r="P332">
        <f>P331+(1-(HLOOKUP(daily!$B331,'commercial size limit'!$A$4:$M$13,4,FALSE)/100))*(VLOOKUP(14&amp;$B331,'comm trip limit - FL_Keys'!$A$5:$I$64,COLUMN(D329),FALSE))*$C332</f>
        <v>12314.122690211998</v>
      </c>
      <c r="Q332">
        <f>Q331+(1-(HLOOKUP(daily!$B331,'commercial size limit'!$A$4:$M$13,4,FALSE)/100))*(VLOOKUP(14&amp;$B331,'comm trip limit - FL_Keys'!$A$5:$I$64,COLUMN(E329),FALSE))*$C332</f>
        <v>8234.9330777974774</v>
      </c>
      <c r="R332">
        <f>R331+(1-(HLOOKUP(daily!$B331,'commercial size limit'!$A$4:$M$13,4,FALSE)/100))*(VLOOKUP(14&amp;$B331,'comm trip limit - FL_Keys'!$A$5:$I$64,COLUMN(F329),FALSE))*$C332</f>
        <v>10373.049154314091</v>
      </c>
      <c r="S332">
        <f>S331+(1-(HLOOKUP(daily!$B331,'commercial size limit'!$A$4:$M$13,4,FALSE)/100))*(VLOOKUP(14&amp;$B331,'comm trip limit - FL_Keys'!$A$5:$I$64,COLUMN(G329),FALSE))*$C332</f>
        <v>11769.755134867135</v>
      </c>
      <c r="T332">
        <f>T331+(1-(HLOOKUP(daily!$B331,'commercial size limit'!$A$4:$M$13,4,FALSE)/100))*(VLOOKUP(14&amp;$B331,'comm trip limit - FL_Keys'!$A$5:$I$64,COLUMN(H329),FALSE))*$C332</f>
        <v>12125.246733351158</v>
      </c>
      <c r="U332">
        <f>U331+(1-(HLOOKUP(daily!$B331,'commercial size limit'!$A$4:$M$13,4,FALSE)/100))*(VLOOKUP(14&amp;$B331,'comm trip limit - FL_Keys'!$A$5:$I$64,COLUMN(I329),FALSE))*$C332</f>
        <v>12232.130633645722</v>
      </c>
      <c r="V332">
        <f>V331+(1-(HLOOKUP(daily!$B331,'commercial size limit'!$A$4:$M$13,5,FALSE)/100))*(VLOOKUP(15&amp;$B331,'comm trip limit - FL_Keys'!$A$5:$I$64,COLUMN(D329),FALSE))*$C332</f>
        <v>10309.522494556028</v>
      </c>
      <c r="W332">
        <f>W331+(1-(HLOOKUP(daily!$B331,'commercial size limit'!$A$4:$M$13,5,FALSE)/100))*(VLOOKUP(15&amp;$B331,'comm trip limit - FL_Keys'!$A$5:$I$64,COLUMN(E329),FALSE))*$C332</f>
        <v>7245.1755168491427</v>
      </c>
      <c r="X332">
        <f>X331+(1-(HLOOKUP(daily!$B331,'commercial size limit'!$A$4:$M$13,5,FALSE)/100))*(VLOOKUP(15&amp;$B331,'comm trip limit - FL_Keys'!$A$5:$I$64,COLUMN(F329),FALSE))*$C332</f>
        <v>8903.3948392429556</v>
      </c>
      <c r="Y332">
        <f>Y331+(1-(HLOOKUP(daily!$B331,'commercial size limit'!$A$4:$M$13,5,FALSE)/100))*(VLOOKUP(15&amp;$B331,'comm trip limit - FL_Keys'!$A$5:$I$64,COLUMN(G329),FALSE))*$C332</f>
        <v>9995.4780752231381</v>
      </c>
      <c r="Z332">
        <f>Z331+(1-(HLOOKUP(daily!$B331,'commercial size limit'!$A$4:$M$13,5,FALSE)/100))*(VLOOKUP(15&amp;$B331,'comm trip limit - FL_Keys'!$A$5:$I$64,COLUMN(H329),FALSE))*$C332</f>
        <v>10235.010121923839</v>
      </c>
      <c r="AA332">
        <f>AA331+(1-(HLOOKUP(daily!$B331,'commercial size limit'!$A$4:$M$13,5,FALSE)/100))*(VLOOKUP(15&amp;$B331,'comm trip limit - FL_Keys'!$A$5:$I$64,COLUMN(I329),FALSE))*$C332</f>
        <v>10282.512343626302</v>
      </c>
      <c r="AB332">
        <f>AB331+(1-(HLOOKUP(daily!$B331,'commercial size limit'!$A$4:$M$13,6,FALSE)/100))*(VLOOKUP(16&amp;$B331,'comm trip limit - FL_Keys'!$A$5:$I$64,COLUMN(D329),FALSE))*$C332</f>
        <v>8905.4527181995982</v>
      </c>
      <c r="AC332">
        <f>AC331+(1-(HLOOKUP(daily!$B331,'commercial size limit'!$A$4:$M$13,6,FALSE)/100))*(VLOOKUP(16&amp;$B331,'comm trip limit - FL_Keys'!$A$5:$I$64,COLUMN(E329),FALSE))*$C332</f>
        <v>6510.11590636869</v>
      </c>
      <c r="AD332">
        <f>AD331+(1-(HLOOKUP(daily!$B331,'commercial size limit'!$A$4:$M$13,6,FALSE)/100))*(VLOOKUP(16&amp;$B331,'comm trip limit - FL_Keys'!$A$5:$I$64,COLUMN(F329),FALSE))*$C332</f>
        <v>7815.1937973246286</v>
      </c>
      <c r="AE332">
        <f>AE331+(1-(HLOOKUP(daily!$B331,'commercial size limit'!$A$4:$M$13,6,FALSE)/100))*(VLOOKUP(16&amp;$B331,'comm trip limit - FL_Keys'!$A$5:$I$64,COLUMN(G329),FALSE))*$C332</f>
        <v>8650.5059729623244</v>
      </c>
      <c r="AF332">
        <f>AF331+(1-(HLOOKUP(daily!$B331,'commercial size limit'!$A$4:$M$13,6,FALSE)/100))*(VLOOKUP(16&amp;$B331,'comm trip limit - FL_Keys'!$A$5:$I$64,COLUMN(H329),FALSE))*$C332</f>
        <v>8837.6040990109468</v>
      </c>
      <c r="AG332">
        <f>AG331+(1-(HLOOKUP(daily!$B331,'commercial size limit'!$A$4:$M$13,6,FALSE)/100))*(VLOOKUP(16&amp;$B331,'comm trip limit - FL_Keys'!$A$5:$I$64,COLUMN(I329),FALSE))*$C332</f>
        <v>8878.4425672698908</v>
      </c>
      <c r="AH332">
        <f>AH331+(1-(HLOOKUP(daily!$B331,'commercial size limit'!$A$4:$M$13,7,FALSE)/100))*(VLOOKUP(17&amp;$B331,'comm trip limit - FL_Keys'!$A$5:$I$64,COLUMN(D329),FALSE))*$C332</f>
        <v>7503.0430213331456</v>
      </c>
      <c r="AI332">
        <f>AI331+(1-(HLOOKUP(daily!$B331,'commercial size limit'!$A$4:$M$13,7,FALSE)/100))*(VLOOKUP(17&amp;$B331,'comm trip limit - FL_Keys'!$A$5:$I$64,COLUMN(E329),FALSE))*$C332</f>
        <v>5684.2131189815182</v>
      </c>
      <c r="AJ332">
        <f>AJ331+(1-(HLOOKUP(daily!$B331,'commercial size limit'!$A$4:$M$13,7,FALSE)/100))*(VLOOKUP(17&amp;$B331,'comm trip limit - FL_Keys'!$A$5:$I$64,COLUMN(F329),FALSE))*$C332</f>
        <v>6761.7001674285184</v>
      </c>
      <c r="AK332">
        <f>AK331+(1-(HLOOKUP(daily!$B331,'commercial size limit'!$A$4:$M$13,7,FALSE)/100))*(VLOOKUP(17&amp;$B331,'comm trip limit - FL_Keys'!$A$5:$I$64,COLUMN(G329),FALSE))*$C332</f>
        <v>7374.7889059681729</v>
      </c>
      <c r="AL332">
        <f>AL331+(1-(HLOOKUP(daily!$B331,'commercial size limit'!$A$4:$M$13,7,FALSE)/100))*(VLOOKUP(17&amp;$B331,'comm trip limit - FL_Keys'!$A$5:$I$64,COLUMN(H329),FALSE))*$C332</f>
        <v>7496.2060028122605</v>
      </c>
      <c r="AM332">
        <f>AM331+(1-(HLOOKUP(daily!$B331,'commercial size limit'!$A$4:$M$13,7,FALSE)/100))*(VLOOKUP(17&amp;$B331,'comm trip limit - FL_Keys'!$A$5:$I$64,COLUMN(I329),FALSE))*$C332</f>
        <v>7503.0430213331456</v>
      </c>
    </row>
    <row r="333" spans="1:39" x14ac:dyDescent="0.25">
      <c r="A333" s="7">
        <v>42700</v>
      </c>
      <c r="B333" s="22">
        <f t="shared" si="16"/>
        <v>11</v>
      </c>
      <c r="C333" s="21">
        <f t="shared" si="15"/>
        <v>56.552999999999997</v>
      </c>
      <c r="D333">
        <f t="shared" si="17"/>
        <v>18637.221999999976</v>
      </c>
      <c r="E333">
        <v>331</v>
      </c>
      <c r="J333">
        <f>J332+(1-(HLOOKUP(daily!$B332,'commercial size limit'!$A$4:$M$13,2,FALSE)/100))*(VLOOKUP(12&amp;$B332,'comm trip limit - FL_Keys'!$A$5:$I$64,COLUMN(D330),FALSE))*$C333</f>
        <v>18637.221999999976</v>
      </c>
      <c r="K333">
        <f>K332+(1-(HLOOKUP(daily!$B332,'commercial size limit'!$A$4:$M$13,2,FALSE)/100))*(VLOOKUP(12&amp;$B332,'comm trip limit - FL_Keys'!$A$5:$I$64,COLUMN(E330),FALSE))*$C333</f>
        <v>10569.087912939973</v>
      </c>
      <c r="L333">
        <f>L332+(1-(HLOOKUP(daily!$B332,'commercial size limit'!$A$4:$M$13,2,FALSE)/100))*(VLOOKUP(12&amp;$B332,'comm trip limit - FL_Keys'!$A$5:$I$64,COLUMN(F330),FALSE))*$C333</f>
        <v>14258.629974989977</v>
      </c>
      <c r="M333">
        <f>M332+(1-(HLOOKUP(daily!$B332,'commercial size limit'!$A$4:$M$13,2,FALSE)/100))*(VLOOKUP(12&amp;$B332,'comm trip limit - FL_Keys'!$A$5:$I$64,COLUMN(G330),FALSE))*$C333</f>
        <v>16865.686645810008</v>
      </c>
      <c r="N333">
        <f>N332+(1-(HLOOKUP(daily!$B332,'commercial size limit'!$A$4:$M$13,2,FALSE)/100))*(VLOOKUP(12&amp;$B332,'comm trip limit - FL_Keys'!$A$5:$I$64,COLUMN(H330),FALSE))*$C333</f>
        <v>17690.32603166996</v>
      </c>
      <c r="O333">
        <f>O332+(1-(HLOOKUP(daily!$B332,'commercial size limit'!$A$4:$M$13,2,FALSE)/100))*(VLOOKUP(12&amp;$B332,'comm trip limit - FL_Keys'!$A$5:$I$64,COLUMN(I330),FALSE))*$C333</f>
        <v>17967.006290469955</v>
      </c>
      <c r="P333">
        <f>P332+(1-(HLOOKUP(daily!$B332,'commercial size limit'!$A$4:$M$13,4,FALSE)/100))*(VLOOKUP(14&amp;$B332,'comm trip limit - FL_Keys'!$A$5:$I$64,COLUMN(D330),FALSE))*$C333</f>
        <v>12343.445420711998</v>
      </c>
      <c r="Q333">
        <f>Q332+(1-(HLOOKUP(daily!$B332,'commercial size limit'!$A$4:$M$13,4,FALSE)/100))*(VLOOKUP(14&amp;$B332,'comm trip limit - FL_Keys'!$A$5:$I$64,COLUMN(E330),FALSE))*$C333</f>
        <v>8253.9350868433921</v>
      </c>
      <c r="R333">
        <f>R332+(1-(HLOOKUP(daily!$B332,'commercial size limit'!$A$4:$M$13,4,FALSE)/100))*(VLOOKUP(14&amp;$B332,'comm trip limit - FL_Keys'!$A$5:$I$64,COLUMN(F330),FALSE))*$C333</f>
        <v>10396.094181441345</v>
      </c>
      <c r="S333">
        <f>S332+(1-(HLOOKUP(daily!$B332,'commercial size limit'!$A$4:$M$13,4,FALSE)/100))*(VLOOKUP(14&amp;$B332,'comm trip limit - FL_Keys'!$A$5:$I$64,COLUMN(G330),FALSE))*$C333</f>
        <v>11796.376362206171</v>
      </c>
      <c r="T333">
        <f>T332+(1-(HLOOKUP(daily!$B332,'commercial size limit'!$A$4:$M$13,4,FALSE)/100))*(VLOOKUP(14&amp;$B332,'comm trip limit - FL_Keys'!$A$5:$I$64,COLUMN(H330),FALSE))*$C333</f>
        <v>12153.825546178372</v>
      </c>
      <c r="U333">
        <f>U332+(1-(HLOOKUP(daily!$B332,'commercial size limit'!$A$4:$M$13,4,FALSE)/100))*(VLOOKUP(14&amp;$B332,'comm trip limit - FL_Keys'!$A$5:$I$64,COLUMN(I330),FALSE))*$C333</f>
        <v>12261.439875689692</v>
      </c>
      <c r="V333">
        <f>V332+(1-(HLOOKUP(daily!$B332,'commercial size limit'!$A$4:$M$13,5,FALSE)/100))*(VLOOKUP(15&amp;$B332,'comm trip limit - FL_Keys'!$A$5:$I$64,COLUMN(D330),FALSE))*$C333</f>
        <v>10333.557519556027</v>
      </c>
      <c r="W333">
        <f>W332+(1-(HLOOKUP(daily!$B332,'commercial size limit'!$A$4:$M$13,5,FALSE)/100))*(VLOOKUP(15&amp;$B332,'comm trip limit - FL_Keys'!$A$5:$I$64,COLUMN(E330),FALSE))*$C333</f>
        <v>7261.8712066151429</v>
      </c>
      <c r="X333">
        <f>X332+(1-(HLOOKUP(daily!$B332,'commercial size limit'!$A$4:$M$13,5,FALSE)/100))*(VLOOKUP(15&amp;$B332,'comm trip limit - FL_Keys'!$A$5:$I$64,COLUMN(F330),FALSE))*$C333</f>
        <v>8923.1379298287065</v>
      </c>
      <c r="Y333">
        <f>Y332+(1-(HLOOKUP(daily!$B332,'commercial size limit'!$A$4:$M$13,5,FALSE)/100))*(VLOOKUP(15&amp;$B332,'comm trip limit - FL_Keys'!$A$5:$I$64,COLUMN(G330),FALSE))*$C333</f>
        <v>10018.059702261387</v>
      </c>
      <c r="Z333">
        <f>Z332+(1-(HLOOKUP(daily!$B332,'commercial size limit'!$A$4:$M$13,5,FALSE)/100))*(VLOOKUP(15&amp;$B332,'comm trip limit - FL_Keys'!$A$5:$I$64,COLUMN(H330),FALSE))*$C333</f>
        <v>10258.892764865339</v>
      </c>
      <c r="AA333">
        <f>AA332+(1-(HLOOKUP(daily!$B332,'commercial size limit'!$A$4:$M$13,5,FALSE)/100))*(VLOOKUP(15&amp;$B332,'comm trip limit - FL_Keys'!$A$5:$I$64,COLUMN(I330),FALSE))*$C333</f>
        <v>10306.547368626301</v>
      </c>
      <c r="AB333">
        <f>AB332+(1-(HLOOKUP(daily!$B332,'commercial size limit'!$A$4:$M$13,6,FALSE)/100))*(VLOOKUP(16&amp;$B332,'comm trip limit - FL_Keys'!$A$5:$I$64,COLUMN(D330),FALSE))*$C333</f>
        <v>8924.7655676995983</v>
      </c>
      <c r="AC333">
        <f>AC332+(1-(HLOOKUP(daily!$B332,'commercial size limit'!$A$4:$M$13,6,FALSE)/100))*(VLOOKUP(16&amp;$B332,'comm trip limit - FL_Keys'!$A$5:$I$64,COLUMN(E330),FALSE))*$C333</f>
        <v>6524.3809563948753</v>
      </c>
      <c r="AD333">
        <f>AD332+(1-(HLOOKUP(daily!$B332,'commercial size limit'!$A$4:$M$13,6,FALSE)/100))*(VLOOKUP(16&amp;$B332,'comm trip limit - FL_Keys'!$A$5:$I$64,COLUMN(F330),FALSE))*$C333</f>
        <v>7831.7263690106083</v>
      </c>
      <c r="AE333">
        <f>AE332+(1-(HLOOKUP(daily!$B332,'commercial size limit'!$A$4:$M$13,6,FALSE)/100))*(VLOOKUP(16&amp;$B332,'comm trip limit - FL_Keys'!$A$5:$I$64,COLUMN(G330),FALSE))*$C333</f>
        <v>8669.3732750243598</v>
      </c>
      <c r="AF333">
        <f>AF332+(1-(HLOOKUP(daily!$B332,'commercial size limit'!$A$4:$M$13,6,FALSE)/100))*(VLOOKUP(16&amp;$B332,'comm trip limit - FL_Keys'!$A$5:$I$64,COLUMN(H330),FALSE))*$C333</f>
        <v>8856.9169485109469</v>
      </c>
      <c r="AG333">
        <f>AG332+(1-(HLOOKUP(daily!$B332,'commercial size limit'!$A$4:$M$13,6,FALSE)/100))*(VLOOKUP(16&amp;$B332,'comm trip limit - FL_Keys'!$A$5:$I$64,COLUMN(I330),FALSE))*$C333</f>
        <v>8897.7554167698909</v>
      </c>
      <c r="AH333">
        <f>AH332+(1-(HLOOKUP(daily!$B332,'commercial size limit'!$A$4:$M$13,7,FALSE)/100))*(VLOOKUP(17&amp;$B332,'comm trip limit - FL_Keys'!$A$5:$I$64,COLUMN(D330),FALSE))*$C333</f>
        <v>7516.5309118331452</v>
      </c>
      <c r="AI333">
        <f>AI332+(1-(HLOOKUP(daily!$B332,'commercial size limit'!$A$4:$M$13,7,FALSE)/100))*(VLOOKUP(17&amp;$B332,'comm trip limit - FL_Keys'!$A$5:$I$64,COLUMN(E330),FALSE))*$C333</f>
        <v>5695.0059940807132</v>
      </c>
      <c r="AJ333">
        <f>AJ332+(1-(HLOOKUP(daily!$B332,'commercial size limit'!$A$4:$M$13,7,FALSE)/100))*(VLOOKUP(17&amp;$B332,'comm trip limit - FL_Keys'!$A$5:$I$64,COLUMN(F330),FALSE))*$C333</f>
        <v>6774.1331700125138</v>
      </c>
      <c r="AK333">
        <f>AK332+(1-(HLOOKUP(daily!$B332,'commercial size limit'!$A$4:$M$13,7,FALSE)/100))*(VLOOKUP(17&amp;$B332,'comm trip limit - FL_Keys'!$A$5:$I$64,COLUMN(G330),FALSE))*$C333</f>
        <v>7388.2767964681725</v>
      </c>
      <c r="AL333">
        <f>AL332+(1-(HLOOKUP(daily!$B332,'commercial size limit'!$A$4:$M$13,7,FALSE)/100))*(VLOOKUP(17&amp;$B332,'comm trip limit - FL_Keys'!$A$5:$I$64,COLUMN(H330),FALSE))*$C333</f>
        <v>7509.6938933122601</v>
      </c>
      <c r="AM333">
        <f>AM332+(1-(HLOOKUP(daily!$B332,'commercial size limit'!$A$4:$M$13,7,FALSE)/100))*(VLOOKUP(17&amp;$B332,'comm trip limit - FL_Keys'!$A$5:$I$64,COLUMN(I330),FALSE))*$C333</f>
        <v>7516.5309118331452</v>
      </c>
    </row>
    <row r="334" spans="1:39" x14ac:dyDescent="0.25">
      <c r="A334" s="7">
        <v>42701</v>
      </c>
      <c r="B334" s="22">
        <f t="shared" si="16"/>
        <v>11</v>
      </c>
      <c r="C334" s="21">
        <f t="shared" si="15"/>
        <v>56.552999999999997</v>
      </c>
      <c r="D334">
        <f t="shared" si="17"/>
        <v>18693.774999999976</v>
      </c>
      <c r="E334">
        <v>332</v>
      </c>
      <c r="J334">
        <f>J333+(1-(HLOOKUP(daily!$B333,'commercial size limit'!$A$4:$M$13,2,FALSE)/100))*(VLOOKUP(12&amp;$B333,'comm trip limit - FL_Keys'!$A$5:$I$64,COLUMN(D331),FALSE))*$C334</f>
        <v>18693.774999999976</v>
      </c>
      <c r="K334">
        <f>K333+(1-(HLOOKUP(daily!$B333,'commercial size limit'!$A$4:$M$13,2,FALSE)/100))*(VLOOKUP(12&amp;$B333,'comm trip limit - FL_Keys'!$A$5:$I$64,COLUMN(E331),FALSE))*$C334</f>
        <v>10595.404285959972</v>
      </c>
      <c r="L334">
        <f>L333+(1-(HLOOKUP(daily!$B333,'commercial size limit'!$A$4:$M$13,2,FALSE)/100))*(VLOOKUP(12&amp;$B333,'comm trip limit - FL_Keys'!$A$5:$I$64,COLUMN(F331),FALSE))*$C334</f>
        <v>14295.841848989978</v>
      </c>
      <c r="M334">
        <f>M333+(1-(HLOOKUP(daily!$B333,'commercial size limit'!$A$4:$M$13,2,FALSE)/100))*(VLOOKUP(12&amp;$B333,'comm trip limit - FL_Keys'!$A$5:$I$64,COLUMN(G331),FALSE))*$C334</f>
        <v>16910.47549075001</v>
      </c>
      <c r="N334">
        <f>N333+(1-(HLOOKUP(daily!$B333,'commercial size limit'!$A$4:$M$13,2,FALSE)/100))*(VLOOKUP(12&amp;$B333,'comm trip limit - FL_Keys'!$A$5:$I$64,COLUMN(H331),FALSE))*$C334</f>
        <v>17738.97631544996</v>
      </c>
      <c r="O334">
        <f>O333+(1-(HLOOKUP(daily!$B333,'commercial size limit'!$A$4:$M$13,2,FALSE)/100))*(VLOOKUP(12&amp;$B333,'comm trip limit - FL_Keys'!$A$5:$I$64,COLUMN(I331),FALSE))*$C334</f>
        <v>18018.683856339954</v>
      </c>
      <c r="P334">
        <f>P333+(1-(HLOOKUP(daily!$B333,'commercial size limit'!$A$4:$M$13,4,FALSE)/100))*(VLOOKUP(14&amp;$B333,'comm trip limit - FL_Keys'!$A$5:$I$64,COLUMN(D331),FALSE))*$C334</f>
        <v>12372.768151211998</v>
      </c>
      <c r="Q334">
        <f>Q333+(1-(HLOOKUP(daily!$B333,'commercial size limit'!$A$4:$M$13,4,FALSE)/100))*(VLOOKUP(14&amp;$B333,'comm trip limit - FL_Keys'!$A$5:$I$64,COLUMN(E331),FALSE))*$C334</f>
        <v>8272.9370958893069</v>
      </c>
      <c r="R334">
        <f>R333+(1-(HLOOKUP(daily!$B333,'commercial size limit'!$A$4:$M$13,4,FALSE)/100))*(VLOOKUP(14&amp;$B333,'comm trip limit - FL_Keys'!$A$5:$I$64,COLUMN(F331),FALSE))*$C334</f>
        <v>10419.1392085686</v>
      </c>
      <c r="S334">
        <f>S333+(1-(HLOOKUP(daily!$B333,'commercial size limit'!$A$4:$M$13,4,FALSE)/100))*(VLOOKUP(14&amp;$B333,'comm trip limit - FL_Keys'!$A$5:$I$64,COLUMN(G331),FALSE))*$C334</f>
        <v>11822.997589545206</v>
      </c>
      <c r="T334">
        <f>T333+(1-(HLOOKUP(daily!$B333,'commercial size limit'!$A$4:$M$13,4,FALSE)/100))*(VLOOKUP(14&amp;$B333,'comm trip limit - FL_Keys'!$A$5:$I$64,COLUMN(H331),FALSE))*$C334</f>
        <v>12182.404359005586</v>
      </c>
      <c r="U334">
        <f>U333+(1-(HLOOKUP(daily!$B333,'commercial size limit'!$A$4:$M$13,4,FALSE)/100))*(VLOOKUP(14&amp;$B333,'comm trip limit - FL_Keys'!$A$5:$I$64,COLUMN(I331),FALSE))*$C334</f>
        <v>12290.749117733661</v>
      </c>
      <c r="V334">
        <f>V333+(1-(HLOOKUP(daily!$B333,'commercial size limit'!$A$4:$M$13,5,FALSE)/100))*(VLOOKUP(15&amp;$B333,'comm trip limit - FL_Keys'!$A$5:$I$64,COLUMN(D331),FALSE))*$C334</f>
        <v>10357.592544556026</v>
      </c>
      <c r="W334">
        <f>W333+(1-(HLOOKUP(daily!$B333,'commercial size limit'!$A$4:$M$13,5,FALSE)/100))*(VLOOKUP(15&amp;$B333,'comm trip limit - FL_Keys'!$A$5:$I$64,COLUMN(E331),FALSE))*$C334</f>
        <v>7278.5668963811431</v>
      </c>
      <c r="X334">
        <f>X333+(1-(HLOOKUP(daily!$B333,'commercial size limit'!$A$4:$M$13,5,FALSE)/100))*(VLOOKUP(15&amp;$B333,'comm trip limit - FL_Keys'!$A$5:$I$64,COLUMN(F331),FALSE))*$C334</f>
        <v>8942.8810204144575</v>
      </c>
      <c r="Y334">
        <f>Y333+(1-(HLOOKUP(daily!$B333,'commercial size limit'!$A$4:$M$13,5,FALSE)/100))*(VLOOKUP(15&amp;$B333,'comm trip limit - FL_Keys'!$A$5:$I$64,COLUMN(G331),FALSE))*$C334</f>
        <v>10040.641329299637</v>
      </c>
      <c r="Z334">
        <f>Z333+(1-(HLOOKUP(daily!$B333,'commercial size limit'!$A$4:$M$13,5,FALSE)/100))*(VLOOKUP(15&amp;$B333,'comm trip limit - FL_Keys'!$A$5:$I$64,COLUMN(H331),FALSE))*$C334</f>
        <v>10282.775407806839</v>
      </c>
      <c r="AA334">
        <f>AA333+(1-(HLOOKUP(daily!$B333,'commercial size limit'!$A$4:$M$13,5,FALSE)/100))*(VLOOKUP(15&amp;$B333,'comm trip limit - FL_Keys'!$A$5:$I$64,COLUMN(I331),FALSE))*$C334</f>
        <v>10330.5823936263</v>
      </c>
      <c r="AB334">
        <f>AB333+(1-(HLOOKUP(daily!$B333,'commercial size limit'!$A$4:$M$13,6,FALSE)/100))*(VLOOKUP(16&amp;$B333,'comm trip limit - FL_Keys'!$A$5:$I$64,COLUMN(D331),FALSE))*$C334</f>
        <v>8944.0784171995983</v>
      </c>
      <c r="AC334">
        <f>AC333+(1-(HLOOKUP(daily!$B333,'commercial size limit'!$A$4:$M$13,6,FALSE)/100))*(VLOOKUP(16&amp;$B333,'comm trip limit - FL_Keys'!$A$5:$I$64,COLUMN(E331),FALSE))*$C334</f>
        <v>6538.6460064210605</v>
      </c>
      <c r="AD334">
        <f>AD333+(1-(HLOOKUP(daily!$B333,'commercial size limit'!$A$4:$M$13,6,FALSE)/100))*(VLOOKUP(16&amp;$B333,'comm trip limit - FL_Keys'!$A$5:$I$64,COLUMN(F331),FALSE))*$C334</f>
        <v>7848.2589406965881</v>
      </c>
      <c r="AE334">
        <f>AE333+(1-(HLOOKUP(daily!$B333,'commercial size limit'!$A$4:$M$13,6,FALSE)/100))*(VLOOKUP(16&amp;$B333,'comm trip limit - FL_Keys'!$A$5:$I$64,COLUMN(G331),FALSE))*$C334</f>
        <v>8688.2405770863952</v>
      </c>
      <c r="AF334">
        <f>AF333+(1-(HLOOKUP(daily!$B333,'commercial size limit'!$A$4:$M$13,6,FALSE)/100))*(VLOOKUP(16&amp;$B333,'comm trip limit - FL_Keys'!$A$5:$I$64,COLUMN(H331),FALSE))*$C334</f>
        <v>8876.229798010947</v>
      </c>
      <c r="AG334">
        <f>AG333+(1-(HLOOKUP(daily!$B333,'commercial size limit'!$A$4:$M$13,6,FALSE)/100))*(VLOOKUP(16&amp;$B333,'comm trip limit - FL_Keys'!$A$5:$I$64,COLUMN(I331),FALSE))*$C334</f>
        <v>8917.068266269891</v>
      </c>
      <c r="AH334">
        <f>AH333+(1-(HLOOKUP(daily!$B333,'commercial size limit'!$A$4:$M$13,7,FALSE)/100))*(VLOOKUP(17&amp;$B333,'comm trip limit - FL_Keys'!$A$5:$I$64,COLUMN(D331),FALSE))*$C334</f>
        <v>7530.0188023331448</v>
      </c>
      <c r="AI334">
        <f>AI333+(1-(HLOOKUP(daily!$B333,'commercial size limit'!$A$4:$M$13,7,FALSE)/100))*(VLOOKUP(17&amp;$B333,'comm trip limit - FL_Keys'!$A$5:$I$64,COLUMN(E331),FALSE))*$C334</f>
        <v>5705.7988691799083</v>
      </c>
      <c r="AJ334">
        <f>AJ333+(1-(HLOOKUP(daily!$B333,'commercial size limit'!$A$4:$M$13,7,FALSE)/100))*(VLOOKUP(17&amp;$B333,'comm trip limit - FL_Keys'!$A$5:$I$64,COLUMN(F331),FALSE))*$C334</f>
        <v>6786.5661725965092</v>
      </c>
      <c r="AK334">
        <f>AK333+(1-(HLOOKUP(daily!$B333,'commercial size limit'!$A$4:$M$13,7,FALSE)/100))*(VLOOKUP(17&amp;$B333,'comm trip limit - FL_Keys'!$A$5:$I$64,COLUMN(G331),FALSE))*$C334</f>
        <v>7401.7646869681721</v>
      </c>
      <c r="AL334">
        <f>AL333+(1-(HLOOKUP(daily!$B333,'commercial size limit'!$A$4:$M$13,7,FALSE)/100))*(VLOOKUP(17&amp;$B333,'comm trip limit - FL_Keys'!$A$5:$I$64,COLUMN(H331),FALSE))*$C334</f>
        <v>7523.1817838122597</v>
      </c>
      <c r="AM334">
        <f>AM333+(1-(HLOOKUP(daily!$B333,'commercial size limit'!$A$4:$M$13,7,FALSE)/100))*(VLOOKUP(17&amp;$B333,'comm trip limit - FL_Keys'!$A$5:$I$64,COLUMN(I331),FALSE))*$C334</f>
        <v>7530.0188023331448</v>
      </c>
    </row>
    <row r="335" spans="1:39" x14ac:dyDescent="0.25">
      <c r="A335" s="7">
        <v>42702</v>
      </c>
      <c r="B335" s="22">
        <f t="shared" si="16"/>
        <v>11</v>
      </c>
      <c r="C335" s="21">
        <f t="shared" si="15"/>
        <v>56.552999999999997</v>
      </c>
      <c r="D335">
        <f t="shared" si="17"/>
        <v>18750.327999999976</v>
      </c>
      <c r="E335">
        <v>333</v>
      </c>
      <c r="J335">
        <f>J334+(1-(HLOOKUP(daily!$B334,'commercial size limit'!$A$4:$M$13,2,FALSE)/100))*(VLOOKUP(12&amp;$B334,'comm trip limit - FL_Keys'!$A$5:$I$64,COLUMN(D332),FALSE))*$C335</f>
        <v>18750.327999999976</v>
      </c>
      <c r="K335">
        <f>K334+(1-(HLOOKUP(daily!$B334,'commercial size limit'!$A$4:$M$13,2,FALSE)/100))*(VLOOKUP(12&amp;$B334,'comm trip limit - FL_Keys'!$A$5:$I$64,COLUMN(E332),FALSE))*$C335</f>
        <v>10621.720658979972</v>
      </c>
      <c r="L335">
        <f>L334+(1-(HLOOKUP(daily!$B334,'commercial size limit'!$A$4:$M$13,2,FALSE)/100))*(VLOOKUP(12&amp;$B334,'comm trip limit - FL_Keys'!$A$5:$I$64,COLUMN(F332),FALSE))*$C335</f>
        <v>14333.053722989978</v>
      </c>
      <c r="M335">
        <f>M334+(1-(HLOOKUP(daily!$B334,'commercial size limit'!$A$4:$M$13,2,FALSE)/100))*(VLOOKUP(12&amp;$B334,'comm trip limit - FL_Keys'!$A$5:$I$64,COLUMN(G332),FALSE))*$C335</f>
        <v>16955.264335690012</v>
      </c>
      <c r="N335">
        <f>N334+(1-(HLOOKUP(daily!$B334,'commercial size limit'!$A$4:$M$13,2,FALSE)/100))*(VLOOKUP(12&amp;$B334,'comm trip limit - FL_Keys'!$A$5:$I$64,COLUMN(H332),FALSE))*$C335</f>
        <v>17787.62659922996</v>
      </c>
      <c r="O335">
        <f>O334+(1-(HLOOKUP(daily!$B334,'commercial size limit'!$A$4:$M$13,2,FALSE)/100))*(VLOOKUP(12&amp;$B334,'comm trip limit - FL_Keys'!$A$5:$I$64,COLUMN(I332),FALSE))*$C335</f>
        <v>18070.361422209953</v>
      </c>
      <c r="P335">
        <f>P334+(1-(HLOOKUP(daily!$B334,'commercial size limit'!$A$4:$M$13,4,FALSE)/100))*(VLOOKUP(14&amp;$B334,'comm trip limit - FL_Keys'!$A$5:$I$64,COLUMN(D332),FALSE))*$C335</f>
        <v>12402.090881711998</v>
      </c>
      <c r="Q335">
        <f>Q334+(1-(HLOOKUP(daily!$B334,'commercial size limit'!$A$4:$M$13,4,FALSE)/100))*(VLOOKUP(14&amp;$B334,'comm trip limit - FL_Keys'!$A$5:$I$64,COLUMN(E332),FALSE))*$C335</f>
        <v>8291.9391049352216</v>
      </c>
      <c r="R335">
        <f>R334+(1-(HLOOKUP(daily!$B334,'commercial size limit'!$A$4:$M$13,4,FALSE)/100))*(VLOOKUP(14&amp;$B334,'comm trip limit - FL_Keys'!$A$5:$I$64,COLUMN(F332),FALSE))*$C335</f>
        <v>10442.184235695855</v>
      </c>
      <c r="S335">
        <f>S334+(1-(HLOOKUP(daily!$B334,'commercial size limit'!$A$4:$M$13,4,FALSE)/100))*(VLOOKUP(14&amp;$B334,'comm trip limit - FL_Keys'!$A$5:$I$64,COLUMN(G332),FALSE))*$C335</f>
        <v>11849.618816884242</v>
      </c>
      <c r="T335">
        <f>T334+(1-(HLOOKUP(daily!$B334,'commercial size limit'!$A$4:$M$13,4,FALSE)/100))*(VLOOKUP(14&amp;$B334,'comm trip limit - FL_Keys'!$A$5:$I$64,COLUMN(H332),FALSE))*$C335</f>
        <v>12210.983171832801</v>
      </c>
      <c r="U335">
        <f>U334+(1-(HLOOKUP(daily!$B334,'commercial size limit'!$A$4:$M$13,4,FALSE)/100))*(VLOOKUP(14&amp;$B334,'comm trip limit - FL_Keys'!$A$5:$I$64,COLUMN(I332),FALSE))*$C335</f>
        <v>12320.058359777631</v>
      </c>
      <c r="V335">
        <f>V334+(1-(HLOOKUP(daily!$B334,'commercial size limit'!$A$4:$M$13,5,FALSE)/100))*(VLOOKUP(15&amp;$B334,'comm trip limit - FL_Keys'!$A$5:$I$64,COLUMN(D332),FALSE))*$C335</f>
        <v>10381.627569556025</v>
      </c>
      <c r="W335">
        <f>W334+(1-(HLOOKUP(daily!$B334,'commercial size limit'!$A$4:$M$13,5,FALSE)/100))*(VLOOKUP(15&amp;$B334,'comm trip limit - FL_Keys'!$A$5:$I$64,COLUMN(E332),FALSE))*$C335</f>
        <v>7295.2625861471433</v>
      </c>
      <c r="X335">
        <f>X334+(1-(HLOOKUP(daily!$B334,'commercial size limit'!$A$4:$M$13,5,FALSE)/100))*(VLOOKUP(15&amp;$B334,'comm trip limit - FL_Keys'!$A$5:$I$64,COLUMN(F332),FALSE))*$C335</f>
        <v>8962.6241110002084</v>
      </c>
      <c r="Y335">
        <f>Y334+(1-(HLOOKUP(daily!$B334,'commercial size limit'!$A$4:$M$13,5,FALSE)/100))*(VLOOKUP(15&amp;$B334,'comm trip limit - FL_Keys'!$A$5:$I$64,COLUMN(G332),FALSE))*$C335</f>
        <v>10063.222956337886</v>
      </c>
      <c r="Z335">
        <f>Z334+(1-(HLOOKUP(daily!$B334,'commercial size limit'!$A$4:$M$13,5,FALSE)/100))*(VLOOKUP(15&amp;$B334,'comm trip limit - FL_Keys'!$A$5:$I$64,COLUMN(H332),FALSE))*$C335</f>
        <v>10306.65805074834</v>
      </c>
      <c r="AA335">
        <f>AA334+(1-(HLOOKUP(daily!$B334,'commercial size limit'!$A$4:$M$13,5,FALSE)/100))*(VLOOKUP(15&amp;$B334,'comm trip limit - FL_Keys'!$A$5:$I$64,COLUMN(I332),FALSE))*$C335</f>
        <v>10354.6174186263</v>
      </c>
      <c r="AB335">
        <f>AB334+(1-(HLOOKUP(daily!$B334,'commercial size limit'!$A$4:$M$13,6,FALSE)/100))*(VLOOKUP(16&amp;$B334,'comm trip limit - FL_Keys'!$A$5:$I$64,COLUMN(D332),FALSE))*$C335</f>
        <v>8963.3912666995984</v>
      </c>
      <c r="AC335">
        <f>AC334+(1-(HLOOKUP(daily!$B334,'commercial size limit'!$A$4:$M$13,6,FALSE)/100))*(VLOOKUP(16&amp;$B334,'comm trip limit - FL_Keys'!$A$5:$I$64,COLUMN(E332),FALSE))*$C335</f>
        <v>6552.9110564472458</v>
      </c>
      <c r="AD335">
        <f>AD334+(1-(HLOOKUP(daily!$B334,'commercial size limit'!$A$4:$M$13,6,FALSE)/100))*(VLOOKUP(16&amp;$B334,'comm trip limit - FL_Keys'!$A$5:$I$64,COLUMN(F332),FALSE))*$C335</f>
        <v>7864.7915123825678</v>
      </c>
      <c r="AE335">
        <f>AE334+(1-(HLOOKUP(daily!$B334,'commercial size limit'!$A$4:$M$13,6,FALSE)/100))*(VLOOKUP(16&amp;$B334,'comm trip limit - FL_Keys'!$A$5:$I$64,COLUMN(G332),FALSE))*$C335</f>
        <v>8707.1078791484306</v>
      </c>
      <c r="AF335">
        <f>AF334+(1-(HLOOKUP(daily!$B334,'commercial size limit'!$A$4:$M$13,6,FALSE)/100))*(VLOOKUP(16&amp;$B334,'comm trip limit - FL_Keys'!$A$5:$I$64,COLUMN(H332),FALSE))*$C335</f>
        <v>8895.5426475109471</v>
      </c>
      <c r="AG335">
        <f>AG334+(1-(HLOOKUP(daily!$B334,'commercial size limit'!$A$4:$M$13,6,FALSE)/100))*(VLOOKUP(16&amp;$B334,'comm trip limit - FL_Keys'!$A$5:$I$64,COLUMN(I332),FALSE))*$C335</f>
        <v>8936.381115769891</v>
      </c>
      <c r="AH335">
        <f>AH334+(1-(HLOOKUP(daily!$B334,'commercial size limit'!$A$4:$M$13,7,FALSE)/100))*(VLOOKUP(17&amp;$B334,'comm trip limit - FL_Keys'!$A$5:$I$64,COLUMN(D332),FALSE))*$C335</f>
        <v>7543.5066928331444</v>
      </c>
      <c r="AI335">
        <f>AI334+(1-(HLOOKUP(daily!$B334,'commercial size limit'!$A$4:$M$13,7,FALSE)/100))*(VLOOKUP(17&amp;$B334,'comm trip limit - FL_Keys'!$A$5:$I$64,COLUMN(E332),FALSE))*$C335</f>
        <v>5716.5917442791033</v>
      </c>
      <c r="AJ335">
        <f>AJ334+(1-(HLOOKUP(daily!$B334,'commercial size limit'!$A$4:$M$13,7,FALSE)/100))*(VLOOKUP(17&amp;$B334,'comm trip limit - FL_Keys'!$A$5:$I$64,COLUMN(F332),FALSE))*$C335</f>
        <v>6798.9991751805046</v>
      </c>
      <c r="AK335">
        <f>AK334+(1-(HLOOKUP(daily!$B334,'commercial size limit'!$A$4:$M$13,7,FALSE)/100))*(VLOOKUP(17&amp;$B334,'comm trip limit - FL_Keys'!$A$5:$I$64,COLUMN(G332),FALSE))*$C335</f>
        <v>7415.2525774681717</v>
      </c>
      <c r="AL335">
        <f>AL334+(1-(HLOOKUP(daily!$B334,'commercial size limit'!$A$4:$M$13,7,FALSE)/100))*(VLOOKUP(17&amp;$B334,'comm trip limit - FL_Keys'!$A$5:$I$64,COLUMN(H332),FALSE))*$C335</f>
        <v>7536.6696743122593</v>
      </c>
      <c r="AM335">
        <f>AM334+(1-(HLOOKUP(daily!$B334,'commercial size limit'!$A$4:$M$13,7,FALSE)/100))*(VLOOKUP(17&amp;$B334,'comm trip limit - FL_Keys'!$A$5:$I$64,COLUMN(I332),FALSE))*$C335</f>
        <v>7543.5066928331444</v>
      </c>
    </row>
    <row r="336" spans="1:39" x14ac:dyDescent="0.25">
      <c r="A336" s="7">
        <v>42703</v>
      </c>
      <c r="B336" s="22">
        <f t="shared" si="16"/>
        <v>11</v>
      </c>
      <c r="C336" s="21">
        <f t="shared" si="15"/>
        <v>56.552999999999997</v>
      </c>
      <c r="D336">
        <f t="shared" si="17"/>
        <v>18806.880999999976</v>
      </c>
      <c r="E336">
        <v>334</v>
      </c>
      <c r="J336">
        <f>J335+(1-(HLOOKUP(daily!$B335,'commercial size limit'!$A$4:$M$13,2,FALSE)/100))*(VLOOKUP(12&amp;$B335,'comm trip limit - FL_Keys'!$A$5:$I$64,COLUMN(D333),FALSE))*$C336</f>
        <v>18806.880999999976</v>
      </c>
      <c r="K336">
        <f>K335+(1-(HLOOKUP(daily!$B335,'commercial size limit'!$A$4:$M$13,2,FALSE)/100))*(VLOOKUP(12&amp;$B335,'comm trip limit - FL_Keys'!$A$5:$I$64,COLUMN(E333),FALSE))*$C336</f>
        <v>10648.037031999971</v>
      </c>
      <c r="L336">
        <f>L335+(1-(HLOOKUP(daily!$B335,'commercial size limit'!$A$4:$M$13,2,FALSE)/100))*(VLOOKUP(12&amp;$B335,'comm trip limit - FL_Keys'!$A$5:$I$64,COLUMN(F333),FALSE))*$C336</f>
        <v>14370.265596989979</v>
      </c>
      <c r="M336">
        <f>M335+(1-(HLOOKUP(daily!$B335,'commercial size limit'!$A$4:$M$13,2,FALSE)/100))*(VLOOKUP(12&amp;$B335,'comm trip limit - FL_Keys'!$A$5:$I$64,COLUMN(G333),FALSE))*$C336</f>
        <v>17000.053180630013</v>
      </c>
      <c r="N336">
        <f>N335+(1-(HLOOKUP(daily!$B335,'commercial size limit'!$A$4:$M$13,2,FALSE)/100))*(VLOOKUP(12&amp;$B335,'comm trip limit - FL_Keys'!$A$5:$I$64,COLUMN(H333),FALSE))*$C336</f>
        <v>17836.276883009959</v>
      </c>
      <c r="O336">
        <f>O335+(1-(HLOOKUP(daily!$B335,'commercial size limit'!$A$4:$M$13,2,FALSE)/100))*(VLOOKUP(12&amp;$B335,'comm trip limit - FL_Keys'!$A$5:$I$64,COLUMN(I333),FALSE))*$C336</f>
        <v>18122.038988079952</v>
      </c>
      <c r="P336">
        <f>P335+(1-(HLOOKUP(daily!$B335,'commercial size limit'!$A$4:$M$13,4,FALSE)/100))*(VLOOKUP(14&amp;$B335,'comm trip limit - FL_Keys'!$A$5:$I$64,COLUMN(D333),FALSE))*$C336</f>
        <v>12431.413612211998</v>
      </c>
      <c r="Q336">
        <f>Q335+(1-(HLOOKUP(daily!$B335,'commercial size limit'!$A$4:$M$13,4,FALSE)/100))*(VLOOKUP(14&amp;$B335,'comm trip limit - FL_Keys'!$A$5:$I$64,COLUMN(E333),FALSE))*$C336</f>
        <v>8310.9411139811364</v>
      </c>
      <c r="R336">
        <f>R335+(1-(HLOOKUP(daily!$B335,'commercial size limit'!$A$4:$M$13,4,FALSE)/100))*(VLOOKUP(14&amp;$B335,'comm trip limit - FL_Keys'!$A$5:$I$64,COLUMN(F333),FALSE))*$C336</f>
        <v>10465.22926282311</v>
      </c>
      <c r="S336">
        <f>S335+(1-(HLOOKUP(daily!$B335,'commercial size limit'!$A$4:$M$13,4,FALSE)/100))*(VLOOKUP(14&amp;$B335,'comm trip limit - FL_Keys'!$A$5:$I$64,COLUMN(G333),FALSE))*$C336</f>
        <v>11876.240044223277</v>
      </c>
      <c r="T336">
        <f>T335+(1-(HLOOKUP(daily!$B335,'commercial size limit'!$A$4:$M$13,4,FALSE)/100))*(VLOOKUP(14&amp;$B335,'comm trip limit - FL_Keys'!$A$5:$I$64,COLUMN(H333),FALSE))*$C336</f>
        <v>12239.561984660015</v>
      </c>
      <c r="U336">
        <f>U335+(1-(HLOOKUP(daily!$B335,'commercial size limit'!$A$4:$M$13,4,FALSE)/100))*(VLOOKUP(14&amp;$B335,'comm trip limit - FL_Keys'!$A$5:$I$64,COLUMN(I333),FALSE))*$C336</f>
        <v>12349.367601821601</v>
      </c>
      <c r="V336">
        <f>V335+(1-(HLOOKUP(daily!$B335,'commercial size limit'!$A$4:$M$13,5,FALSE)/100))*(VLOOKUP(15&amp;$B335,'comm trip limit - FL_Keys'!$A$5:$I$64,COLUMN(D333),FALSE))*$C336</f>
        <v>10405.662594556024</v>
      </c>
      <c r="W336">
        <f>W335+(1-(HLOOKUP(daily!$B335,'commercial size limit'!$A$4:$M$13,5,FALSE)/100))*(VLOOKUP(15&amp;$B335,'comm trip limit - FL_Keys'!$A$5:$I$64,COLUMN(E333),FALSE))*$C336</f>
        <v>7311.9582759131436</v>
      </c>
      <c r="X336">
        <f>X335+(1-(HLOOKUP(daily!$B335,'commercial size limit'!$A$4:$M$13,5,FALSE)/100))*(VLOOKUP(15&amp;$B335,'comm trip limit - FL_Keys'!$A$5:$I$64,COLUMN(F333),FALSE))*$C336</f>
        <v>8982.3672015859593</v>
      </c>
      <c r="Y336">
        <f>Y335+(1-(HLOOKUP(daily!$B335,'commercial size limit'!$A$4:$M$13,5,FALSE)/100))*(VLOOKUP(15&amp;$B335,'comm trip limit - FL_Keys'!$A$5:$I$64,COLUMN(G333),FALSE))*$C336</f>
        <v>10085.804583376135</v>
      </c>
      <c r="Z336">
        <f>Z335+(1-(HLOOKUP(daily!$B335,'commercial size limit'!$A$4:$M$13,5,FALSE)/100))*(VLOOKUP(15&amp;$B335,'comm trip limit - FL_Keys'!$A$5:$I$64,COLUMN(H333),FALSE))*$C336</f>
        <v>10330.54069368984</v>
      </c>
      <c r="AA336">
        <f>AA335+(1-(HLOOKUP(daily!$B335,'commercial size limit'!$A$4:$M$13,5,FALSE)/100))*(VLOOKUP(15&amp;$B335,'comm trip limit - FL_Keys'!$A$5:$I$64,COLUMN(I333),FALSE))*$C336</f>
        <v>10378.652443626299</v>
      </c>
      <c r="AB336">
        <f>AB335+(1-(HLOOKUP(daily!$B335,'commercial size limit'!$A$4:$M$13,6,FALSE)/100))*(VLOOKUP(16&amp;$B335,'comm trip limit - FL_Keys'!$A$5:$I$64,COLUMN(D333),FALSE))*$C336</f>
        <v>8982.7041161995985</v>
      </c>
      <c r="AC336">
        <f>AC335+(1-(HLOOKUP(daily!$B335,'commercial size limit'!$A$4:$M$13,6,FALSE)/100))*(VLOOKUP(16&amp;$B335,'comm trip limit - FL_Keys'!$A$5:$I$64,COLUMN(E333),FALSE))*$C336</f>
        <v>6567.176106473431</v>
      </c>
      <c r="AD336">
        <f>AD335+(1-(HLOOKUP(daily!$B335,'commercial size limit'!$A$4:$M$13,6,FALSE)/100))*(VLOOKUP(16&amp;$B335,'comm trip limit - FL_Keys'!$A$5:$I$64,COLUMN(F333),FALSE))*$C336</f>
        <v>7881.3240840685476</v>
      </c>
      <c r="AE336">
        <f>AE335+(1-(HLOOKUP(daily!$B335,'commercial size limit'!$A$4:$M$13,6,FALSE)/100))*(VLOOKUP(16&amp;$B335,'comm trip limit - FL_Keys'!$A$5:$I$64,COLUMN(G333),FALSE))*$C336</f>
        <v>8725.975181210466</v>
      </c>
      <c r="AF336">
        <f>AF335+(1-(HLOOKUP(daily!$B335,'commercial size limit'!$A$4:$M$13,6,FALSE)/100))*(VLOOKUP(16&amp;$B335,'comm trip limit - FL_Keys'!$A$5:$I$64,COLUMN(H333),FALSE))*$C336</f>
        <v>8914.8554970109471</v>
      </c>
      <c r="AG336">
        <f>AG335+(1-(HLOOKUP(daily!$B335,'commercial size limit'!$A$4:$M$13,6,FALSE)/100))*(VLOOKUP(16&amp;$B335,'comm trip limit - FL_Keys'!$A$5:$I$64,COLUMN(I333),FALSE))*$C336</f>
        <v>8955.6939652698911</v>
      </c>
      <c r="AH336">
        <f>AH335+(1-(HLOOKUP(daily!$B335,'commercial size limit'!$A$4:$M$13,7,FALSE)/100))*(VLOOKUP(17&amp;$B335,'comm trip limit - FL_Keys'!$A$5:$I$64,COLUMN(D333),FALSE))*$C336</f>
        <v>7556.994583333144</v>
      </c>
      <c r="AI336">
        <f>AI335+(1-(HLOOKUP(daily!$B335,'commercial size limit'!$A$4:$M$13,7,FALSE)/100))*(VLOOKUP(17&amp;$B335,'comm trip limit - FL_Keys'!$A$5:$I$64,COLUMN(E333),FALSE))*$C336</f>
        <v>5727.3846193782983</v>
      </c>
      <c r="AJ336">
        <f>AJ335+(1-(HLOOKUP(daily!$B335,'commercial size limit'!$A$4:$M$13,7,FALSE)/100))*(VLOOKUP(17&amp;$B335,'comm trip limit - FL_Keys'!$A$5:$I$64,COLUMN(F333),FALSE))*$C336</f>
        <v>6811.4321777645</v>
      </c>
      <c r="AK336">
        <f>AK335+(1-(HLOOKUP(daily!$B335,'commercial size limit'!$A$4:$M$13,7,FALSE)/100))*(VLOOKUP(17&amp;$B335,'comm trip limit - FL_Keys'!$A$5:$I$64,COLUMN(G333),FALSE))*$C336</f>
        <v>7428.7404679681713</v>
      </c>
      <c r="AL336">
        <f>AL335+(1-(HLOOKUP(daily!$B335,'commercial size limit'!$A$4:$M$13,7,FALSE)/100))*(VLOOKUP(17&amp;$B335,'comm trip limit - FL_Keys'!$A$5:$I$64,COLUMN(H333),FALSE))*$C336</f>
        <v>7550.1575648122589</v>
      </c>
      <c r="AM336">
        <f>AM335+(1-(HLOOKUP(daily!$B335,'commercial size limit'!$A$4:$M$13,7,FALSE)/100))*(VLOOKUP(17&amp;$B335,'comm trip limit - FL_Keys'!$A$5:$I$64,COLUMN(I333),FALSE))*$C336</f>
        <v>7556.994583333144</v>
      </c>
    </row>
    <row r="337" spans="1:39" x14ac:dyDescent="0.25">
      <c r="A337" s="7">
        <v>42704</v>
      </c>
      <c r="B337" s="22">
        <f t="shared" si="16"/>
        <v>11</v>
      </c>
      <c r="C337" s="21">
        <f t="shared" si="15"/>
        <v>56.552999999999997</v>
      </c>
      <c r="D337">
        <f t="shared" si="17"/>
        <v>18863.433999999976</v>
      </c>
      <c r="E337">
        <v>335</v>
      </c>
      <c r="J337">
        <f>J336+(1-(HLOOKUP(daily!$B336,'commercial size limit'!$A$4:$M$13,2,FALSE)/100))*(VLOOKUP(12&amp;$B336,'comm trip limit - FL_Keys'!$A$5:$I$64,COLUMN(D334),FALSE))*$C337</f>
        <v>18863.433999999976</v>
      </c>
      <c r="K337">
        <f>K336+(1-(HLOOKUP(daily!$B336,'commercial size limit'!$A$4:$M$13,2,FALSE)/100))*(VLOOKUP(12&amp;$B336,'comm trip limit - FL_Keys'!$A$5:$I$64,COLUMN(E334),FALSE))*$C337</f>
        <v>10674.353405019971</v>
      </c>
      <c r="L337">
        <f>L336+(1-(HLOOKUP(daily!$B336,'commercial size limit'!$A$4:$M$13,2,FALSE)/100))*(VLOOKUP(12&amp;$B336,'comm trip limit - FL_Keys'!$A$5:$I$64,COLUMN(F334),FALSE))*$C337</f>
        <v>14407.477470989979</v>
      </c>
      <c r="M337">
        <f>M336+(1-(HLOOKUP(daily!$B336,'commercial size limit'!$A$4:$M$13,2,FALSE)/100))*(VLOOKUP(12&amp;$B336,'comm trip limit - FL_Keys'!$A$5:$I$64,COLUMN(G334),FALSE))*$C337</f>
        <v>17044.842025570015</v>
      </c>
      <c r="N337">
        <f>N336+(1-(HLOOKUP(daily!$B336,'commercial size limit'!$A$4:$M$13,2,FALSE)/100))*(VLOOKUP(12&amp;$B336,'comm trip limit - FL_Keys'!$A$5:$I$64,COLUMN(H334),FALSE))*$C337</f>
        <v>17884.927166789959</v>
      </c>
      <c r="O337">
        <f>O336+(1-(HLOOKUP(daily!$B336,'commercial size limit'!$A$4:$M$13,2,FALSE)/100))*(VLOOKUP(12&amp;$B336,'comm trip limit - FL_Keys'!$A$5:$I$64,COLUMN(I334),FALSE))*$C337</f>
        <v>18173.716553949951</v>
      </c>
      <c r="P337">
        <f>P336+(1-(HLOOKUP(daily!$B336,'commercial size limit'!$A$4:$M$13,4,FALSE)/100))*(VLOOKUP(14&amp;$B336,'comm trip limit - FL_Keys'!$A$5:$I$64,COLUMN(D334),FALSE))*$C337</f>
        <v>12460.736342711998</v>
      </c>
      <c r="Q337">
        <f>Q336+(1-(HLOOKUP(daily!$B336,'commercial size limit'!$A$4:$M$13,4,FALSE)/100))*(VLOOKUP(14&amp;$B336,'comm trip limit - FL_Keys'!$A$5:$I$64,COLUMN(E334),FALSE))*$C337</f>
        <v>8329.9431230270511</v>
      </c>
      <c r="R337">
        <f>R336+(1-(HLOOKUP(daily!$B336,'commercial size limit'!$A$4:$M$13,4,FALSE)/100))*(VLOOKUP(14&amp;$B336,'comm trip limit - FL_Keys'!$A$5:$I$64,COLUMN(F334),FALSE))*$C337</f>
        <v>10488.274289950365</v>
      </c>
      <c r="S337">
        <f>S336+(1-(HLOOKUP(daily!$B336,'commercial size limit'!$A$4:$M$13,4,FALSE)/100))*(VLOOKUP(14&amp;$B336,'comm trip limit - FL_Keys'!$A$5:$I$64,COLUMN(G334),FALSE))*$C337</f>
        <v>11902.861271562313</v>
      </c>
      <c r="T337">
        <f>T336+(1-(HLOOKUP(daily!$B336,'commercial size limit'!$A$4:$M$13,4,FALSE)/100))*(VLOOKUP(14&amp;$B336,'comm trip limit - FL_Keys'!$A$5:$I$64,COLUMN(H334),FALSE))*$C337</f>
        <v>12268.140797487229</v>
      </c>
      <c r="U337">
        <f>U336+(1-(HLOOKUP(daily!$B336,'commercial size limit'!$A$4:$M$13,4,FALSE)/100))*(VLOOKUP(14&amp;$B336,'comm trip limit - FL_Keys'!$A$5:$I$64,COLUMN(I334),FALSE))*$C337</f>
        <v>12378.676843865571</v>
      </c>
      <c r="V337">
        <f>V336+(1-(HLOOKUP(daily!$B336,'commercial size limit'!$A$4:$M$13,5,FALSE)/100))*(VLOOKUP(15&amp;$B336,'comm trip limit - FL_Keys'!$A$5:$I$64,COLUMN(D334),FALSE))*$C337</f>
        <v>10429.697619556024</v>
      </c>
      <c r="W337">
        <f>W336+(1-(HLOOKUP(daily!$B336,'commercial size limit'!$A$4:$M$13,5,FALSE)/100))*(VLOOKUP(15&amp;$B336,'comm trip limit - FL_Keys'!$A$5:$I$64,COLUMN(E334),FALSE))*$C337</f>
        <v>7328.6539656791438</v>
      </c>
      <c r="X337">
        <f>X336+(1-(HLOOKUP(daily!$B336,'commercial size limit'!$A$4:$M$13,5,FALSE)/100))*(VLOOKUP(15&amp;$B336,'comm trip limit - FL_Keys'!$A$5:$I$64,COLUMN(F334),FALSE))*$C337</f>
        <v>9002.1102921717102</v>
      </c>
      <c r="Y337">
        <f>Y336+(1-(HLOOKUP(daily!$B336,'commercial size limit'!$A$4:$M$13,5,FALSE)/100))*(VLOOKUP(15&amp;$B336,'comm trip limit - FL_Keys'!$A$5:$I$64,COLUMN(G334),FALSE))*$C337</f>
        <v>10108.386210414385</v>
      </c>
      <c r="Z337">
        <f>Z336+(1-(HLOOKUP(daily!$B336,'commercial size limit'!$A$4:$M$13,5,FALSE)/100))*(VLOOKUP(15&amp;$B336,'comm trip limit - FL_Keys'!$A$5:$I$64,COLUMN(H334),FALSE))*$C337</f>
        <v>10354.42333663134</v>
      </c>
      <c r="AA337">
        <f>AA336+(1-(HLOOKUP(daily!$B336,'commercial size limit'!$A$4:$M$13,5,FALSE)/100))*(VLOOKUP(15&amp;$B336,'comm trip limit - FL_Keys'!$A$5:$I$64,COLUMN(I334),FALSE))*$C337</f>
        <v>10402.687468626298</v>
      </c>
      <c r="AB337">
        <f>AB336+(1-(HLOOKUP(daily!$B336,'commercial size limit'!$A$4:$M$13,6,FALSE)/100))*(VLOOKUP(16&amp;$B336,'comm trip limit - FL_Keys'!$A$5:$I$64,COLUMN(D334),FALSE))*$C337</f>
        <v>9002.0169656995986</v>
      </c>
      <c r="AC337">
        <f>AC336+(1-(HLOOKUP(daily!$B336,'commercial size limit'!$A$4:$M$13,6,FALSE)/100))*(VLOOKUP(16&amp;$B336,'comm trip limit - FL_Keys'!$A$5:$I$64,COLUMN(E334),FALSE))*$C337</f>
        <v>6581.4411564996162</v>
      </c>
      <c r="AD337">
        <f>AD336+(1-(HLOOKUP(daily!$B336,'commercial size limit'!$A$4:$M$13,6,FALSE)/100))*(VLOOKUP(16&amp;$B336,'comm trip limit - FL_Keys'!$A$5:$I$64,COLUMN(F334),FALSE))*$C337</f>
        <v>7897.8566557545273</v>
      </c>
      <c r="AE337">
        <f>AE336+(1-(HLOOKUP(daily!$B336,'commercial size limit'!$A$4:$M$13,6,FALSE)/100))*(VLOOKUP(16&amp;$B336,'comm trip limit - FL_Keys'!$A$5:$I$64,COLUMN(G334),FALSE))*$C337</f>
        <v>8744.8424832725013</v>
      </c>
      <c r="AF337">
        <f>AF336+(1-(HLOOKUP(daily!$B336,'commercial size limit'!$A$4:$M$13,6,FALSE)/100))*(VLOOKUP(16&amp;$B336,'comm trip limit - FL_Keys'!$A$5:$I$64,COLUMN(H334),FALSE))*$C337</f>
        <v>8934.1683465109472</v>
      </c>
      <c r="AG337">
        <f>AG336+(1-(HLOOKUP(daily!$B336,'commercial size limit'!$A$4:$M$13,6,FALSE)/100))*(VLOOKUP(16&amp;$B336,'comm trip limit - FL_Keys'!$A$5:$I$64,COLUMN(I334),FALSE))*$C337</f>
        <v>8975.0068147698912</v>
      </c>
      <c r="AH337">
        <f>AH336+(1-(HLOOKUP(daily!$B336,'commercial size limit'!$A$4:$M$13,7,FALSE)/100))*(VLOOKUP(17&amp;$B336,'comm trip limit - FL_Keys'!$A$5:$I$64,COLUMN(D334),FALSE))*$C337</f>
        <v>7570.4824738331436</v>
      </c>
      <c r="AI337">
        <f>AI336+(1-(HLOOKUP(daily!$B336,'commercial size limit'!$A$4:$M$13,7,FALSE)/100))*(VLOOKUP(17&amp;$B336,'comm trip limit - FL_Keys'!$A$5:$I$64,COLUMN(E334),FALSE))*$C337</f>
        <v>5738.1774944774934</v>
      </c>
      <c r="AJ337">
        <f>AJ336+(1-(HLOOKUP(daily!$B336,'commercial size limit'!$A$4:$M$13,7,FALSE)/100))*(VLOOKUP(17&amp;$B336,'comm trip limit - FL_Keys'!$A$5:$I$64,COLUMN(F334),FALSE))*$C337</f>
        <v>6823.8651803484954</v>
      </c>
      <c r="AK337">
        <f>AK336+(1-(HLOOKUP(daily!$B336,'commercial size limit'!$A$4:$M$13,7,FALSE)/100))*(VLOOKUP(17&amp;$B336,'comm trip limit - FL_Keys'!$A$5:$I$64,COLUMN(G334),FALSE))*$C337</f>
        <v>7442.2283584681709</v>
      </c>
      <c r="AL337">
        <f>AL336+(1-(HLOOKUP(daily!$B336,'commercial size limit'!$A$4:$M$13,7,FALSE)/100))*(VLOOKUP(17&amp;$B336,'comm trip limit - FL_Keys'!$A$5:$I$64,COLUMN(H334),FALSE))*$C337</f>
        <v>7563.6454553122585</v>
      </c>
      <c r="AM337">
        <f>AM336+(1-(HLOOKUP(daily!$B336,'commercial size limit'!$A$4:$M$13,7,FALSE)/100))*(VLOOKUP(17&amp;$B336,'comm trip limit - FL_Keys'!$A$5:$I$64,COLUMN(I334),FALSE))*$C337</f>
        <v>7570.4824738331436</v>
      </c>
    </row>
    <row r="338" spans="1:39" x14ac:dyDescent="0.25">
      <c r="A338" s="7">
        <v>42705</v>
      </c>
      <c r="B338" s="22">
        <f t="shared" si="16"/>
        <v>12</v>
      </c>
      <c r="C338" s="21">
        <f t="shared" si="15"/>
        <v>48.908999999999999</v>
      </c>
      <c r="D338">
        <f t="shared" si="17"/>
        <v>18912.342999999975</v>
      </c>
      <c r="E338">
        <v>336</v>
      </c>
      <c r="J338">
        <f>J337+(1-(HLOOKUP(daily!$B337,'commercial size limit'!$A$4:$M$13,2,FALSE)/100))*(VLOOKUP(12&amp;$B337,'comm trip limit - FL_Keys'!$A$5:$I$64,COLUMN(D335),FALSE))*$C338</f>
        <v>18912.342999999975</v>
      </c>
      <c r="K338">
        <f>K337+(1-(HLOOKUP(daily!$B337,'commercial size limit'!$A$4:$M$13,2,FALSE)/100))*(VLOOKUP(12&amp;$B337,'comm trip limit - FL_Keys'!$A$5:$I$64,COLUMN(E335),FALSE))*$C338</f>
        <v>10697.112719079971</v>
      </c>
      <c r="L338">
        <f>L337+(1-(HLOOKUP(daily!$B337,'commercial size limit'!$A$4:$M$13,2,FALSE)/100))*(VLOOKUP(12&amp;$B337,'comm trip limit - FL_Keys'!$A$5:$I$64,COLUMN(F335),FALSE))*$C338</f>
        <v>14439.65959298998</v>
      </c>
      <c r="M338">
        <f>M337+(1-(HLOOKUP(daily!$B337,'commercial size limit'!$A$4:$M$13,2,FALSE)/100))*(VLOOKUP(12&amp;$B337,'comm trip limit - FL_Keys'!$A$5:$I$64,COLUMN(G335),FALSE))*$C338</f>
        <v>17083.576975390013</v>
      </c>
      <c r="N338">
        <f>N337+(1-(HLOOKUP(daily!$B337,'commercial size limit'!$A$4:$M$13,2,FALSE)/100))*(VLOOKUP(12&amp;$B337,'comm trip limit - FL_Keys'!$A$5:$I$64,COLUMN(H335),FALSE))*$C338</f>
        <v>17927.00162312996</v>
      </c>
      <c r="O338">
        <f>O337+(1-(HLOOKUP(daily!$B337,'commercial size limit'!$A$4:$M$13,2,FALSE)/100))*(VLOOKUP(12&amp;$B337,'comm trip limit - FL_Keys'!$A$5:$I$64,COLUMN(I335),FALSE))*$C338</f>
        <v>18218.40910905995</v>
      </c>
      <c r="P338">
        <f>P337+(1-(HLOOKUP(daily!$B337,'commercial size limit'!$A$4:$M$13,4,FALSE)/100))*(VLOOKUP(14&amp;$B337,'comm trip limit - FL_Keys'!$A$5:$I$64,COLUMN(D335),FALSE))*$C338</f>
        <v>12486.095659211998</v>
      </c>
      <c r="Q338">
        <f>Q337+(1-(HLOOKUP(daily!$B337,'commercial size limit'!$A$4:$M$13,4,FALSE)/100))*(VLOOKUP(14&amp;$B337,'comm trip limit - FL_Keys'!$A$5:$I$64,COLUMN(E335),FALSE))*$C338</f>
        <v>8346.3767208985464</v>
      </c>
      <c r="R338">
        <f>R337+(1-(HLOOKUP(daily!$B337,'commercial size limit'!$A$4:$M$13,4,FALSE)/100))*(VLOOKUP(14&amp;$B337,'comm trip limit - FL_Keys'!$A$5:$I$64,COLUMN(F335),FALSE))*$C338</f>
        <v>10508.20443038088</v>
      </c>
      <c r="S338">
        <f>S337+(1-(HLOOKUP(daily!$B337,'commercial size limit'!$A$4:$M$13,4,FALSE)/100))*(VLOOKUP(14&amp;$B337,'comm trip limit - FL_Keys'!$A$5:$I$64,COLUMN(G335),FALSE))*$C338</f>
        <v>11925.884234233168</v>
      </c>
      <c r="T338">
        <f>T337+(1-(HLOOKUP(daily!$B337,'commercial size limit'!$A$4:$M$13,4,FALSE)/100))*(VLOOKUP(14&amp;$B337,'comm trip limit - FL_Keys'!$A$5:$I$64,COLUMN(H335),FALSE))*$C338</f>
        <v>12292.856748127624</v>
      </c>
      <c r="U338">
        <f>U337+(1-(HLOOKUP(daily!$B337,'commercial size limit'!$A$4:$M$13,4,FALSE)/100))*(VLOOKUP(14&amp;$B337,'comm trip limit - FL_Keys'!$A$5:$I$64,COLUMN(I335),FALSE))*$C338</f>
        <v>12404.024495079981</v>
      </c>
      <c r="V338">
        <f>V337+(1-(HLOOKUP(daily!$B337,'commercial size limit'!$A$4:$M$13,5,FALSE)/100))*(VLOOKUP(15&amp;$B337,'comm trip limit - FL_Keys'!$A$5:$I$64,COLUMN(D335),FALSE))*$C338</f>
        <v>10450.483944556023</v>
      </c>
      <c r="W338">
        <f>W337+(1-(HLOOKUP(daily!$B337,'commercial size limit'!$A$4:$M$13,5,FALSE)/100))*(VLOOKUP(15&amp;$B337,'comm trip limit - FL_Keys'!$A$5:$I$64,COLUMN(E335),FALSE))*$C338</f>
        <v>7343.0929784771433</v>
      </c>
      <c r="X338">
        <f>X337+(1-(HLOOKUP(daily!$B337,'commercial size limit'!$A$4:$M$13,5,FALSE)/100))*(VLOOKUP(15&amp;$B337,'comm trip limit - FL_Keys'!$A$5:$I$64,COLUMN(F335),FALSE))*$C338</f>
        <v>9019.1848031164609</v>
      </c>
      <c r="Y338">
        <f>Y337+(1-(HLOOKUP(daily!$B337,'commercial size limit'!$A$4:$M$13,5,FALSE)/100))*(VLOOKUP(15&amp;$B337,'comm trip limit - FL_Keys'!$A$5:$I$64,COLUMN(G335),FALSE))*$C338</f>
        <v>10127.915586341634</v>
      </c>
      <c r="Z338">
        <f>Z337+(1-(HLOOKUP(daily!$B337,'commercial size limit'!$A$4:$M$13,5,FALSE)/100))*(VLOOKUP(15&amp;$B337,'comm trip limit - FL_Keys'!$A$5:$I$64,COLUMN(H335),FALSE))*$C338</f>
        <v>10375.077876330841</v>
      </c>
      <c r="AA338">
        <f>AA337+(1-(HLOOKUP(daily!$B337,'commercial size limit'!$A$4:$M$13,5,FALSE)/100))*(VLOOKUP(15&amp;$B337,'comm trip limit - FL_Keys'!$A$5:$I$64,COLUMN(I335),FALSE))*$C338</f>
        <v>10423.473793626297</v>
      </c>
      <c r="AB338">
        <f>AB337+(1-(HLOOKUP(daily!$B337,'commercial size limit'!$A$4:$M$13,6,FALSE)/100))*(VLOOKUP(16&amp;$B337,'comm trip limit - FL_Keys'!$A$5:$I$64,COLUMN(D335),FALSE))*$C338</f>
        <v>9018.7193891995994</v>
      </c>
      <c r="AC338">
        <f>AC337+(1-(HLOOKUP(daily!$B337,'commercial size limit'!$A$4:$M$13,6,FALSE)/100))*(VLOOKUP(16&amp;$B337,'comm trip limit - FL_Keys'!$A$5:$I$64,COLUMN(E335),FALSE))*$C338</f>
        <v>6593.7780675694212</v>
      </c>
      <c r="AD338">
        <f>AD337+(1-(HLOOKUP(daily!$B337,'commercial size limit'!$A$4:$M$13,6,FALSE)/100))*(VLOOKUP(16&amp;$B337,'comm trip limit - FL_Keys'!$A$5:$I$64,COLUMN(F335),FALSE))*$C338</f>
        <v>7912.1545983674669</v>
      </c>
      <c r="AE338">
        <f>AE337+(1-(HLOOKUP(daily!$B337,'commercial size limit'!$A$4:$M$13,6,FALSE)/100))*(VLOOKUP(16&amp;$B337,'comm trip limit - FL_Keys'!$A$5:$I$64,COLUMN(G335),FALSE))*$C338</f>
        <v>8761.1595818623555</v>
      </c>
      <c r="AF338">
        <f>AF337+(1-(HLOOKUP(daily!$B337,'commercial size limit'!$A$4:$M$13,6,FALSE)/100))*(VLOOKUP(16&amp;$B337,'comm trip limit - FL_Keys'!$A$5:$I$64,COLUMN(H335),FALSE))*$C338</f>
        <v>8950.870770010948</v>
      </c>
      <c r="AG338">
        <f>AG337+(1-(HLOOKUP(daily!$B337,'commercial size limit'!$A$4:$M$13,6,FALSE)/100))*(VLOOKUP(16&amp;$B337,'comm trip limit - FL_Keys'!$A$5:$I$64,COLUMN(I335),FALSE))*$C338</f>
        <v>8991.709238269892</v>
      </c>
      <c r="AH338">
        <f>AH337+(1-(HLOOKUP(daily!$B337,'commercial size limit'!$A$4:$M$13,7,FALSE)/100))*(VLOOKUP(17&amp;$B337,'comm trip limit - FL_Keys'!$A$5:$I$64,COLUMN(D335),FALSE))*$C338</f>
        <v>7582.1472703331438</v>
      </c>
      <c r="AI338">
        <f>AI337+(1-(HLOOKUP(daily!$B337,'commercial size limit'!$A$4:$M$13,7,FALSE)/100))*(VLOOKUP(17&amp;$B337,'comm trip limit - FL_Keys'!$A$5:$I$64,COLUMN(E335),FALSE))*$C338</f>
        <v>5747.5115479888282</v>
      </c>
      <c r="AJ338">
        <f>AJ337+(1-(HLOOKUP(daily!$B337,'commercial size limit'!$A$4:$M$13,7,FALSE)/100))*(VLOOKUP(17&amp;$B337,'comm trip limit - FL_Keys'!$A$5:$I$64,COLUMN(F335),FALSE))*$C338</f>
        <v>6834.6176731142305</v>
      </c>
      <c r="AK338">
        <f>AK337+(1-(HLOOKUP(daily!$B337,'commercial size limit'!$A$4:$M$13,7,FALSE)/100))*(VLOOKUP(17&amp;$B337,'comm trip limit - FL_Keys'!$A$5:$I$64,COLUMN(G335),FALSE))*$C338</f>
        <v>7453.8931549681711</v>
      </c>
      <c r="AL338">
        <f>AL337+(1-(HLOOKUP(daily!$B337,'commercial size limit'!$A$4:$M$13,7,FALSE)/100))*(VLOOKUP(17&amp;$B337,'comm trip limit - FL_Keys'!$A$5:$I$64,COLUMN(H335),FALSE))*$C338</f>
        <v>7575.3102518122587</v>
      </c>
      <c r="AM338">
        <f>AM337+(1-(HLOOKUP(daily!$B337,'commercial size limit'!$A$4:$M$13,7,FALSE)/100))*(VLOOKUP(17&amp;$B337,'comm trip limit - FL_Keys'!$A$5:$I$64,COLUMN(I335),FALSE))*$C338</f>
        <v>7582.1472703331438</v>
      </c>
    </row>
    <row r="339" spans="1:39" x14ac:dyDescent="0.25">
      <c r="A339" s="7">
        <v>42706</v>
      </c>
      <c r="B339" s="22">
        <f t="shared" si="16"/>
        <v>12</v>
      </c>
      <c r="C339" s="21">
        <f t="shared" si="15"/>
        <v>48.908999999999999</v>
      </c>
      <c r="D339">
        <f t="shared" si="17"/>
        <v>18961.251999999975</v>
      </c>
      <c r="E339">
        <v>337</v>
      </c>
      <c r="J339">
        <f>J338+(1-(HLOOKUP(daily!$B338,'commercial size limit'!$A$4:$M$13,2,FALSE)/100))*(VLOOKUP(12&amp;$B338,'comm trip limit - FL_Keys'!$A$5:$I$64,COLUMN(D336),FALSE))*$C339</f>
        <v>18961.251999999975</v>
      </c>
      <c r="K339">
        <f>K338+(1-(HLOOKUP(daily!$B338,'commercial size limit'!$A$4:$M$13,2,FALSE)/100))*(VLOOKUP(12&amp;$B338,'comm trip limit - FL_Keys'!$A$5:$I$64,COLUMN(E336),FALSE))*$C339</f>
        <v>10722.394270269971</v>
      </c>
      <c r="L339">
        <f>L338+(1-(HLOOKUP(daily!$B338,'commercial size limit'!$A$4:$M$13,2,FALSE)/100))*(VLOOKUP(12&amp;$B338,'comm trip limit - FL_Keys'!$A$5:$I$64,COLUMN(F336),FALSE))*$C339</f>
        <v>14475.84834026998</v>
      </c>
      <c r="M339">
        <f>M338+(1-(HLOOKUP(daily!$B338,'commercial size limit'!$A$4:$M$13,2,FALSE)/100))*(VLOOKUP(12&amp;$B338,'comm trip limit - FL_Keys'!$A$5:$I$64,COLUMN(G336),FALSE))*$C339</f>
        <v>17127.953089270013</v>
      </c>
      <c r="N339">
        <f>N338+(1-(HLOOKUP(daily!$B338,'commercial size limit'!$A$4:$M$13,2,FALSE)/100))*(VLOOKUP(12&amp;$B338,'comm trip limit - FL_Keys'!$A$5:$I$64,COLUMN(H336),FALSE))*$C339</f>
        <v>17972.467918619961</v>
      </c>
      <c r="O339">
        <f>O338+(1-(HLOOKUP(daily!$B338,'commercial size limit'!$A$4:$M$13,2,FALSE)/100))*(VLOOKUP(12&amp;$B338,'comm trip limit - FL_Keys'!$A$5:$I$64,COLUMN(I336),FALSE))*$C339</f>
        <v>18264.639852219949</v>
      </c>
      <c r="P339">
        <f>P338+(1-(HLOOKUP(daily!$B338,'commercial size limit'!$A$4:$M$13,4,FALSE)/100))*(VLOOKUP(14&amp;$B338,'comm trip limit - FL_Keys'!$A$5:$I$64,COLUMN(D336),FALSE))*$C339</f>
        <v>12505.121260211998</v>
      </c>
      <c r="Q339">
        <f>Q338+(1-(HLOOKUP(daily!$B338,'commercial size limit'!$A$4:$M$13,4,FALSE)/100))*(VLOOKUP(14&amp;$B338,'comm trip limit - FL_Keys'!$A$5:$I$64,COLUMN(E336),FALSE))*$C339</f>
        <v>8361.9510778771455</v>
      </c>
      <c r="R339">
        <f>R338+(1-(HLOOKUP(daily!$B338,'commercial size limit'!$A$4:$M$13,4,FALSE)/100))*(VLOOKUP(14&amp;$B338,'comm trip limit - FL_Keys'!$A$5:$I$64,COLUMN(F336),FALSE))*$C339</f>
        <v>10525.76296728777</v>
      </c>
      <c r="S339">
        <f>S338+(1-(HLOOKUP(daily!$B338,'commercial size limit'!$A$4:$M$13,4,FALSE)/100))*(VLOOKUP(14&amp;$B338,'comm trip limit - FL_Keys'!$A$5:$I$64,COLUMN(G336),FALSE))*$C339</f>
        <v>11944.207600300258</v>
      </c>
      <c r="T339">
        <f>T338+(1-(HLOOKUP(daily!$B338,'commercial size limit'!$A$4:$M$13,4,FALSE)/100))*(VLOOKUP(14&amp;$B338,'comm trip limit - FL_Keys'!$A$5:$I$64,COLUMN(H336),FALSE))*$C339</f>
        <v>12311.882349127623</v>
      </c>
      <c r="U339">
        <f>U338+(1-(HLOOKUP(daily!$B338,'commercial size limit'!$A$4:$M$13,4,FALSE)/100))*(VLOOKUP(14&amp;$B338,'comm trip limit - FL_Keys'!$A$5:$I$64,COLUMN(I336),FALSE))*$C339</f>
        <v>12423.05009607998</v>
      </c>
      <c r="V339">
        <f>V338+(1-(HLOOKUP(daily!$B338,'commercial size limit'!$A$4:$M$13,5,FALSE)/100))*(VLOOKUP(15&amp;$B338,'comm trip limit - FL_Keys'!$A$5:$I$64,COLUMN(D336),FALSE))*$C339</f>
        <v>10462.344377056022</v>
      </c>
      <c r="W339">
        <f>W338+(1-(HLOOKUP(daily!$B338,'commercial size limit'!$A$4:$M$13,5,FALSE)/100))*(VLOOKUP(15&amp;$B338,'comm trip limit - FL_Keys'!$A$5:$I$64,COLUMN(E336),FALSE))*$C339</f>
        <v>7353.8847860088936</v>
      </c>
      <c r="X339">
        <f>X338+(1-(HLOOKUP(daily!$B338,'commercial size limit'!$A$4:$M$13,5,FALSE)/100))*(VLOOKUP(15&amp;$B338,'comm trip limit - FL_Keys'!$A$5:$I$64,COLUMN(F336),FALSE))*$C339</f>
        <v>9030.4187675718113</v>
      </c>
      <c r="Y339">
        <f>Y338+(1-(HLOOKUP(daily!$B338,'commercial size limit'!$A$4:$M$13,5,FALSE)/100))*(VLOOKUP(15&amp;$B338,'comm trip limit - FL_Keys'!$A$5:$I$64,COLUMN(G336),FALSE))*$C339</f>
        <v>10139.776018841634</v>
      </c>
      <c r="Z339">
        <f>Z338+(1-(HLOOKUP(daily!$B338,'commercial size limit'!$A$4:$M$13,5,FALSE)/100))*(VLOOKUP(15&amp;$B338,'comm trip limit - FL_Keys'!$A$5:$I$64,COLUMN(H336),FALSE))*$C339</f>
        <v>10386.93830883084</v>
      </c>
      <c r="AA339">
        <f>AA338+(1-(HLOOKUP(daily!$B338,'commercial size limit'!$A$4:$M$13,5,FALSE)/100))*(VLOOKUP(15&amp;$B338,'comm trip limit - FL_Keys'!$A$5:$I$64,COLUMN(I336),FALSE))*$C339</f>
        <v>10435.334226126297</v>
      </c>
      <c r="AB339">
        <f>AB338+(1-(HLOOKUP(daily!$B338,'commercial size limit'!$A$4:$M$13,6,FALSE)/100))*(VLOOKUP(16&amp;$B338,'comm trip limit - FL_Keys'!$A$5:$I$64,COLUMN(D336),FALSE))*$C339</f>
        <v>9028.6968251995986</v>
      </c>
      <c r="AC339">
        <f>AC338+(1-(HLOOKUP(daily!$B338,'commercial size limit'!$A$4:$M$13,6,FALSE)/100))*(VLOOKUP(16&amp;$B338,'comm trip limit - FL_Keys'!$A$5:$I$64,COLUMN(E336),FALSE))*$C339</f>
        <v>6602.9674856741412</v>
      </c>
      <c r="AD339">
        <f>AD338+(1-(HLOOKUP(daily!$B338,'commercial size limit'!$A$4:$M$13,6,FALSE)/100))*(VLOOKUP(16&amp;$B338,'comm trip limit - FL_Keys'!$A$5:$I$64,COLUMN(F336),FALSE))*$C339</f>
        <v>7921.7264515940669</v>
      </c>
      <c r="AE339">
        <f>AE338+(1-(HLOOKUP(daily!$B338,'commercial size limit'!$A$4:$M$13,6,FALSE)/100))*(VLOOKUP(16&amp;$B338,'comm trip limit - FL_Keys'!$A$5:$I$64,COLUMN(G336),FALSE))*$C339</f>
        <v>8771.1370178623547</v>
      </c>
      <c r="AF339">
        <f>AF338+(1-(HLOOKUP(daily!$B338,'commercial size limit'!$A$4:$M$13,6,FALSE)/100))*(VLOOKUP(16&amp;$B338,'comm trip limit - FL_Keys'!$A$5:$I$64,COLUMN(H336),FALSE))*$C339</f>
        <v>8960.8482060109473</v>
      </c>
      <c r="AG339">
        <f>AG338+(1-(HLOOKUP(daily!$B338,'commercial size limit'!$A$4:$M$13,6,FALSE)/100))*(VLOOKUP(16&amp;$B338,'comm trip limit - FL_Keys'!$A$5:$I$64,COLUMN(I336),FALSE))*$C339</f>
        <v>9001.6866742698912</v>
      </c>
      <c r="AH339">
        <f>AH338+(1-(HLOOKUP(daily!$B338,'commercial size limit'!$A$4:$M$13,7,FALSE)/100))*(VLOOKUP(17&amp;$B338,'comm trip limit - FL_Keys'!$A$5:$I$64,COLUMN(D336),FALSE))*$C339</f>
        <v>7589.6548018331441</v>
      </c>
      <c r="AI339">
        <f>AI338+(1-(HLOOKUP(daily!$B338,'commercial size limit'!$A$4:$M$13,7,FALSE)/100))*(VLOOKUP(17&amp;$B338,'comm trip limit - FL_Keys'!$A$5:$I$64,COLUMN(E336),FALSE))*$C339</f>
        <v>5754.5208046231728</v>
      </c>
      <c r="AJ339">
        <f>AJ338+(1-(HLOOKUP(daily!$B338,'commercial size limit'!$A$4:$M$13,7,FALSE)/100))*(VLOOKUP(17&amp;$B338,'comm trip limit - FL_Keys'!$A$5:$I$64,COLUMN(F336),FALSE))*$C339</f>
        <v>6842.0092883278703</v>
      </c>
      <c r="AK339">
        <f>AK338+(1-(HLOOKUP(daily!$B338,'commercial size limit'!$A$4:$M$13,7,FALSE)/100))*(VLOOKUP(17&amp;$B338,'comm trip limit - FL_Keys'!$A$5:$I$64,COLUMN(G336),FALSE))*$C339</f>
        <v>7461.4006864681714</v>
      </c>
      <c r="AL339">
        <f>AL338+(1-(HLOOKUP(daily!$B338,'commercial size limit'!$A$4:$M$13,7,FALSE)/100))*(VLOOKUP(17&amp;$B338,'comm trip limit - FL_Keys'!$A$5:$I$64,COLUMN(H336),FALSE))*$C339</f>
        <v>7582.8177833122591</v>
      </c>
      <c r="AM339">
        <f>AM338+(1-(HLOOKUP(daily!$B338,'commercial size limit'!$A$4:$M$13,7,FALSE)/100))*(VLOOKUP(17&amp;$B338,'comm trip limit - FL_Keys'!$A$5:$I$64,COLUMN(I336),FALSE))*$C339</f>
        <v>7589.6548018331441</v>
      </c>
    </row>
    <row r="340" spans="1:39" x14ac:dyDescent="0.25">
      <c r="A340" s="7">
        <v>42707</v>
      </c>
      <c r="B340" s="22">
        <f t="shared" si="16"/>
        <v>12</v>
      </c>
      <c r="C340" s="21">
        <f t="shared" si="15"/>
        <v>48.908999999999999</v>
      </c>
      <c r="D340">
        <f t="shared" si="17"/>
        <v>19010.160999999975</v>
      </c>
      <c r="E340">
        <v>338</v>
      </c>
      <c r="J340">
        <f>J339+(1-(HLOOKUP(daily!$B339,'commercial size limit'!$A$4:$M$13,2,FALSE)/100))*(VLOOKUP(12&amp;$B339,'comm trip limit - FL_Keys'!$A$5:$I$64,COLUMN(D337),FALSE))*$C340</f>
        <v>19010.160999999975</v>
      </c>
      <c r="K340">
        <f>K339+(1-(HLOOKUP(daily!$B339,'commercial size limit'!$A$4:$M$13,2,FALSE)/100))*(VLOOKUP(12&amp;$B339,'comm trip limit - FL_Keys'!$A$5:$I$64,COLUMN(E337),FALSE))*$C340</f>
        <v>10747.675821459972</v>
      </c>
      <c r="L340">
        <f>L339+(1-(HLOOKUP(daily!$B339,'commercial size limit'!$A$4:$M$13,2,FALSE)/100))*(VLOOKUP(12&amp;$B339,'comm trip limit - FL_Keys'!$A$5:$I$64,COLUMN(F337),FALSE))*$C340</f>
        <v>14512.037087549981</v>
      </c>
      <c r="M340">
        <f>M339+(1-(HLOOKUP(daily!$B339,'commercial size limit'!$A$4:$M$13,2,FALSE)/100))*(VLOOKUP(12&amp;$B339,'comm trip limit - FL_Keys'!$A$5:$I$64,COLUMN(G337),FALSE))*$C340</f>
        <v>17172.329203150013</v>
      </c>
      <c r="N340">
        <f>N339+(1-(HLOOKUP(daily!$B339,'commercial size limit'!$A$4:$M$13,2,FALSE)/100))*(VLOOKUP(12&amp;$B339,'comm trip limit - FL_Keys'!$A$5:$I$64,COLUMN(H337),FALSE))*$C340</f>
        <v>18017.934214109962</v>
      </c>
      <c r="O340">
        <f>O339+(1-(HLOOKUP(daily!$B339,'commercial size limit'!$A$4:$M$13,2,FALSE)/100))*(VLOOKUP(12&amp;$B339,'comm trip limit - FL_Keys'!$A$5:$I$64,COLUMN(I337),FALSE))*$C340</f>
        <v>18310.870595379947</v>
      </c>
      <c r="P340">
        <f>P339+(1-(HLOOKUP(daily!$B339,'commercial size limit'!$A$4:$M$13,4,FALSE)/100))*(VLOOKUP(14&amp;$B339,'comm trip limit - FL_Keys'!$A$5:$I$64,COLUMN(D337),FALSE))*$C340</f>
        <v>12524.146861211997</v>
      </c>
      <c r="Q340">
        <f>Q339+(1-(HLOOKUP(daily!$B339,'commercial size limit'!$A$4:$M$13,4,FALSE)/100))*(VLOOKUP(14&amp;$B339,'comm trip limit - FL_Keys'!$A$5:$I$64,COLUMN(E337),FALSE))*$C340</f>
        <v>8377.5254348557446</v>
      </c>
      <c r="R340">
        <f>R339+(1-(HLOOKUP(daily!$B339,'commercial size limit'!$A$4:$M$13,4,FALSE)/100))*(VLOOKUP(14&amp;$B339,'comm trip limit - FL_Keys'!$A$5:$I$64,COLUMN(F337),FALSE))*$C340</f>
        <v>10543.321504194661</v>
      </c>
      <c r="S340">
        <f>S339+(1-(HLOOKUP(daily!$B339,'commercial size limit'!$A$4:$M$13,4,FALSE)/100))*(VLOOKUP(14&amp;$B339,'comm trip limit - FL_Keys'!$A$5:$I$64,COLUMN(G337),FALSE))*$C340</f>
        <v>11962.530966367349</v>
      </c>
      <c r="T340">
        <f>T339+(1-(HLOOKUP(daily!$B339,'commercial size limit'!$A$4:$M$13,4,FALSE)/100))*(VLOOKUP(14&amp;$B339,'comm trip limit - FL_Keys'!$A$5:$I$64,COLUMN(H337),FALSE))*$C340</f>
        <v>12330.907950127623</v>
      </c>
      <c r="U340">
        <f>U339+(1-(HLOOKUP(daily!$B339,'commercial size limit'!$A$4:$M$13,4,FALSE)/100))*(VLOOKUP(14&amp;$B339,'comm trip limit - FL_Keys'!$A$5:$I$64,COLUMN(I337),FALSE))*$C340</f>
        <v>12442.075697079979</v>
      </c>
      <c r="V340">
        <f>V339+(1-(HLOOKUP(daily!$B339,'commercial size limit'!$A$4:$M$13,5,FALSE)/100))*(VLOOKUP(15&amp;$B339,'comm trip limit - FL_Keys'!$A$5:$I$64,COLUMN(D337),FALSE))*$C340</f>
        <v>10474.204809556022</v>
      </c>
      <c r="W340">
        <f>W339+(1-(HLOOKUP(daily!$B339,'commercial size limit'!$A$4:$M$13,5,FALSE)/100))*(VLOOKUP(15&amp;$B339,'comm trip limit - FL_Keys'!$A$5:$I$64,COLUMN(E337),FALSE))*$C340</f>
        <v>7364.6765935406438</v>
      </c>
      <c r="X340">
        <f>X339+(1-(HLOOKUP(daily!$B339,'commercial size limit'!$A$4:$M$13,5,FALSE)/100))*(VLOOKUP(15&amp;$B339,'comm trip limit - FL_Keys'!$A$5:$I$64,COLUMN(F337),FALSE))*$C340</f>
        <v>9041.6527320271616</v>
      </c>
      <c r="Y340">
        <f>Y339+(1-(HLOOKUP(daily!$B339,'commercial size limit'!$A$4:$M$13,5,FALSE)/100))*(VLOOKUP(15&amp;$B339,'comm trip limit - FL_Keys'!$A$5:$I$64,COLUMN(G337),FALSE))*$C340</f>
        <v>10151.636451341634</v>
      </c>
      <c r="Z340">
        <f>Z339+(1-(HLOOKUP(daily!$B339,'commercial size limit'!$A$4:$M$13,5,FALSE)/100))*(VLOOKUP(15&amp;$B339,'comm trip limit - FL_Keys'!$A$5:$I$64,COLUMN(H337),FALSE))*$C340</f>
        <v>10398.79874133084</v>
      </c>
      <c r="AA340">
        <f>AA339+(1-(HLOOKUP(daily!$B339,'commercial size limit'!$A$4:$M$13,5,FALSE)/100))*(VLOOKUP(15&amp;$B339,'comm trip limit - FL_Keys'!$A$5:$I$64,COLUMN(I337),FALSE))*$C340</f>
        <v>10447.194658626297</v>
      </c>
      <c r="AB340">
        <f>AB339+(1-(HLOOKUP(daily!$B339,'commercial size limit'!$A$4:$M$13,6,FALSE)/100))*(VLOOKUP(16&amp;$B339,'comm trip limit - FL_Keys'!$A$5:$I$64,COLUMN(D337),FALSE))*$C340</f>
        <v>9038.6742611995978</v>
      </c>
      <c r="AC340">
        <f>AC339+(1-(HLOOKUP(daily!$B339,'commercial size limit'!$A$4:$M$13,6,FALSE)/100))*(VLOOKUP(16&amp;$B339,'comm trip limit - FL_Keys'!$A$5:$I$64,COLUMN(E337),FALSE))*$C340</f>
        <v>6612.1569037788613</v>
      </c>
      <c r="AD340">
        <f>AD339+(1-(HLOOKUP(daily!$B339,'commercial size limit'!$A$4:$M$13,6,FALSE)/100))*(VLOOKUP(16&amp;$B339,'comm trip limit - FL_Keys'!$A$5:$I$64,COLUMN(F337),FALSE))*$C340</f>
        <v>7931.298304820667</v>
      </c>
      <c r="AE340">
        <f>AE339+(1-(HLOOKUP(daily!$B339,'commercial size limit'!$A$4:$M$13,6,FALSE)/100))*(VLOOKUP(16&amp;$B339,'comm trip limit - FL_Keys'!$A$5:$I$64,COLUMN(G337),FALSE))*$C340</f>
        <v>8781.1144538623539</v>
      </c>
      <c r="AF340">
        <f>AF339+(1-(HLOOKUP(daily!$B339,'commercial size limit'!$A$4:$M$13,6,FALSE)/100))*(VLOOKUP(16&amp;$B339,'comm trip limit - FL_Keys'!$A$5:$I$64,COLUMN(H337),FALSE))*$C340</f>
        <v>8970.8256420109465</v>
      </c>
      <c r="AG340">
        <f>AG339+(1-(HLOOKUP(daily!$B339,'commercial size limit'!$A$4:$M$13,6,FALSE)/100))*(VLOOKUP(16&amp;$B339,'comm trip limit - FL_Keys'!$A$5:$I$64,COLUMN(I337),FALSE))*$C340</f>
        <v>9011.6641102698904</v>
      </c>
      <c r="AH340">
        <f>AH339+(1-(HLOOKUP(daily!$B339,'commercial size limit'!$A$4:$M$13,7,FALSE)/100))*(VLOOKUP(17&amp;$B339,'comm trip limit - FL_Keys'!$A$5:$I$64,COLUMN(D337),FALSE))*$C340</f>
        <v>7597.1623333331445</v>
      </c>
      <c r="AI340">
        <f>AI339+(1-(HLOOKUP(daily!$B339,'commercial size limit'!$A$4:$M$13,7,FALSE)/100))*(VLOOKUP(17&amp;$B339,'comm trip limit - FL_Keys'!$A$5:$I$64,COLUMN(E337),FALSE))*$C340</f>
        <v>5761.5300612575174</v>
      </c>
      <c r="AJ340">
        <f>AJ339+(1-(HLOOKUP(daily!$B339,'commercial size limit'!$A$4:$M$13,7,FALSE)/100))*(VLOOKUP(17&amp;$B339,'comm trip limit - FL_Keys'!$A$5:$I$64,COLUMN(F337),FALSE))*$C340</f>
        <v>6849.4009035415102</v>
      </c>
      <c r="AK340">
        <f>AK339+(1-(HLOOKUP(daily!$B339,'commercial size limit'!$A$4:$M$13,7,FALSE)/100))*(VLOOKUP(17&amp;$B339,'comm trip limit - FL_Keys'!$A$5:$I$64,COLUMN(G337),FALSE))*$C340</f>
        <v>7468.9082179681718</v>
      </c>
      <c r="AL340">
        <f>AL339+(1-(HLOOKUP(daily!$B339,'commercial size limit'!$A$4:$M$13,7,FALSE)/100))*(VLOOKUP(17&amp;$B339,'comm trip limit - FL_Keys'!$A$5:$I$64,COLUMN(H337),FALSE))*$C340</f>
        <v>7590.3253148122594</v>
      </c>
      <c r="AM340">
        <f>AM339+(1-(HLOOKUP(daily!$B339,'commercial size limit'!$A$4:$M$13,7,FALSE)/100))*(VLOOKUP(17&amp;$B339,'comm trip limit - FL_Keys'!$A$5:$I$64,COLUMN(I337),FALSE))*$C340</f>
        <v>7597.1623333331445</v>
      </c>
    </row>
    <row r="341" spans="1:39" x14ac:dyDescent="0.25">
      <c r="A341" s="7">
        <v>42708</v>
      </c>
      <c r="B341" s="22">
        <f t="shared" si="16"/>
        <v>12</v>
      </c>
      <c r="C341" s="21">
        <f t="shared" si="15"/>
        <v>48.908999999999999</v>
      </c>
      <c r="D341">
        <f t="shared" si="17"/>
        <v>19059.069999999974</v>
      </c>
      <c r="E341">
        <v>339</v>
      </c>
      <c r="J341">
        <f>J340+(1-(HLOOKUP(daily!$B340,'commercial size limit'!$A$4:$M$13,2,FALSE)/100))*(VLOOKUP(12&amp;$B340,'comm trip limit - FL_Keys'!$A$5:$I$64,COLUMN(D338),FALSE))*$C341</f>
        <v>19059.069999999974</v>
      </c>
      <c r="K341">
        <f>K340+(1-(HLOOKUP(daily!$B340,'commercial size limit'!$A$4:$M$13,2,FALSE)/100))*(VLOOKUP(12&amp;$B340,'comm trip limit - FL_Keys'!$A$5:$I$64,COLUMN(E338),FALSE))*$C341</f>
        <v>10772.957372649973</v>
      </c>
      <c r="L341">
        <f>L340+(1-(HLOOKUP(daily!$B340,'commercial size limit'!$A$4:$M$13,2,FALSE)/100))*(VLOOKUP(12&amp;$B340,'comm trip limit - FL_Keys'!$A$5:$I$64,COLUMN(F338),FALSE))*$C341</f>
        <v>14548.225834829982</v>
      </c>
      <c r="M341">
        <f>M340+(1-(HLOOKUP(daily!$B340,'commercial size limit'!$A$4:$M$13,2,FALSE)/100))*(VLOOKUP(12&amp;$B340,'comm trip limit - FL_Keys'!$A$5:$I$64,COLUMN(G338),FALSE))*$C341</f>
        <v>17216.705317030013</v>
      </c>
      <c r="N341">
        <f>N340+(1-(HLOOKUP(daily!$B340,'commercial size limit'!$A$4:$M$13,2,FALSE)/100))*(VLOOKUP(12&amp;$B340,'comm trip limit - FL_Keys'!$A$5:$I$64,COLUMN(H338),FALSE))*$C341</f>
        <v>18063.400509599964</v>
      </c>
      <c r="O341">
        <f>O340+(1-(HLOOKUP(daily!$B340,'commercial size limit'!$A$4:$M$13,2,FALSE)/100))*(VLOOKUP(12&amp;$B340,'comm trip limit - FL_Keys'!$A$5:$I$64,COLUMN(I338),FALSE))*$C341</f>
        <v>18357.101338539946</v>
      </c>
      <c r="P341">
        <f>P340+(1-(HLOOKUP(daily!$B340,'commercial size limit'!$A$4:$M$13,4,FALSE)/100))*(VLOOKUP(14&amp;$B340,'comm trip limit - FL_Keys'!$A$5:$I$64,COLUMN(D338),FALSE))*$C341</f>
        <v>12543.172462211996</v>
      </c>
      <c r="Q341">
        <f>Q340+(1-(HLOOKUP(daily!$B340,'commercial size limit'!$A$4:$M$13,4,FALSE)/100))*(VLOOKUP(14&amp;$B340,'comm trip limit - FL_Keys'!$A$5:$I$64,COLUMN(E338),FALSE))*$C341</f>
        <v>8393.0997918343437</v>
      </c>
      <c r="R341">
        <f>R340+(1-(HLOOKUP(daily!$B340,'commercial size limit'!$A$4:$M$13,4,FALSE)/100))*(VLOOKUP(14&amp;$B340,'comm trip limit - FL_Keys'!$A$5:$I$64,COLUMN(F338),FALSE))*$C341</f>
        <v>10560.880041101551</v>
      </c>
      <c r="S341">
        <f>S340+(1-(HLOOKUP(daily!$B340,'commercial size limit'!$A$4:$M$13,4,FALSE)/100))*(VLOOKUP(14&amp;$B340,'comm trip limit - FL_Keys'!$A$5:$I$64,COLUMN(G338),FALSE))*$C341</f>
        <v>11980.854332434439</v>
      </c>
      <c r="T341">
        <f>T340+(1-(HLOOKUP(daily!$B340,'commercial size limit'!$A$4:$M$13,4,FALSE)/100))*(VLOOKUP(14&amp;$B340,'comm trip limit - FL_Keys'!$A$5:$I$64,COLUMN(H338),FALSE))*$C341</f>
        <v>12349.933551127622</v>
      </c>
      <c r="U341">
        <f>U340+(1-(HLOOKUP(daily!$B340,'commercial size limit'!$A$4:$M$13,4,FALSE)/100))*(VLOOKUP(14&amp;$B340,'comm trip limit - FL_Keys'!$A$5:$I$64,COLUMN(I338),FALSE))*$C341</f>
        <v>12461.101298079979</v>
      </c>
      <c r="V341">
        <f>V340+(1-(HLOOKUP(daily!$B340,'commercial size limit'!$A$4:$M$13,5,FALSE)/100))*(VLOOKUP(15&amp;$B340,'comm trip limit - FL_Keys'!$A$5:$I$64,COLUMN(D338),FALSE))*$C341</f>
        <v>10486.065242056022</v>
      </c>
      <c r="W341">
        <f>W340+(1-(HLOOKUP(daily!$B340,'commercial size limit'!$A$4:$M$13,5,FALSE)/100))*(VLOOKUP(15&amp;$B340,'comm trip limit - FL_Keys'!$A$5:$I$64,COLUMN(E338),FALSE))*$C341</f>
        <v>7375.468401072394</v>
      </c>
      <c r="X341">
        <f>X340+(1-(HLOOKUP(daily!$B340,'commercial size limit'!$A$4:$M$13,5,FALSE)/100))*(VLOOKUP(15&amp;$B340,'comm trip limit - FL_Keys'!$A$5:$I$64,COLUMN(F338),FALSE))*$C341</f>
        <v>9052.886696482512</v>
      </c>
      <c r="Y341">
        <f>Y340+(1-(HLOOKUP(daily!$B340,'commercial size limit'!$A$4:$M$13,5,FALSE)/100))*(VLOOKUP(15&amp;$B340,'comm trip limit - FL_Keys'!$A$5:$I$64,COLUMN(G338),FALSE))*$C341</f>
        <v>10163.496883841633</v>
      </c>
      <c r="Z341">
        <f>Z340+(1-(HLOOKUP(daily!$B340,'commercial size limit'!$A$4:$M$13,5,FALSE)/100))*(VLOOKUP(15&amp;$B340,'comm trip limit - FL_Keys'!$A$5:$I$64,COLUMN(H338),FALSE))*$C341</f>
        <v>10410.65917383084</v>
      </c>
      <c r="AA341">
        <f>AA340+(1-(HLOOKUP(daily!$B340,'commercial size limit'!$A$4:$M$13,5,FALSE)/100))*(VLOOKUP(15&amp;$B340,'comm trip limit - FL_Keys'!$A$5:$I$64,COLUMN(I338),FALSE))*$C341</f>
        <v>10459.055091126296</v>
      </c>
      <c r="AB341">
        <f>AB340+(1-(HLOOKUP(daily!$B340,'commercial size limit'!$A$4:$M$13,6,FALSE)/100))*(VLOOKUP(16&amp;$B340,'comm trip limit - FL_Keys'!$A$5:$I$64,COLUMN(D338),FALSE))*$C341</f>
        <v>9048.651697199597</v>
      </c>
      <c r="AC341">
        <f>AC340+(1-(HLOOKUP(daily!$B340,'commercial size limit'!$A$4:$M$13,6,FALSE)/100))*(VLOOKUP(16&amp;$B340,'comm trip limit - FL_Keys'!$A$5:$I$64,COLUMN(E338),FALSE))*$C341</f>
        <v>6621.3463218835814</v>
      </c>
      <c r="AD341">
        <f>AD340+(1-(HLOOKUP(daily!$B340,'commercial size limit'!$A$4:$M$13,6,FALSE)/100))*(VLOOKUP(16&amp;$B340,'comm trip limit - FL_Keys'!$A$5:$I$64,COLUMN(F338),FALSE))*$C341</f>
        <v>7940.8701580472671</v>
      </c>
      <c r="AE341">
        <f>AE340+(1-(HLOOKUP(daily!$B340,'commercial size limit'!$A$4:$M$13,6,FALSE)/100))*(VLOOKUP(16&amp;$B340,'comm trip limit - FL_Keys'!$A$5:$I$64,COLUMN(G338),FALSE))*$C341</f>
        <v>8791.0918898623531</v>
      </c>
      <c r="AF341">
        <f>AF340+(1-(HLOOKUP(daily!$B340,'commercial size limit'!$A$4:$M$13,6,FALSE)/100))*(VLOOKUP(16&amp;$B340,'comm trip limit - FL_Keys'!$A$5:$I$64,COLUMN(H338),FALSE))*$C341</f>
        <v>8980.8030780109457</v>
      </c>
      <c r="AG341">
        <f>AG340+(1-(HLOOKUP(daily!$B340,'commercial size limit'!$A$4:$M$13,6,FALSE)/100))*(VLOOKUP(16&amp;$B340,'comm trip limit - FL_Keys'!$A$5:$I$64,COLUMN(I338),FALSE))*$C341</f>
        <v>9021.6415462698897</v>
      </c>
      <c r="AH341">
        <f>AH340+(1-(HLOOKUP(daily!$B340,'commercial size limit'!$A$4:$M$13,7,FALSE)/100))*(VLOOKUP(17&amp;$B340,'comm trip limit - FL_Keys'!$A$5:$I$64,COLUMN(D338),FALSE))*$C341</f>
        <v>7604.6698648331449</v>
      </c>
      <c r="AI341">
        <f>AI340+(1-(HLOOKUP(daily!$B340,'commercial size limit'!$A$4:$M$13,7,FALSE)/100))*(VLOOKUP(17&amp;$B340,'comm trip limit - FL_Keys'!$A$5:$I$64,COLUMN(E338),FALSE))*$C341</f>
        <v>5768.5393178918621</v>
      </c>
      <c r="AJ341">
        <f>AJ340+(1-(HLOOKUP(daily!$B340,'commercial size limit'!$A$4:$M$13,7,FALSE)/100))*(VLOOKUP(17&amp;$B340,'comm trip limit - FL_Keys'!$A$5:$I$64,COLUMN(F338),FALSE))*$C341</f>
        <v>6856.79251875515</v>
      </c>
      <c r="AK341">
        <f>AK340+(1-(HLOOKUP(daily!$B340,'commercial size limit'!$A$4:$M$13,7,FALSE)/100))*(VLOOKUP(17&amp;$B340,'comm trip limit - FL_Keys'!$A$5:$I$64,COLUMN(G338),FALSE))*$C341</f>
        <v>7476.4157494681722</v>
      </c>
      <c r="AL341">
        <f>AL340+(1-(HLOOKUP(daily!$B340,'commercial size limit'!$A$4:$M$13,7,FALSE)/100))*(VLOOKUP(17&amp;$B340,'comm trip limit - FL_Keys'!$A$5:$I$64,COLUMN(H338),FALSE))*$C341</f>
        <v>7597.8328463122598</v>
      </c>
      <c r="AM341">
        <f>AM340+(1-(HLOOKUP(daily!$B340,'commercial size limit'!$A$4:$M$13,7,FALSE)/100))*(VLOOKUP(17&amp;$B340,'comm trip limit - FL_Keys'!$A$5:$I$64,COLUMN(I338),FALSE))*$C341</f>
        <v>7604.6698648331449</v>
      </c>
    </row>
    <row r="342" spans="1:39" x14ac:dyDescent="0.25">
      <c r="A342" s="7">
        <v>42709</v>
      </c>
      <c r="B342" s="22">
        <f t="shared" si="16"/>
        <v>12</v>
      </c>
      <c r="C342" s="21">
        <f t="shared" si="15"/>
        <v>48.908999999999999</v>
      </c>
      <c r="D342">
        <f t="shared" si="17"/>
        <v>19107.978999999974</v>
      </c>
      <c r="E342">
        <v>340</v>
      </c>
      <c r="J342">
        <f>J341+(1-(HLOOKUP(daily!$B341,'commercial size limit'!$A$4:$M$13,2,FALSE)/100))*(VLOOKUP(12&amp;$B341,'comm trip limit - FL_Keys'!$A$5:$I$64,COLUMN(D339),FALSE))*$C342</f>
        <v>19107.978999999974</v>
      </c>
      <c r="K342">
        <f>K341+(1-(HLOOKUP(daily!$B341,'commercial size limit'!$A$4:$M$13,2,FALSE)/100))*(VLOOKUP(12&amp;$B341,'comm trip limit - FL_Keys'!$A$5:$I$64,COLUMN(E339),FALSE))*$C342</f>
        <v>10798.238923839974</v>
      </c>
      <c r="L342">
        <f>L341+(1-(HLOOKUP(daily!$B341,'commercial size limit'!$A$4:$M$13,2,FALSE)/100))*(VLOOKUP(12&amp;$B341,'comm trip limit - FL_Keys'!$A$5:$I$64,COLUMN(F339),FALSE))*$C342</f>
        <v>14584.414582109983</v>
      </c>
      <c r="M342">
        <f>M341+(1-(HLOOKUP(daily!$B341,'commercial size limit'!$A$4:$M$13,2,FALSE)/100))*(VLOOKUP(12&amp;$B341,'comm trip limit - FL_Keys'!$A$5:$I$64,COLUMN(G339),FALSE))*$C342</f>
        <v>17261.081430910013</v>
      </c>
      <c r="N342">
        <f>N341+(1-(HLOOKUP(daily!$B341,'commercial size limit'!$A$4:$M$13,2,FALSE)/100))*(VLOOKUP(12&amp;$B341,'comm trip limit - FL_Keys'!$A$5:$I$64,COLUMN(H339),FALSE))*$C342</f>
        <v>18108.866805089965</v>
      </c>
      <c r="O342">
        <f>O341+(1-(HLOOKUP(daily!$B341,'commercial size limit'!$A$4:$M$13,2,FALSE)/100))*(VLOOKUP(12&amp;$B341,'comm trip limit - FL_Keys'!$A$5:$I$64,COLUMN(I339),FALSE))*$C342</f>
        <v>18403.332081699944</v>
      </c>
      <c r="P342">
        <f>P341+(1-(HLOOKUP(daily!$B341,'commercial size limit'!$A$4:$M$13,4,FALSE)/100))*(VLOOKUP(14&amp;$B341,'comm trip limit - FL_Keys'!$A$5:$I$64,COLUMN(D339),FALSE))*$C342</f>
        <v>12562.198063211996</v>
      </c>
      <c r="Q342">
        <f>Q341+(1-(HLOOKUP(daily!$B341,'commercial size limit'!$A$4:$M$13,4,FALSE)/100))*(VLOOKUP(14&amp;$B341,'comm trip limit - FL_Keys'!$A$5:$I$64,COLUMN(E339),FALSE))*$C342</f>
        <v>8408.6741488129428</v>
      </c>
      <c r="R342">
        <f>R341+(1-(HLOOKUP(daily!$B341,'commercial size limit'!$A$4:$M$13,4,FALSE)/100))*(VLOOKUP(14&amp;$B341,'comm trip limit - FL_Keys'!$A$5:$I$64,COLUMN(F339),FALSE))*$C342</f>
        <v>10578.438578008441</v>
      </c>
      <c r="S342">
        <f>S341+(1-(HLOOKUP(daily!$B341,'commercial size limit'!$A$4:$M$13,4,FALSE)/100))*(VLOOKUP(14&amp;$B341,'comm trip limit - FL_Keys'!$A$5:$I$64,COLUMN(G339),FALSE))*$C342</f>
        <v>11999.177698501529</v>
      </c>
      <c r="T342">
        <f>T341+(1-(HLOOKUP(daily!$B341,'commercial size limit'!$A$4:$M$13,4,FALSE)/100))*(VLOOKUP(14&amp;$B341,'comm trip limit - FL_Keys'!$A$5:$I$64,COLUMN(H339),FALSE))*$C342</f>
        <v>12368.959152127622</v>
      </c>
      <c r="U342">
        <f>U341+(1-(HLOOKUP(daily!$B341,'commercial size limit'!$A$4:$M$13,4,FALSE)/100))*(VLOOKUP(14&amp;$B341,'comm trip limit - FL_Keys'!$A$5:$I$64,COLUMN(I339),FALSE))*$C342</f>
        <v>12480.126899079978</v>
      </c>
      <c r="V342">
        <f>V341+(1-(HLOOKUP(daily!$B341,'commercial size limit'!$A$4:$M$13,5,FALSE)/100))*(VLOOKUP(15&amp;$B341,'comm trip limit - FL_Keys'!$A$5:$I$64,COLUMN(D339),FALSE))*$C342</f>
        <v>10497.925674556021</v>
      </c>
      <c r="W342">
        <f>W341+(1-(HLOOKUP(daily!$B341,'commercial size limit'!$A$4:$M$13,5,FALSE)/100))*(VLOOKUP(15&amp;$B341,'comm trip limit - FL_Keys'!$A$5:$I$64,COLUMN(E339),FALSE))*$C342</f>
        <v>7386.2602086041443</v>
      </c>
      <c r="X342">
        <f>X341+(1-(HLOOKUP(daily!$B341,'commercial size limit'!$A$4:$M$13,5,FALSE)/100))*(VLOOKUP(15&amp;$B341,'comm trip limit - FL_Keys'!$A$5:$I$64,COLUMN(F339),FALSE))*$C342</f>
        <v>9064.1206609378623</v>
      </c>
      <c r="Y342">
        <f>Y341+(1-(HLOOKUP(daily!$B341,'commercial size limit'!$A$4:$M$13,5,FALSE)/100))*(VLOOKUP(15&amp;$B341,'comm trip limit - FL_Keys'!$A$5:$I$64,COLUMN(G339),FALSE))*$C342</f>
        <v>10175.357316341633</v>
      </c>
      <c r="Z342">
        <f>Z341+(1-(HLOOKUP(daily!$B341,'commercial size limit'!$A$4:$M$13,5,FALSE)/100))*(VLOOKUP(15&amp;$B341,'comm trip limit - FL_Keys'!$A$5:$I$64,COLUMN(H339),FALSE))*$C342</f>
        <v>10422.519606330839</v>
      </c>
      <c r="AA342">
        <f>AA341+(1-(HLOOKUP(daily!$B341,'commercial size limit'!$A$4:$M$13,5,FALSE)/100))*(VLOOKUP(15&amp;$B341,'comm trip limit - FL_Keys'!$A$5:$I$64,COLUMN(I339),FALSE))*$C342</f>
        <v>10470.915523626296</v>
      </c>
      <c r="AB342">
        <f>AB341+(1-(HLOOKUP(daily!$B341,'commercial size limit'!$A$4:$M$13,6,FALSE)/100))*(VLOOKUP(16&amp;$B341,'comm trip limit - FL_Keys'!$A$5:$I$64,COLUMN(D339),FALSE))*$C342</f>
        <v>9058.6291331995963</v>
      </c>
      <c r="AC342">
        <f>AC341+(1-(HLOOKUP(daily!$B341,'commercial size limit'!$A$4:$M$13,6,FALSE)/100))*(VLOOKUP(16&amp;$B341,'comm trip limit - FL_Keys'!$A$5:$I$64,COLUMN(E339),FALSE))*$C342</f>
        <v>6630.5357399883014</v>
      </c>
      <c r="AD342">
        <f>AD341+(1-(HLOOKUP(daily!$B341,'commercial size limit'!$A$4:$M$13,6,FALSE)/100))*(VLOOKUP(16&amp;$B341,'comm trip limit - FL_Keys'!$A$5:$I$64,COLUMN(F339),FALSE))*$C342</f>
        <v>7950.4420112738671</v>
      </c>
      <c r="AE342">
        <f>AE341+(1-(HLOOKUP(daily!$B341,'commercial size limit'!$A$4:$M$13,6,FALSE)/100))*(VLOOKUP(16&amp;$B341,'comm trip limit - FL_Keys'!$A$5:$I$64,COLUMN(G339),FALSE))*$C342</f>
        <v>8801.0693258623523</v>
      </c>
      <c r="AF342">
        <f>AF341+(1-(HLOOKUP(daily!$B341,'commercial size limit'!$A$4:$M$13,6,FALSE)/100))*(VLOOKUP(16&amp;$B341,'comm trip limit - FL_Keys'!$A$5:$I$64,COLUMN(H339),FALSE))*$C342</f>
        <v>8990.7805140109449</v>
      </c>
      <c r="AG342">
        <f>AG341+(1-(HLOOKUP(daily!$B341,'commercial size limit'!$A$4:$M$13,6,FALSE)/100))*(VLOOKUP(16&amp;$B341,'comm trip limit - FL_Keys'!$A$5:$I$64,COLUMN(I339),FALSE))*$C342</f>
        <v>9031.6189822698889</v>
      </c>
      <c r="AH342">
        <f>AH341+(1-(HLOOKUP(daily!$B341,'commercial size limit'!$A$4:$M$13,7,FALSE)/100))*(VLOOKUP(17&amp;$B341,'comm trip limit - FL_Keys'!$A$5:$I$64,COLUMN(D339),FALSE))*$C342</f>
        <v>7612.1773963331452</v>
      </c>
      <c r="AI342">
        <f>AI341+(1-(HLOOKUP(daily!$B341,'commercial size limit'!$A$4:$M$13,7,FALSE)/100))*(VLOOKUP(17&amp;$B341,'comm trip limit - FL_Keys'!$A$5:$I$64,COLUMN(E339),FALSE))*$C342</f>
        <v>5775.5485745262067</v>
      </c>
      <c r="AJ342">
        <f>AJ341+(1-(HLOOKUP(daily!$B341,'commercial size limit'!$A$4:$M$13,7,FALSE)/100))*(VLOOKUP(17&amp;$B341,'comm trip limit - FL_Keys'!$A$5:$I$64,COLUMN(F339),FALSE))*$C342</f>
        <v>6864.1841339687899</v>
      </c>
      <c r="AK342">
        <f>AK341+(1-(HLOOKUP(daily!$B341,'commercial size limit'!$A$4:$M$13,7,FALSE)/100))*(VLOOKUP(17&amp;$B341,'comm trip limit - FL_Keys'!$A$5:$I$64,COLUMN(G339),FALSE))*$C342</f>
        <v>7483.9232809681725</v>
      </c>
      <c r="AL342">
        <f>AL341+(1-(HLOOKUP(daily!$B341,'commercial size limit'!$A$4:$M$13,7,FALSE)/100))*(VLOOKUP(17&amp;$B341,'comm trip limit - FL_Keys'!$A$5:$I$64,COLUMN(H339),FALSE))*$C342</f>
        <v>7605.3403778122602</v>
      </c>
      <c r="AM342">
        <f>AM341+(1-(HLOOKUP(daily!$B341,'commercial size limit'!$A$4:$M$13,7,FALSE)/100))*(VLOOKUP(17&amp;$B341,'comm trip limit - FL_Keys'!$A$5:$I$64,COLUMN(I339),FALSE))*$C342</f>
        <v>7612.1773963331452</v>
      </c>
    </row>
    <row r="343" spans="1:39" x14ac:dyDescent="0.25">
      <c r="A343" s="7">
        <v>42710</v>
      </c>
      <c r="B343" s="22">
        <f t="shared" si="16"/>
        <v>12</v>
      </c>
      <c r="C343" s="21">
        <f t="shared" si="15"/>
        <v>48.908999999999999</v>
      </c>
      <c r="D343">
        <f t="shared" si="17"/>
        <v>19156.887999999974</v>
      </c>
      <c r="E343">
        <v>341</v>
      </c>
      <c r="J343">
        <f>J342+(1-(HLOOKUP(daily!$B342,'commercial size limit'!$A$4:$M$13,2,FALSE)/100))*(VLOOKUP(12&amp;$B342,'comm trip limit - FL_Keys'!$A$5:$I$64,COLUMN(D340),FALSE))*$C343</f>
        <v>19156.887999999974</v>
      </c>
      <c r="K343">
        <f>K342+(1-(HLOOKUP(daily!$B342,'commercial size limit'!$A$4:$M$13,2,FALSE)/100))*(VLOOKUP(12&amp;$B342,'comm trip limit - FL_Keys'!$A$5:$I$64,COLUMN(E340),FALSE))*$C343</f>
        <v>10823.520475029974</v>
      </c>
      <c r="L343">
        <f>L342+(1-(HLOOKUP(daily!$B342,'commercial size limit'!$A$4:$M$13,2,FALSE)/100))*(VLOOKUP(12&amp;$B342,'comm trip limit - FL_Keys'!$A$5:$I$64,COLUMN(F340),FALSE))*$C343</f>
        <v>14620.603329389984</v>
      </c>
      <c r="M343">
        <f>M342+(1-(HLOOKUP(daily!$B342,'commercial size limit'!$A$4:$M$13,2,FALSE)/100))*(VLOOKUP(12&amp;$B342,'comm trip limit - FL_Keys'!$A$5:$I$64,COLUMN(G340),FALSE))*$C343</f>
        <v>17305.457544790013</v>
      </c>
      <c r="N343">
        <f>N342+(1-(HLOOKUP(daily!$B342,'commercial size limit'!$A$4:$M$13,2,FALSE)/100))*(VLOOKUP(12&amp;$B342,'comm trip limit - FL_Keys'!$A$5:$I$64,COLUMN(H340),FALSE))*$C343</f>
        <v>18154.333100579966</v>
      </c>
      <c r="O343">
        <f>O342+(1-(HLOOKUP(daily!$B342,'commercial size limit'!$A$4:$M$13,2,FALSE)/100))*(VLOOKUP(12&amp;$B342,'comm trip limit - FL_Keys'!$A$5:$I$64,COLUMN(I340),FALSE))*$C343</f>
        <v>18449.562824859942</v>
      </c>
      <c r="P343">
        <f>P342+(1-(HLOOKUP(daily!$B342,'commercial size limit'!$A$4:$M$13,4,FALSE)/100))*(VLOOKUP(14&amp;$B342,'comm trip limit - FL_Keys'!$A$5:$I$64,COLUMN(D340),FALSE))*$C343</f>
        <v>12581.223664211995</v>
      </c>
      <c r="Q343">
        <f>Q342+(1-(HLOOKUP(daily!$B342,'commercial size limit'!$A$4:$M$13,4,FALSE)/100))*(VLOOKUP(14&amp;$B342,'comm trip limit - FL_Keys'!$A$5:$I$64,COLUMN(E340),FALSE))*$C343</f>
        <v>8424.2485057915419</v>
      </c>
      <c r="R343">
        <f>R342+(1-(HLOOKUP(daily!$B342,'commercial size limit'!$A$4:$M$13,4,FALSE)/100))*(VLOOKUP(14&amp;$B342,'comm trip limit - FL_Keys'!$A$5:$I$64,COLUMN(F340),FALSE))*$C343</f>
        <v>10595.997114915332</v>
      </c>
      <c r="S343">
        <f>S342+(1-(HLOOKUP(daily!$B342,'commercial size limit'!$A$4:$M$13,4,FALSE)/100))*(VLOOKUP(14&amp;$B342,'comm trip limit - FL_Keys'!$A$5:$I$64,COLUMN(G340),FALSE))*$C343</f>
        <v>12017.50106456862</v>
      </c>
      <c r="T343">
        <f>T342+(1-(HLOOKUP(daily!$B342,'commercial size limit'!$A$4:$M$13,4,FALSE)/100))*(VLOOKUP(14&amp;$B342,'comm trip limit - FL_Keys'!$A$5:$I$64,COLUMN(H340),FALSE))*$C343</f>
        <v>12387.984753127621</v>
      </c>
      <c r="U343">
        <f>U342+(1-(HLOOKUP(daily!$B342,'commercial size limit'!$A$4:$M$13,4,FALSE)/100))*(VLOOKUP(14&amp;$B342,'comm trip limit - FL_Keys'!$A$5:$I$64,COLUMN(I340),FALSE))*$C343</f>
        <v>12499.152500079977</v>
      </c>
      <c r="V343">
        <f>V342+(1-(HLOOKUP(daily!$B342,'commercial size limit'!$A$4:$M$13,5,FALSE)/100))*(VLOOKUP(15&amp;$B342,'comm trip limit - FL_Keys'!$A$5:$I$64,COLUMN(D340),FALSE))*$C343</f>
        <v>10509.786107056021</v>
      </c>
      <c r="W343">
        <f>W342+(1-(HLOOKUP(daily!$B342,'commercial size limit'!$A$4:$M$13,5,FALSE)/100))*(VLOOKUP(15&amp;$B342,'comm trip limit - FL_Keys'!$A$5:$I$64,COLUMN(E340),FALSE))*$C343</f>
        <v>7397.0520161358945</v>
      </c>
      <c r="X343">
        <f>X342+(1-(HLOOKUP(daily!$B342,'commercial size limit'!$A$4:$M$13,5,FALSE)/100))*(VLOOKUP(15&amp;$B342,'comm trip limit - FL_Keys'!$A$5:$I$64,COLUMN(F340),FALSE))*$C343</f>
        <v>9075.3546253932127</v>
      </c>
      <c r="Y343">
        <f>Y342+(1-(HLOOKUP(daily!$B342,'commercial size limit'!$A$4:$M$13,5,FALSE)/100))*(VLOOKUP(15&amp;$B342,'comm trip limit - FL_Keys'!$A$5:$I$64,COLUMN(G340),FALSE))*$C343</f>
        <v>10187.217748841633</v>
      </c>
      <c r="Z343">
        <f>Z342+(1-(HLOOKUP(daily!$B342,'commercial size limit'!$A$4:$M$13,5,FALSE)/100))*(VLOOKUP(15&amp;$B342,'comm trip limit - FL_Keys'!$A$5:$I$64,COLUMN(H340),FALSE))*$C343</f>
        <v>10434.380038830839</v>
      </c>
      <c r="AA343">
        <f>AA342+(1-(HLOOKUP(daily!$B342,'commercial size limit'!$A$4:$M$13,5,FALSE)/100))*(VLOOKUP(15&amp;$B342,'comm trip limit - FL_Keys'!$A$5:$I$64,COLUMN(I340),FALSE))*$C343</f>
        <v>10482.775956126296</v>
      </c>
      <c r="AB343">
        <f>AB342+(1-(HLOOKUP(daily!$B342,'commercial size limit'!$A$4:$M$13,6,FALSE)/100))*(VLOOKUP(16&amp;$B342,'comm trip limit - FL_Keys'!$A$5:$I$64,COLUMN(D340),FALSE))*$C343</f>
        <v>9068.6065691995955</v>
      </c>
      <c r="AC343">
        <f>AC342+(1-(HLOOKUP(daily!$B342,'commercial size limit'!$A$4:$M$13,6,FALSE)/100))*(VLOOKUP(16&amp;$B342,'comm trip limit - FL_Keys'!$A$5:$I$64,COLUMN(E340),FALSE))*$C343</f>
        <v>6639.7251580930215</v>
      </c>
      <c r="AD343">
        <f>AD342+(1-(HLOOKUP(daily!$B342,'commercial size limit'!$A$4:$M$13,6,FALSE)/100))*(VLOOKUP(16&amp;$B342,'comm trip limit - FL_Keys'!$A$5:$I$64,COLUMN(F340),FALSE))*$C343</f>
        <v>7960.0138645004672</v>
      </c>
      <c r="AE343">
        <f>AE342+(1-(HLOOKUP(daily!$B342,'commercial size limit'!$A$4:$M$13,6,FALSE)/100))*(VLOOKUP(16&amp;$B342,'comm trip limit - FL_Keys'!$A$5:$I$64,COLUMN(G340),FALSE))*$C343</f>
        <v>8811.0467618623516</v>
      </c>
      <c r="AF343">
        <f>AF342+(1-(HLOOKUP(daily!$B342,'commercial size limit'!$A$4:$M$13,6,FALSE)/100))*(VLOOKUP(16&amp;$B342,'comm trip limit - FL_Keys'!$A$5:$I$64,COLUMN(H340),FALSE))*$C343</f>
        <v>9000.7579500109441</v>
      </c>
      <c r="AG343">
        <f>AG342+(1-(HLOOKUP(daily!$B342,'commercial size limit'!$A$4:$M$13,6,FALSE)/100))*(VLOOKUP(16&amp;$B342,'comm trip limit - FL_Keys'!$A$5:$I$64,COLUMN(I340),FALSE))*$C343</f>
        <v>9041.5964182698881</v>
      </c>
      <c r="AH343">
        <f>AH342+(1-(HLOOKUP(daily!$B342,'commercial size limit'!$A$4:$M$13,7,FALSE)/100))*(VLOOKUP(17&amp;$B342,'comm trip limit - FL_Keys'!$A$5:$I$64,COLUMN(D340),FALSE))*$C343</f>
        <v>7619.6849278331456</v>
      </c>
      <c r="AI343">
        <f>AI342+(1-(HLOOKUP(daily!$B342,'commercial size limit'!$A$4:$M$13,7,FALSE)/100))*(VLOOKUP(17&amp;$B342,'comm trip limit - FL_Keys'!$A$5:$I$64,COLUMN(E340),FALSE))*$C343</f>
        <v>5782.5578311605514</v>
      </c>
      <c r="AJ343">
        <f>AJ342+(1-(HLOOKUP(daily!$B342,'commercial size limit'!$A$4:$M$13,7,FALSE)/100))*(VLOOKUP(17&amp;$B342,'comm trip limit - FL_Keys'!$A$5:$I$64,COLUMN(F340),FALSE))*$C343</f>
        <v>6871.5757491824297</v>
      </c>
      <c r="AK343">
        <f>AK342+(1-(HLOOKUP(daily!$B342,'commercial size limit'!$A$4:$M$13,7,FALSE)/100))*(VLOOKUP(17&amp;$B342,'comm trip limit - FL_Keys'!$A$5:$I$64,COLUMN(G340),FALSE))*$C343</f>
        <v>7491.4308124681729</v>
      </c>
      <c r="AL343">
        <f>AL342+(1-(HLOOKUP(daily!$B342,'commercial size limit'!$A$4:$M$13,7,FALSE)/100))*(VLOOKUP(17&amp;$B342,'comm trip limit - FL_Keys'!$A$5:$I$64,COLUMN(H340),FALSE))*$C343</f>
        <v>7612.8479093122605</v>
      </c>
      <c r="AM343">
        <f>AM342+(1-(HLOOKUP(daily!$B342,'commercial size limit'!$A$4:$M$13,7,FALSE)/100))*(VLOOKUP(17&amp;$B342,'comm trip limit - FL_Keys'!$A$5:$I$64,COLUMN(I340),FALSE))*$C343</f>
        <v>7619.6849278331456</v>
      </c>
    </row>
    <row r="344" spans="1:39" x14ac:dyDescent="0.25">
      <c r="A344" s="7">
        <v>42711</v>
      </c>
      <c r="B344" s="22">
        <f t="shared" si="16"/>
        <v>12</v>
      </c>
      <c r="C344" s="21">
        <f t="shared" si="15"/>
        <v>48.908999999999999</v>
      </c>
      <c r="D344">
        <f t="shared" si="17"/>
        <v>19205.796999999973</v>
      </c>
      <c r="E344">
        <v>342</v>
      </c>
      <c r="J344">
        <f>J343+(1-(HLOOKUP(daily!$B343,'commercial size limit'!$A$4:$M$13,2,FALSE)/100))*(VLOOKUP(12&amp;$B343,'comm trip limit - FL_Keys'!$A$5:$I$64,COLUMN(D341),FALSE))*$C344</f>
        <v>19205.796999999973</v>
      </c>
      <c r="K344">
        <f>K343+(1-(HLOOKUP(daily!$B343,'commercial size limit'!$A$4:$M$13,2,FALSE)/100))*(VLOOKUP(12&amp;$B343,'comm trip limit - FL_Keys'!$A$5:$I$64,COLUMN(E341),FALSE))*$C344</f>
        <v>10848.802026219975</v>
      </c>
      <c r="L344">
        <f>L343+(1-(HLOOKUP(daily!$B343,'commercial size limit'!$A$4:$M$13,2,FALSE)/100))*(VLOOKUP(12&amp;$B343,'comm trip limit - FL_Keys'!$A$5:$I$64,COLUMN(F341),FALSE))*$C344</f>
        <v>14656.792076669984</v>
      </c>
      <c r="M344">
        <f>M343+(1-(HLOOKUP(daily!$B343,'commercial size limit'!$A$4:$M$13,2,FALSE)/100))*(VLOOKUP(12&amp;$B343,'comm trip limit - FL_Keys'!$A$5:$I$64,COLUMN(G341),FALSE))*$C344</f>
        <v>17349.833658670013</v>
      </c>
      <c r="N344">
        <f>N343+(1-(HLOOKUP(daily!$B343,'commercial size limit'!$A$4:$M$13,2,FALSE)/100))*(VLOOKUP(12&amp;$B343,'comm trip limit - FL_Keys'!$A$5:$I$64,COLUMN(H341),FALSE))*$C344</f>
        <v>18199.799396069968</v>
      </c>
      <c r="O344">
        <f>O343+(1-(HLOOKUP(daily!$B343,'commercial size limit'!$A$4:$M$13,2,FALSE)/100))*(VLOOKUP(12&amp;$B343,'comm trip limit - FL_Keys'!$A$5:$I$64,COLUMN(I341),FALSE))*$C344</f>
        <v>18495.793568019941</v>
      </c>
      <c r="P344">
        <f>P343+(1-(HLOOKUP(daily!$B343,'commercial size limit'!$A$4:$M$13,4,FALSE)/100))*(VLOOKUP(14&amp;$B343,'comm trip limit - FL_Keys'!$A$5:$I$64,COLUMN(D341),FALSE))*$C344</f>
        <v>12600.249265211994</v>
      </c>
      <c r="Q344">
        <f>Q343+(1-(HLOOKUP(daily!$B343,'commercial size limit'!$A$4:$M$13,4,FALSE)/100))*(VLOOKUP(14&amp;$B343,'comm trip limit - FL_Keys'!$A$5:$I$64,COLUMN(E341),FALSE))*$C344</f>
        <v>8439.822862770141</v>
      </c>
      <c r="R344">
        <f>R343+(1-(HLOOKUP(daily!$B343,'commercial size limit'!$A$4:$M$13,4,FALSE)/100))*(VLOOKUP(14&amp;$B343,'comm trip limit - FL_Keys'!$A$5:$I$64,COLUMN(F341),FALSE))*$C344</f>
        <v>10613.555651822222</v>
      </c>
      <c r="S344">
        <f>S343+(1-(HLOOKUP(daily!$B343,'commercial size limit'!$A$4:$M$13,4,FALSE)/100))*(VLOOKUP(14&amp;$B343,'comm trip limit - FL_Keys'!$A$5:$I$64,COLUMN(G341),FALSE))*$C344</f>
        <v>12035.82443063571</v>
      </c>
      <c r="T344">
        <f>T343+(1-(HLOOKUP(daily!$B343,'commercial size limit'!$A$4:$M$13,4,FALSE)/100))*(VLOOKUP(14&amp;$B343,'comm trip limit - FL_Keys'!$A$5:$I$64,COLUMN(H341),FALSE))*$C344</f>
        <v>12407.01035412762</v>
      </c>
      <c r="U344">
        <f>U343+(1-(HLOOKUP(daily!$B343,'commercial size limit'!$A$4:$M$13,4,FALSE)/100))*(VLOOKUP(14&amp;$B343,'comm trip limit - FL_Keys'!$A$5:$I$64,COLUMN(I341),FALSE))*$C344</f>
        <v>12518.178101079977</v>
      </c>
      <c r="V344">
        <f>V343+(1-(HLOOKUP(daily!$B343,'commercial size limit'!$A$4:$M$13,5,FALSE)/100))*(VLOOKUP(15&amp;$B343,'comm trip limit - FL_Keys'!$A$5:$I$64,COLUMN(D341),FALSE))*$C344</f>
        <v>10521.646539556021</v>
      </c>
      <c r="W344">
        <f>W343+(1-(HLOOKUP(daily!$B343,'commercial size limit'!$A$4:$M$13,5,FALSE)/100))*(VLOOKUP(15&amp;$B343,'comm trip limit - FL_Keys'!$A$5:$I$64,COLUMN(E341),FALSE))*$C344</f>
        <v>7407.8438236676448</v>
      </c>
      <c r="X344">
        <f>X343+(1-(HLOOKUP(daily!$B343,'commercial size limit'!$A$4:$M$13,5,FALSE)/100))*(VLOOKUP(15&amp;$B343,'comm trip limit - FL_Keys'!$A$5:$I$64,COLUMN(F341),FALSE))*$C344</f>
        <v>9086.5885898485631</v>
      </c>
      <c r="Y344">
        <f>Y343+(1-(HLOOKUP(daily!$B343,'commercial size limit'!$A$4:$M$13,5,FALSE)/100))*(VLOOKUP(15&amp;$B343,'comm trip limit - FL_Keys'!$A$5:$I$64,COLUMN(G341),FALSE))*$C344</f>
        <v>10199.078181341632</v>
      </c>
      <c r="Z344">
        <f>Z343+(1-(HLOOKUP(daily!$B343,'commercial size limit'!$A$4:$M$13,5,FALSE)/100))*(VLOOKUP(15&amp;$B343,'comm trip limit - FL_Keys'!$A$5:$I$64,COLUMN(H341),FALSE))*$C344</f>
        <v>10446.240471330839</v>
      </c>
      <c r="AA344">
        <f>AA343+(1-(HLOOKUP(daily!$B343,'commercial size limit'!$A$4:$M$13,5,FALSE)/100))*(VLOOKUP(15&amp;$B343,'comm trip limit - FL_Keys'!$A$5:$I$64,COLUMN(I341),FALSE))*$C344</f>
        <v>10494.636388626295</v>
      </c>
      <c r="AB344">
        <f>AB343+(1-(HLOOKUP(daily!$B343,'commercial size limit'!$A$4:$M$13,6,FALSE)/100))*(VLOOKUP(16&amp;$B343,'comm trip limit - FL_Keys'!$A$5:$I$64,COLUMN(D341),FALSE))*$C344</f>
        <v>9078.5840051995947</v>
      </c>
      <c r="AC344">
        <f>AC343+(1-(HLOOKUP(daily!$B343,'commercial size limit'!$A$4:$M$13,6,FALSE)/100))*(VLOOKUP(16&amp;$B343,'comm trip limit - FL_Keys'!$A$5:$I$64,COLUMN(E341),FALSE))*$C344</f>
        <v>6648.9145761977416</v>
      </c>
      <c r="AD344">
        <f>AD343+(1-(HLOOKUP(daily!$B343,'commercial size limit'!$A$4:$M$13,6,FALSE)/100))*(VLOOKUP(16&amp;$B343,'comm trip limit - FL_Keys'!$A$5:$I$64,COLUMN(F341),FALSE))*$C344</f>
        <v>7969.5857177270673</v>
      </c>
      <c r="AE344">
        <f>AE343+(1-(HLOOKUP(daily!$B343,'commercial size limit'!$A$4:$M$13,6,FALSE)/100))*(VLOOKUP(16&amp;$B343,'comm trip limit - FL_Keys'!$A$5:$I$64,COLUMN(G341),FALSE))*$C344</f>
        <v>8821.0241978623508</v>
      </c>
      <c r="AF344">
        <f>AF343+(1-(HLOOKUP(daily!$B343,'commercial size limit'!$A$4:$M$13,6,FALSE)/100))*(VLOOKUP(16&amp;$B343,'comm trip limit - FL_Keys'!$A$5:$I$64,COLUMN(H341),FALSE))*$C344</f>
        <v>9010.7353860109433</v>
      </c>
      <c r="AG344">
        <f>AG343+(1-(HLOOKUP(daily!$B343,'commercial size limit'!$A$4:$M$13,6,FALSE)/100))*(VLOOKUP(16&amp;$B343,'comm trip limit - FL_Keys'!$A$5:$I$64,COLUMN(I341),FALSE))*$C344</f>
        <v>9051.5738542698873</v>
      </c>
      <c r="AH344">
        <f>AH343+(1-(HLOOKUP(daily!$B343,'commercial size limit'!$A$4:$M$13,7,FALSE)/100))*(VLOOKUP(17&amp;$B343,'comm trip limit - FL_Keys'!$A$5:$I$64,COLUMN(D341),FALSE))*$C344</f>
        <v>7627.192459333146</v>
      </c>
      <c r="AI344">
        <f>AI343+(1-(HLOOKUP(daily!$B343,'commercial size limit'!$A$4:$M$13,7,FALSE)/100))*(VLOOKUP(17&amp;$B343,'comm trip limit - FL_Keys'!$A$5:$I$64,COLUMN(E341),FALSE))*$C344</f>
        <v>5789.567087794896</v>
      </c>
      <c r="AJ344">
        <f>AJ343+(1-(HLOOKUP(daily!$B343,'commercial size limit'!$A$4:$M$13,7,FALSE)/100))*(VLOOKUP(17&amp;$B343,'comm trip limit - FL_Keys'!$A$5:$I$64,COLUMN(F341),FALSE))*$C344</f>
        <v>6878.9673643960696</v>
      </c>
      <c r="AK344">
        <f>AK343+(1-(HLOOKUP(daily!$B343,'commercial size limit'!$A$4:$M$13,7,FALSE)/100))*(VLOOKUP(17&amp;$B343,'comm trip limit - FL_Keys'!$A$5:$I$64,COLUMN(G341),FALSE))*$C344</f>
        <v>7498.9383439681733</v>
      </c>
      <c r="AL344">
        <f>AL343+(1-(HLOOKUP(daily!$B343,'commercial size limit'!$A$4:$M$13,7,FALSE)/100))*(VLOOKUP(17&amp;$B343,'comm trip limit - FL_Keys'!$A$5:$I$64,COLUMN(H341),FALSE))*$C344</f>
        <v>7620.3554408122609</v>
      </c>
      <c r="AM344">
        <f>AM343+(1-(HLOOKUP(daily!$B343,'commercial size limit'!$A$4:$M$13,7,FALSE)/100))*(VLOOKUP(17&amp;$B343,'comm trip limit - FL_Keys'!$A$5:$I$64,COLUMN(I341),FALSE))*$C344</f>
        <v>7627.192459333146</v>
      </c>
    </row>
    <row r="345" spans="1:39" x14ac:dyDescent="0.25">
      <c r="A345" s="7">
        <v>42712</v>
      </c>
      <c r="B345" s="22">
        <f t="shared" si="16"/>
        <v>12</v>
      </c>
      <c r="C345" s="21">
        <f t="shared" si="15"/>
        <v>48.908999999999999</v>
      </c>
      <c r="D345">
        <f t="shared" si="17"/>
        <v>19254.705999999973</v>
      </c>
      <c r="E345">
        <v>343</v>
      </c>
      <c r="J345">
        <f>J344+(1-(HLOOKUP(daily!$B344,'commercial size limit'!$A$4:$M$13,2,FALSE)/100))*(VLOOKUP(12&amp;$B344,'comm trip limit - FL_Keys'!$A$5:$I$64,COLUMN(D342),FALSE))*$C345</f>
        <v>19254.705999999973</v>
      </c>
      <c r="K345">
        <f>K344+(1-(HLOOKUP(daily!$B344,'commercial size limit'!$A$4:$M$13,2,FALSE)/100))*(VLOOKUP(12&amp;$B344,'comm trip limit - FL_Keys'!$A$5:$I$64,COLUMN(E342),FALSE))*$C345</f>
        <v>10874.083577409976</v>
      </c>
      <c r="L345">
        <f>L344+(1-(HLOOKUP(daily!$B344,'commercial size limit'!$A$4:$M$13,2,FALSE)/100))*(VLOOKUP(12&amp;$B344,'comm trip limit - FL_Keys'!$A$5:$I$64,COLUMN(F342),FALSE))*$C345</f>
        <v>14692.980823949985</v>
      </c>
      <c r="M345">
        <f>M344+(1-(HLOOKUP(daily!$B344,'commercial size limit'!$A$4:$M$13,2,FALSE)/100))*(VLOOKUP(12&amp;$B344,'comm trip limit - FL_Keys'!$A$5:$I$64,COLUMN(G342),FALSE))*$C345</f>
        <v>17394.209772550013</v>
      </c>
      <c r="N345">
        <f>N344+(1-(HLOOKUP(daily!$B344,'commercial size limit'!$A$4:$M$13,2,FALSE)/100))*(VLOOKUP(12&amp;$B344,'comm trip limit - FL_Keys'!$A$5:$I$64,COLUMN(H342),FALSE))*$C345</f>
        <v>18245.265691559969</v>
      </c>
      <c r="O345">
        <f>O344+(1-(HLOOKUP(daily!$B344,'commercial size limit'!$A$4:$M$13,2,FALSE)/100))*(VLOOKUP(12&amp;$B344,'comm trip limit - FL_Keys'!$A$5:$I$64,COLUMN(I342),FALSE))*$C345</f>
        <v>18542.024311179939</v>
      </c>
      <c r="P345">
        <f>P344+(1-(HLOOKUP(daily!$B344,'commercial size limit'!$A$4:$M$13,4,FALSE)/100))*(VLOOKUP(14&amp;$B344,'comm trip limit - FL_Keys'!$A$5:$I$64,COLUMN(D342),FALSE))*$C345</f>
        <v>12619.274866211994</v>
      </c>
      <c r="Q345">
        <f>Q344+(1-(HLOOKUP(daily!$B344,'commercial size limit'!$A$4:$M$13,4,FALSE)/100))*(VLOOKUP(14&amp;$B344,'comm trip limit - FL_Keys'!$A$5:$I$64,COLUMN(E342),FALSE))*$C345</f>
        <v>8455.3972197487401</v>
      </c>
      <c r="R345">
        <f>R344+(1-(HLOOKUP(daily!$B344,'commercial size limit'!$A$4:$M$13,4,FALSE)/100))*(VLOOKUP(14&amp;$B344,'comm trip limit - FL_Keys'!$A$5:$I$64,COLUMN(F342),FALSE))*$C345</f>
        <v>10631.114188729112</v>
      </c>
      <c r="S345">
        <f>S344+(1-(HLOOKUP(daily!$B344,'commercial size limit'!$A$4:$M$13,4,FALSE)/100))*(VLOOKUP(14&amp;$B344,'comm trip limit - FL_Keys'!$A$5:$I$64,COLUMN(G342),FALSE))*$C345</f>
        <v>12054.1477967028</v>
      </c>
      <c r="T345">
        <f>T344+(1-(HLOOKUP(daily!$B344,'commercial size limit'!$A$4:$M$13,4,FALSE)/100))*(VLOOKUP(14&amp;$B344,'comm trip limit - FL_Keys'!$A$5:$I$64,COLUMN(H342),FALSE))*$C345</f>
        <v>12426.03595512762</v>
      </c>
      <c r="U345">
        <f>U344+(1-(HLOOKUP(daily!$B344,'commercial size limit'!$A$4:$M$13,4,FALSE)/100))*(VLOOKUP(14&amp;$B344,'comm trip limit - FL_Keys'!$A$5:$I$64,COLUMN(I342),FALSE))*$C345</f>
        <v>12537.203702079976</v>
      </c>
      <c r="V345">
        <f>V344+(1-(HLOOKUP(daily!$B344,'commercial size limit'!$A$4:$M$13,5,FALSE)/100))*(VLOOKUP(15&amp;$B344,'comm trip limit - FL_Keys'!$A$5:$I$64,COLUMN(D342),FALSE))*$C345</f>
        <v>10533.50697205602</v>
      </c>
      <c r="W345">
        <f>W344+(1-(HLOOKUP(daily!$B344,'commercial size limit'!$A$4:$M$13,5,FALSE)/100))*(VLOOKUP(15&amp;$B344,'comm trip limit - FL_Keys'!$A$5:$I$64,COLUMN(E342),FALSE))*$C345</f>
        <v>7418.635631199395</v>
      </c>
      <c r="X345">
        <f>X344+(1-(HLOOKUP(daily!$B344,'commercial size limit'!$A$4:$M$13,5,FALSE)/100))*(VLOOKUP(15&amp;$B344,'comm trip limit - FL_Keys'!$A$5:$I$64,COLUMN(F342),FALSE))*$C345</f>
        <v>9097.8225543039134</v>
      </c>
      <c r="Y345">
        <f>Y344+(1-(HLOOKUP(daily!$B344,'commercial size limit'!$A$4:$M$13,5,FALSE)/100))*(VLOOKUP(15&amp;$B344,'comm trip limit - FL_Keys'!$A$5:$I$64,COLUMN(G342),FALSE))*$C345</f>
        <v>10210.938613841632</v>
      </c>
      <c r="Z345">
        <f>Z344+(1-(HLOOKUP(daily!$B344,'commercial size limit'!$A$4:$M$13,5,FALSE)/100))*(VLOOKUP(15&amp;$B344,'comm trip limit - FL_Keys'!$A$5:$I$64,COLUMN(H342),FALSE))*$C345</f>
        <v>10458.100903830838</v>
      </c>
      <c r="AA345">
        <f>AA344+(1-(HLOOKUP(daily!$B344,'commercial size limit'!$A$4:$M$13,5,FALSE)/100))*(VLOOKUP(15&amp;$B344,'comm trip limit - FL_Keys'!$A$5:$I$64,COLUMN(I342),FALSE))*$C345</f>
        <v>10506.496821126295</v>
      </c>
      <c r="AB345">
        <f>AB344+(1-(HLOOKUP(daily!$B344,'commercial size limit'!$A$4:$M$13,6,FALSE)/100))*(VLOOKUP(16&amp;$B344,'comm trip limit - FL_Keys'!$A$5:$I$64,COLUMN(D342),FALSE))*$C345</f>
        <v>9088.5614411995939</v>
      </c>
      <c r="AC345">
        <f>AC344+(1-(HLOOKUP(daily!$B344,'commercial size limit'!$A$4:$M$13,6,FALSE)/100))*(VLOOKUP(16&amp;$B344,'comm trip limit - FL_Keys'!$A$5:$I$64,COLUMN(E342),FALSE))*$C345</f>
        <v>6658.1039943024616</v>
      </c>
      <c r="AD345">
        <f>AD344+(1-(HLOOKUP(daily!$B344,'commercial size limit'!$A$4:$M$13,6,FALSE)/100))*(VLOOKUP(16&amp;$B344,'comm trip limit - FL_Keys'!$A$5:$I$64,COLUMN(F342),FALSE))*$C345</f>
        <v>7979.1575709536673</v>
      </c>
      <c r="AE345">
        <f>AE344+(1-(HLOOKUP(daily!$B344,'commercial size limit'!$A$4:$M$13,6,FALSE)/100))*(VLOOKUP(16&amp;$B344,'comm trip limit - FL_Keys'!$A$5:$I$64,COLUMN(G342),FALSE))*$C345</f>
        <v>8831.00163386235</v>
      </c>
      <c r="AF345">
        <f>AF344+(1-(HLOOKUP(daily!$B344,'commercial size limit'!$A$4:$M$13,6,FALSE)/100))*(VLOOKUP(16&amp;$B344,'comm trip limit - FL_Keys'!$A$5:$I$64,COLUMN(H342),FALSE))*$C345</f>
        <v>9020.7128220109425</v>
      </c>
      <c r="AG345">
        <f>AG344+(1-(HLOOKUP(daily!$B344,'commercial size limit'!$A$4:$M$13,6,FALSE)/100))*(VLOOKUP(16&amp;$B344,'comm trip limit - FL_Keys'!$A$5:$I$64,COLUMN(I342),FALSE))*$C345</f>
        <v>9061.5512902698865</v>
      </c>
      <c r="AH345">
        <f>AH344+(1-(HLOOKUP(daily!$B344,'commercial size limit'!$A$4:$M$13,7,FALSE)/100))*(VLOOKUP(17&amp;$B344,'comm trip limit - FL_Keys'!$A$5:$I$64,COLUMN(D342),FALSE))*$C345</f>
        <v>7634.6999908331463</v>
      </c>
      <c r="AI345">
        <f>AI344+(1-(HLOOKUP(daily!$B344,'commercial size limit'!$A$4:$M$13,7,FALSE)/100))*(VLOOKUP(17&amp;$B344,'comm trip limit - FL_Keys'!$A$5:$I$64,COLUMN(E342),FALSE))*$C345</f>
        <v>5796.5763444292406</v>
      </c>
      <c r="AJ345">
        <f>AJ344+(1-(HLOOKUP(daily!$B344,'commercial size limit'!$A$4:$M$13,7,FALSE)/100))*(VLOOKUP(17&amp;$B344,'comm trip limit - FL_Keys'!$A$5:$I$64,COLUMN(F342),FALSE))*$C345</f>
        <v>6886.3589796097094</v>
      </c>
      <c r="AK345">
        <f>AK344+(1-(HLOOKUP(daily!$B344,'commercial size limit'!$A$4:$M$13,7,FALSE)/100))*(VLOOKUP(17&amp;$B344,'comm trip limit - FL_Keys'!$A$5:$I$64,COLUMN(G342),FALSE))*$C345</f>
        <v>7506.4458754681737</v>
      </c>
      <c r="AL345">
        <f>AL344+(1-(HLOOKUP(daily!$B344,'commercial size limit'!$A$4:$M$13,7,FALSE)/100))*(VLOOKUP(17&amp;$B344,'comm trip limit - FL_Keys'!$A$5:$I$64,COLUMN(H342),FALSE))*$C345</f>
        <v>7627.8629723122613</v>
      </c>
      <c r="AM345">
        <f>AM344+(1-(HLOOKUP(daily!$B344,'commercial size limit'!$A$4:$M$13,7,FALSE)/100))*(VLOOKUP(17&amp;$B344,'comm trip limit - FL_Keys'!$A$5:$I$64,COLUMN(I342),FALSE))*$C345</f>
        <v>7634.6999908331463</v>
      </c>
    </row>
    <row r="346" spans="1:39" x14ac:dyDescent="0.25">
      <c r="A346" s="7">
        <v>42713</v>
      </c>
      <c r="B346" s="22">
        <f t="shared" si="16"/>
        <v>12</v>
      </c>
      <c r="C346" s="21">
        <f t="shared" si="15"/>
        <v>48.908999999999999</v>
      </c>
      <c r="D346">
        <f t="shared" si="17"/>
        <v>19303.614999999972</v>
      </c>
      <c r="E346">
        <v>344</v>
      </c>
      <c r="J346">
        <f>J345+(1-(HLOOKUP(daily!$B345,'commercial size limit'!$A$4:$M$13,2,FALSE)/100))*(VLOOKUP(12&amp;$B345,'comm trip limit - FL_Keys'!$A$5:$I$64,COLUMN(D343),FALSE))*$C346</f>
        <v>19303.614999999972</v>
      </c>
      <c r="K346">
        <f>K345+(1-(HLOOKUP(daily!$B345,'commercial size limit'!$A$4:$M$13,2,FALSE)/100))*(VLOOKUP(12&amp;$B345,'comm trip limit - FL_Keys'!$A$5:$I$64,COLUMN(E343),FALSE))*$C346</f>
        <v>10899.365128599977</v>
      </c>
      <c r="L346">
        <f>L345+(1-(HLOOKUP(daily!$B345,'commercial size limit'!$A$4:$M$13,2,FALSE)/100))*(VLOOKUP(12&amp;$B345,'comm trip limit - FL_Keys'!$A$5:$I$64,COLUMN(F343),FALSE))*$C346</f>
        <v>14729.169571229986</v>
      </c>
      <c r="M346">
        <f>M345+(1-(HLOOKUP(daily!$B345,'commercial size limit'!$A$4:$M$13,2,FALSE)/100))*(VLOOKUP(12&amp;$B345,'comm trip limit - FL_Keys'!$A$5:$I$64,COLUMN(G343),FALSE))*$C346</f>
        <v>17438.585886430013</v>
      </c>
      <c r="N346">
        <f>N345+(1-(HLOOKUP(daily!$B345,'commercial size limit'!$A$4:$M$13,2,FALSE)/100))*(VLOOKUP(12&amp;$B345,'comm trip limit - FL_Keys'!$A$5:$I$64,COLUMN(H343),FALSE))*$C346</f>
        <v>18290.73198704997</v>
      </c>
      <c r="O346">
        <f>O345+(1-(HLOOKUP(daily!$B345,'commercial size limit'!$A$4:$M$13,2,FALSE)/100))*(VLOOKUP(12&amp;$B345,'comm trip limit - FL_Keys'!$A$5:$I$64,COLUMN(I343),FALSE))*$C346</f>
        <v>18588.255054339937</v>
      </c>
      <c r="P346">
        <f>P345+(1-(HLOOKUP(daily!$B345,'commercial size limit'!$A$4:$M$13,4,FALSE)/100))*(VLOOKUP(14&amp;$B345,'comm trip limit - FL_Keys'!$A$5:$I$64,COLUMN(D343),FALSE))*$C346</f>
        <v>12638.300467211993</v>
      </c>
      <c r="Q346">
        <f>Q345+(1-(HLOOKUP(daily!$B345,'commercial size limit'!$A$4:$M$13,4,FALSE)/100))*(VLOOKUP(14&amp;$B345,'comm trip limit - FL_Keys'!$A$5:$I$64,COLUMN(E343),FALSE))*$C346</f>
        <v>8470.9715767273392</v>
      </c>
      <c r="R346">
        <f>R345+(1-(HLOOKUP(daily!$B345,'commercial size limit'!$A$4:$M$13,4,FALSE)/100))*(VLOOKUP(14&amp;$B345,'comm trip limit - FL_Keys'!$A$5:$I$64,COLUMN(F343),FALSE))*$C346</f>
        <v>10648.672725636003</v>
      </c>
      <c r="S346">
        <f>S345+(1-(HLOOKUP(daily!$B345,'commercial size limit'!$A$4:$M$13,4,FALSE)/100))*(VLOOKUP(14&amp;$B345,'comm trip limit - FL_Keys'!$A$5:$I$64,COLUMN(G343),FALSE))*$C346</f>
        <v>12072.471162769891</v>
      </c>
      <c r="T346">
        <f>T345+(1-(HLOOKUP(daily!$B345,'commercial size limit'!$A$4:$M$13,4,FALSE)/100))*(VLOOKUP(14&amp;$B345,'comm trip limit - FL_Keys'!$A$5:$I$64,COLUMN(H343),FALSE))*$C346</f>
        <v>12445.061556127619</v>
      </c>
      <c r="U346">
        <f>U345+(1-(HLOOKUP(daily!$B345,'commercial size limit'!$A$4:$M$13,4,FALSE)/100))*(VLOOKUP(14&amp;$B345,'comm trip limit - FL_Keys'!$A$5:$I$64,COLUMN(I343),FALSE))*$C346</f>
        <v>12556.229303079976</v>
      </c>
      <c r="V346">
        <f>V345+(1-(HLOOKUP(daily!$B345,'commercial size limit'!$A$4:$M$13,5,FALSE)/100))*(VLOOKUP(15&amp;$B345,'comm trip limit - FL_Keys'!$A$5:$I$64,COLUMN(D343),FALSE))*$C346</f>
        <v>10545.36740455602</v>
      </c>
      <c r="W346">
        <f>W345+(1-(HLOOKUP(daily!$B345,'commercial size limit'!$A$4:$M$13,5,FALSE)/100))*(VLOOKUP(15&amp;$B345,'comm trip limit - FL_Keys'!$A$5:$I$64,COLUMN(E343),FALSE))*$C346</f>
        <v>7429.4274387311452</v>
      </c>
      <c r="X346">
        <f>X345+(1-(HLOOKUP(daily!$B345,'commercial size limit'!$A$4:$M$13,5,FALSE)/100))*(VLOOKUP(15&amp;$B345,'comm trip limit - FL_Keys'!$A$5:$I$64,COLUMN(F343),FALSE))*$C346</f>
        <v>9109.0565187592638</v>
      </c>
      <c r="Y346">
        <f>Y345+(1-(HLOOKUP(daily!$B345,'commercial size limit'!$A$4:$M$13,5,FALSE)/100))*(VLOOKUP(15&amp;$B345,'comm trip limit - FL_Keys'!$A$5:$I$64,COLUMN(G343),FALSE))*$C346</f>
        <v>10222.799046341632</v>
      </c>
      <c r="Z346">
        <f>Z345+(1-(HLOOKUP(daily!$B345,'commercial size limit'!$A$4:$M$13,5,FALSE)/100))*(VLOOKUP(15&amp;$B345,'comm trip limit - FL_Keys'!$A$5:$I$64,COLUMN(H343),FALSE))*$C346</f>
        <v>10469.961336330838</v>
      </c>
      <c r="AA346">
        <f>AA345+(1-(HLOOKUP(daily!$B345,'commercial size limit'!$A$4:$M$13,5,FALSE)/100))*(VLOOKUP(15&amp;$B345,'comm trip limit - FL_Keys'!$A$5:$I$64,COLUMN(I343),FALSE))*$C346</f>
        <v>10518.357253626295</v>
      </c>
      <c r="AB346">
        <f>AB345+(1-(HLOOKUP(daily!$B345,'commercial size limit'!$A$4:$M$13,6,FALSE)/100))*(VLOOKUP(16&amp;$B345,'comm trip limit - FL_Keys'!$A$5:$I$64,COLUMN(D343),FALSE))*$C346</f>
        <v>9098.5388771995931</v>
      </c>
      <c r="AC346">
        <f>AC345+(1-(HLOOKUP(daily!$B345,'commercial size limit'!$A$4:$M$13,6,FALSE)/100))*(VLOOKUP(16&amp;$B345,'comm trip limit - FL_Keys'!$A$5:$I$64,COLUMN(E343),FALSE))*$C346</f>
        <v>6667.2934124071817</v>
      </c>
      <c r="AD346">
        <f>AD345+(1-(HLOOKUP(daily!$B345,'commercial size limit'!$A$4:$M$13,6,FALSE)/100))*(VLOOKUP(16&amp;$B345,'comm trip limit - FL_Keys'!$A$5:$I$64,COLUMN(F343),FALSE))*$C346</f>
        <v>7988.7294241802674</v>
      </c>
      <c r="AE346">
        <f>AE345+(1-(HLOOKUP(daily!$B345,'commercial size limit'!$A$4:$M$13,6,FALSE)/100))*(VLOOKUP(16&amp;$B345,'comm trip limit - FL_Keys'!$A$5:$I$64,COLUMN(G343),FALSE))*$C346</f>
        <v>8840.9790698623492</v>
      </c>
      <c r="AF346">
        <f>AF345+(1-(HLOOKUP(daily!$B345,'commercial size limit'!$A$4:$M$13,6,FALSE)/100))*(VLOOKUP(16&amp;$B345,'comm trip limit - FL_Keys'!$A$5:$I$64,COLUMN(H343),FALSE))*$C346</f>
        <v>9030.6902580109418</v>
      </c>
      <c r="AG346">
        <f>AG345+(1-(HLOOKUP(daily!$B345,'commercial size limit'!$A$4:$M$13,6,FALSE)/100))*(VLOOKUP(16&amp;$B345,'comm trip limit - FL_Keys'!$A$5:$I$64,COLUMN(I343),FALSE))*$C346</f>
        <v>9071.5287262698857</v>
      </c>
      <c r="AH346">
        <f>AH345+(1-(HLOOKUP(daily!$B345,'commercial size limit'!$A$4:$M$13,7,FALSE)/100))*(VLOOKUP(17&amp;$B345,'comm trip limit - FL_Keys'!$A$5:$I$64,COLUMN(D343),FALSE))*$C346</f>
        <v>7642.2075223331467</v>
      </c>
      <c r="AI346">
        <f>AI345+(1-(HLOOKUP(daily!$B345,'commercial size limit'!$A$4:$M$13,7,FALSE)/100))*(VLOOKUP(17&amp;$B345,'comm trip limit - FL_Keys'!$A$5:$I$64,COLUMN(E343),FALSE))*$C346</f>
        <v>5803.5856010635853</v>
      </c>
      <c r="AJ346">
        <f>AJ345+(1-(HLOOKUP(daily!$B345,'commercial size limit'!$A$4:$M$13,7,FALSE)/100))*(VLOOKUP(17&amp;$B345,'comm trip limit - FL_Keys'!$A$5:$I$64,COLUMN(F343),FALSE))*$C346</f>
        <v>6893.7505948233493</v>
      </c>
      <c r="AK346">
        <f>AK345+(1-(HLOOKUP(daily!$B345,'commercial size limit'!$A$4:$M$13,7,FALSE)/100))*(VLOOKUP(17&amp;$B345,'comm trip limit - FL_Keys'!$A$5:$I$64,COLUMN(G343),FALSE))*$C346</f>
        <v>7513.953406968174</v>
      </c>
      <c r="AL346">
        <f>AL345+(1-(HLOOKUP(daily!$B345,'commercial size limit'!$A$4:$M$13,7,FALSE)/100))*(VLOOKUP(17&amp;$B345,'comm trip limit - FL_Keys'!$A$5:$I$64,COLUMN(H343),FALSE))*$C346</f>
        <v>7635.3705038122616</v>
      </c>
      <c r="AM346">
        <f>AM345+(1-(HLOOKUP(daily!$B345,'commercial size limit'!$A$4:$M$13,7,FALSE)/100))*(VLOOKUP(17&amp;$B345,'comm trip limit - FL_Keys'!$A$5:$I$64,COLUMN(I343),FALSE))*$C346</f>
        <v>7642.2075223331467</v>
      </c>
    </row>
    <row r="347" spans="1:39" x14ac:dyDescent="0.25">
      <c r="A347" s="7">
        <v>42714</v>
      </c>
      <c r="B347" s="22">
        <f t="shared" si="16"/>
        <v>12</v>
      </c>
      <c r="C347" s="21">
        <f t="shared" si="15"/>
        <v>48.908999999999999</v>
      </c>
      <c r="D347">
        <f t="shared" si="17"/>
        <v>19352.523999999972</v>
      </c>
      <c r="E347">
        <v>345</v>
      </c>
      <c r="J347">
        <f>J346+(1-(HLOOKUP(daily!$B346,'commercial size limit'!$A$4:$M$13,2,FALSE)/100))*(VLOOKUP(12&amp;$B346,'comm trip limit - FL_Keys'!$A$5:$I$64,COLUMN(D344),FALSE))*$C347</f>
        <v>19352.523999999972</v>
      </c>
      <c r="K347">
        <f>K346+(1-(HLOOKUP(daily!$B346,'commercial size limit'!$A$4:$M$13,2,FALSE)/100))*(VLOOKUP(12&amp;$B346,'comm trip limit - FL_Keys'!$A$5:$I$64,COLUMN(E344),FALSE))*$C347</f>
        <v>10924.646679789977</v>
      </c>
      <c r="L347">
        <f>L346+(1-(HLOOKUP(daily!$B346,'commercial size limit'!$A$4:$M$13,2,FALSE)/100))*(VLOOKUP(12&amp;$B346,'comm trip limit - FL_Keys'!$A$5:$I$64,COLUMN(F344),FALSE))*$C347</f>
        <v>14765.358318509987</v>
      </c>
      <c r="M347">
        <f>M346+(1-(HLOOKUP(daily!$B346,'commercial size limit'!$A$4:$M$13,2,FALSE)/100))*(VLOOKUP(12&amp;$B346,'comm trip limit - FL_Keys'!$A$5:$I$64,COLUMN(G344),FALSE))*$C347</f>
        <v>17482.962000310014</v>
      </c>
      <c r="N347">
        <f>N346+(1-(HLOOKUP(daily!$B346,'commercial size limit'!$A$4:$M$13,2,FALSE)/100))*(VLOOKUP(12&amp;$B346,'comm trip limit - FL_Keys'!$A$5:$I$64,COLUMN(H344),FALSE))*$C347</f>
        <v>18336.198282539972</v>
      </c>
      <c r="O347">
        <f>O346+(1-(HLOOKUP(daily!$B346,'commercial size limit'!$A$4:$M$13,2,FALSE)/100))*(VLOOKUP(12&amp;$B346,'comm trip limit - FL_Keys'!$A$5:$I$64,COLUMN(I344),FALSE))*$C347</f>
        <v>18634.485797499936</v>
      </c>
      <c r="P347">
        <f>P346+(1-(HLOOKUP(daily!$B346,'commercial size limit'!$A$4:$M$13,4,FALSE)/100))*(VLOOKUP(14&amp;$B346,'comm trip limit - FL_Keys'!$A$5:$I$64,COLUMN(D344),FALSE))*$C347</f>
        <v>12657.326068211993</v>
      </c>
      <c r="Q347">
        <f>Q346+(1-(HLOOKUP(daily!$B346,'commercial size limit'!$A$4:$M$13,4,FALSE)/100))*(VLOOKUP(14&amp;$B346,'comm trip limit - FL_Keys'!$A$5:$I$64,COLUMN(E344),FALSE))*$C347</f>
        <v>8486.5459337059383</v>
      </c>
      <c r="R347">
        <f>R346+(1-(HLOOKUP(daily!$B346,'commercial size limit'!$A$4:$M$13,4,FALSE)/100))*(VLOOKUP(14&amp;$B346,'comm trip limit - FL_Keys'!$A$5:$I$64,COLUMN(F344),FALSE))*$C347</f>
        <v>10666.231262542893</v>
      </c>
      <c r="S347">
        <f>S346+(1-(HLOOKUP(daily!$B346,'commercial size limit'!$A$4:$M$13,4,FALSE)/100))*(VLOOKUP(14&amp;$B346,'comm trip limit - FL_Keys'!$A$5:$I$64,COLUMN(G344),FALSE))*$C347</f>
        <v>12090.794528836981</v>
      </c>
      <c r="T347">
        <f>T346+(1-(HLOOKUP(daily!$B346,'commercial size limit'!$A$4:$M$13,4,FALSE)/100))*(VLOOKUP(14&amp;$B346,'comm trip limit - FL_Keys'!$A$5:$I$64,COLUMN(H344),FALSE))*$C347</f>
        <v>12464.087157127618</v>
      </c>
      <c r="U347">
        <f>U346+(1-(HLOOKUP(daily!$B346,'commercial size limit'!$A$4:$M$13,4,FALSE)/100))*(VLOOKUP(14&amp;$B346,'comm trip limit - FL_Keys'!$A$5:$I$64,COLUMN(I344),FALSE))*$C347</f>
        <v>12575.254904079975</v>
      </c>
      <c r="V347">
        <f>V346+(1-(HLOOKUP(daily!$B346,'commercial size limit'!$A$4:$M$13,5,FALSE)/100))*(VLOOKUP(15&amp;$B346,'comm trip limit - FL_Keys'!$A$5:$I$64,COLUMN(D344),FALSE))*$C347</f>
        <v>10557.22783705602</v>
      </c>
      <c r="W347">
        <f>W346+(1-(HLOOKUP(daily!$B346,'commercial size limit'!$A$4:$M$13,5,FALSE)/100))*(VLOOKUP(15&amp;$B346,'comm trip limit - FL_Keys'!$A$5:$I$64,COLUMN(E344),FALSE))*$C347</f>
        <v>7440.2192462628955</v>
      </c>
      <c r="X347">
        <f>X346+(1-(HLOOKUP(daily!$B346,'commercial size limit'!$A$4:$M$13,5,FALSE)/100))*(VLOOKUP(15&amp;$B346,'comm trip limit - FL_Keys'!$A$5:$I$64,COLUMN(F344),FALSE))*$C347</f>
        <v>9120.2904832146141</v>
      </c>
      <c r="Y347">
        <f>Y346+(1-(HLOOKUP(daily!$B346,'commercial size limit'!$A$4:$M$13,5,FALSE)/100))*(VLOOKUP(15&amp;$B346,'comm trip limit - FL_Keys'!$A$5:$I$64,COLUMN(G344),FALSE))*$C347</f>
        <v>10234.659478841631</v>
      </c>
      <c r="Z347">
        <f>Z346+(1-(HLOOKUP(daily!$B346,'commercial size limit'!$A$4:$M$13,5,FALSE)/100))*(VLOOKUP(15&amp;$B346,'comm trip limit - FL_Keys'!$A$5:$I$64,COLUMN(H344),FALSE))*$C347</f>
        <v>10481.821768830838</v>
      </c>
      <c r="AA347">
        <f>AA346+(1-(HLOOKUP(daily!$B346,'commercial size limit'!$A$4:$M$13,5,FALSE)/100))*(VLOOKUP(15&amp;$B346,'comm trip limit - FL_Keys'!$A$5:$I$64,COLUMN(I344),FALSE))*$C347</f>
        <v>10530.217686126294</v>
      </c>
      <c r="AB347">
        <f>AB346+(1-(HLOOKUP(daily!$B346,'commercial size limit'!$A$4:$M$13,6,FALSE)/100))*(VLOOKUP(16&amp;$B346,'comm trip limit - FL_Keys'!$A$5:$I$64,COLUMN(D344),FALSE))*$C347</f>
        <v>9108.5163131995923</v>
      </c>
      <c r="AC347">
        <f>AC346+(1-(HLOOKUP(daily!$B346,'commercial size limit'!$A$4:$M$13,6,FALSE)/100))*(VLOOKUP(16&amp;$B346,'comm trip limit - FL_Keys'!$A$5:$I$64,COLUMN(E344),FALSE))*$C347</f>
        <v>6676.4828305119017</v>
      </c>
      <c r="AD347">
        <f>AD346+(1-(HLOOKUP(daily!$B346,'commercial size limit'!$A$4:$M$13,6,FALSE)/100))*(VLOOKUP(16&amp;$B346,'comm trip limit - FL_Keys'!$A$5:$I$64,COLUMN(F344),FALSE))*$C347</f>
        <v>7998.3012774068675</v>
      </c>
      <c r="AE347">
        <f>AE346+(1-(HLOOKUP(daily!$B346,'commercial size limit'!$A$4:$M$13,6,FALSE)/100))*(VLOOKUP(16&amp;$B346,'comm trip limit - FL_Keys'!$A$5:$I$64,COLUMN(G344),FALSE))*$C347</f>
        <v>8850.9565058623484</v>
      </c>
      <c r="AF347">
        <f>AF346+(1-(HLOOKUP(daily!$B346,'commercial size limit'!$A$4:$M$13,6,FALSE)/100))*(VLOOKUP(16&amp;$B346,'comm trip limit - FL_Keys'!$A$5:$I$64,COLUMN(H344),FALSE))*$C347</f>
        <v>9040.667694010941</v>
      </c>
      <c r="AG347">
        <f>AG346+(1-(HLOOKUP(daily!$B346,'commercial size limit'!$A$4:$M$13,6,FALSE)/100))*(VLOOKUP(16&amp;$B346,'comm trip limit - FL_Keys'!$A$5:$I$64,COLUMN(I344),FALSE))*$C347</f>
        <v>9081.506162269885</v>
      </c>
      <c r="AH347">
        <f>AH346+(1-(HLOOKUP(daily!$B346,'commercial size limit'!$A$4:$M$13,7,FALSE)/100))*(VLOOKUP(17&amp;$B346,'comm trip limit - FL_Keys'!$A$5:$I$64,COLUMN(D344),FALSE))*$C347</f>
        <v>7649.7150538331471</v>
      </c>
      <c r="AI347">
        <f>AI346+(1-(HLOOKUP(daily!$B346,'commercial size limit'!$A$4:$M$13,7,FALSE)/100))*(VLOOKUP(17&amp;$B346,'comm trip limit - FL_Keys'!$A$5:$I$64,COLUMN(E344),FALSE))*$C347</f>
        <v>5810.5948576979299</v>
      </c>
      <c r="AJ347">
        <f>AJ346+(1-(HLOOKUP(daily!$B346,'commercial size limit'!$A$4:$M$13,7,FALSE)/100))*(VLOOKUP(17&amp;$B346,'comm trip limit - FL_Keys'!$A$5:$I$64,COLUMN(F344),FALSE))*$C347</f>
        <v>6901.1422100369891</v>
      </c>
      <c r="AK347">
        <f>AK346+(1-(HLOOKUP(daily!$B346,'commercial size limit'!$A$4:$M$13,7,FALSE)/100))*(VLOOKUP(17&amp;$B346,'comm trip limit - FL_Keys'!$A$5:$I$64,COLUMN(G344),FALSE))*$C347</f>
        <v>7521.4609384681744</v>
      </c>
      <c r="AL347">
        <f>AL346+(1-(HLOOKUP(daily!$B346,'commercial size limit'!$A$4:$M$13,7,FALSE)/100))*(VLOOKUP(17&amp;$B346,'comm trip limit - FL_Keys'!$A$5:$I$64,COLUMN(H344),FALSE))*$C347</f>
        <v>7642.878035312262</v>
      </c>
      <c r="AM347">
        <f>AM346+(1-(HLOOKUP(daily!$B346,'commercial size limit'!$A$4:$M$13,7,FALSE)/100))*(VLOOKUP(17&amp;$B346,'comm trip limit - FL_Keys'!$A$5:$I$64,COLUMN(I344),FALSE))*$C347</f>
        <v>7649.7150538331471</v>
      </c>
    </row>
    <row r="348" spans="1:39" x14ac:dyDescent="0.25">
      <c r="A348" s="7">
        <v>42715</v>
      </c>
      <c r="B348" s="22">
        <f t="shared" si="16"/>
        <v>12</v>
      </c>
      <c r="C348" s="21">
        <f t="shared" si="15"/>
        <v>48.908999999999999</v>
      </c>
      <c r="D348">
        <f t="shared" si="17"/>
        <v>19401.432999999972</v>
      </c>
      <c r="E348">
        <v>346</v>
      </c>
      <c r="J348">
        <f>J347+(1-(HLOOKUP(daily!$B347,'commercial size limit'!$A$4:$M$13,2,FALSE)/100))*(VLOOKUP(12&amp;$B347,'comm trip limit - FL_Keys'!$A$5:$I$64,COLUMN(D345),FALSE))*$C348</f>
        <v>19401.432999999972</v>
      </c>
      <c r="K348">
        <f>K347+(1-(HLOOKUP(daily!$B347,'commercial size limit'!$A$4:$M$13,2,FALSE)/100))*(VLOOKUP(12&amp;$B347,'comm trip limit - FL_Keys'!$A$5:$I$64,COLUMN(E345),FALSE))*$C348</f>
        <v>10949.928230979978</v>
      </c>
      <c r="L348">
        <f>L347+(1-(HLOOKUP(daily!$B347,'commercial size limit'!$A$4:$M$13,2,FALSE)/100))*(VLOOKUP(12&amp;$B347,'comm trip limit - FL_Keys'!$A$5:$I$64,COLUMN(F345),FALSE))*$C348</f>
        <v>14801.547065789988</v>
      </c>
      <c r="M348">
        <f>M347+(1-(HLOOKUP(daily!$B347,'commercial size limit'!$A$4:$M$13,2,FALSE)/100))*(VLOOKUP(12&amp;$B347,'comm trip limit - FL_Keys'!$A$5:$I$64,COLUMN(G345),FALSE))*$C348</f>
        <v>17527.338114190014</v>
      </c>
      <c r="N348">
        <f>N347+(1-(HLOOKUP(daily!$B347,'commercial size limit'!$A$4:$M$13,2,FALSE)/100))*(VLOOKUP(12&amp;$B347,'comm trip limit - FL_Keys'!$A$5:$I$64,COLUMN(H345),FALSE))*$C348</f>
        <v>18381.664578029973</v>
      </c>
      <c r="O348">
        <f>O347+(1-(HLOOKUP(daily!$B347,'commercial size limit'!$A$4:$M$13,2,FALSE)/100))*(VLOOKUP(12&amp;$B347,'comm trip limit - FL_Keys'!$A$5:$I$64,COLUMN(I345),FALSE))*$C348</f>
        <v>18680.716540659934</v>
      </c>
      <c r="P348">
        <f>P347+(1-(HLOOKUP(daily!$B347,'commercial size limit'!$A$4:$M$13,4,FALSE)/100))*(VLOOKUP(14&amp;$B347,'comm trip limit - FL_Keys'!$A$5:$I$64,COLUMN(D345),FALSE))*$C348</f>
        <v>12676.351669211992</v>
      </c>
      <c r="Q348">
        <f>Q347+(1-(HLOOKUP(daily!$B347,'commercial size limit'!$A$4:$M$13,4,FALSE)/100))*(VLOOKUP(14&amp;$B347,'comm trip limit - FL_Keys'!$A$5:$I$64,COLUMN(E345),FALSE))*$C348</f>
        <v>8502.1202906845374</v>
      </c>
      <c r="R348">
        <f>R347+(1-(HLOOKUP(daily!$B347,'commercial size limit'!$A$4:$M$13,4,FALSE)/100))*(VLOOKUP(14&amp;$B347,'comm trip limit - FL_Keys'!$A$5:$I$64,COLUMN(F345),FALSE))*$C348</f>
        <v>10683.789799449783</v>
      </c>
      <c r="S348">
        <f>S347+(1-(HLOOKUP(daily!$B347,'commercial size limit'!$A$4:$M$13,4,FALSE)/100))*(VLOOKUP(14&amp;$B347,'comm trip limit - FL_Keys'!$A$5:$I$64,COLUMN(G345),FALSE))*$C348</f>
        <v>12109.117894904071</v>
      </c>
      <c r="T348">
        <f>T347+(1-(HLOOKUP(daily!$B347,'commercial size limit'!$A$4:$M$13,4,FALSE)/100))*(VLOOKUP(14&amp;$B347,'comm trip limit - FL_Keys'!$A$5:$I$64,COLUMN(H345),FALSE))*$C348</f>
        <v>12483.112758127618</v>
      </c>
      <c r="U348">
        <f>U347+(1-(HLOOKUP(daily!$B347,'commercial size limit'!$A$4:$M$13,4,FALSE)/100))*(VLOOKUP(14&amp;$B347,'comm trip limit - FL_Keys'!$A$5:$I$64,COLUMN(I345),FALSE))*$C348</f>
        <v>12594.280505079974</v>
      </c>
      <c r="V348">
        <f>V347+(1-(HLOOKUP(daily!$B347,'commercial size limit'!$A$4:$M$13,5,FALSE)/100))*(VLOOKUP(15&amp;$B347,'comm trip limit - FL_Keys'!$A$5:$I$64,COLUMN(D345),FALSE))*$C348</f>
        <v>10569.088269556019</v>
      </c>
      <c r="W348">
        <f>W347+(1-(HLOOKUP(daily!$B347,'commercial size limit'!$A$4:$M$13,5,FALSE)/100))*(VLOOKUP(15&amp;$B347,'comm trip limit - FL_Keys'!$A$5:$I$64,COLUMN(E345),FALSE))*$C348</f>
        <v>7451.0110537946457</v>
      </c>
      <c r="X348">
        <f>X347+(1-(HLOOKUP(daily!$B347,'commercial size limit'!$A$4:$M$13,5,FALSE)/100))*(VLOOKUP(15&amp;$B347,'comm trip limit - FL_Keys'!$A$5:$I$64,COLUMN(F345),FALSE))*$C348</f>
        <v>9131.5244476699645</v>
      </c>
      <c r="Y348">
        <f>Y347+(1-(HLOOKUP(daily!$B347,'commercial size limit'!$A$4:$M$13,5,FALSE)/100))*(VLOOKUP(15&amp;$B347,'comm trip limit - FL_Keys'!$A$5:$I$64,COLUMN(G345),FALSE))*$C348</f>
        <v>10246.519911341631</v>
      </c>
      <c r="Z348">
        <f>Z347+(1-(HLOOKUP(daily!$B347,'commercial size limit'!$A$4:$M$13,5,FALSE)/100))*(VLOOKUP(15&amp;$B347,'comm trip limit - FL_Keys'!$A$5:$I$64,COLUMN(H345),FALSE))*$C348</f>
        <v>10493.682201330837</v>
      </c>
      <c r="AA348">
        <f>AA347+(1-(HLOOKUP(daily!$B347,'commercial size limit'!$A$4:$M$13,5,FALSE)/100))*(VLOOKUP(15&amp;$B347,'comm trip limit - FL_Keys'!$A$5:$I$64,COLUMN(I345),FALSE))*$C348</f>
        <v>10542.078118626294</v>
      </c>
      <c r="AB348">
        <f>AB347+(1-(HLOOKUP(daily!$B347,'commercial size limit'!$A$4:$M$13,6,FALSE)/100))*(VLOOKUP(16&amp;$B347,'comm trip limit - FL_Keys'!$A$5:$I$64,COLUMN(D345),FALSE))*$C348</f>
        <v>9118.4937491995915</v>
      </c>
      <c r="AC348">
        <f>AC347+(1-(HLOOKUP(daily!$B347,'commercial size limit'!$A$4:$M$13,6,FALSE)/100))*(VLOOKUP(16&amp;$B347,'comm trip limit - FL_Keys'!$A$5:$I$64,COLUMN(E345),FALSE))*$C348</f>
        <v>6685.6722486166218</v>
      </c>
      <c r="AD348">
        <f>AD347+(1-(HLOOKUP(daily!$B347,'commercial size limit'!$A$4:$M$13,6,FALSE)/100))*(VLOOKUP(16&amp;$B347,'comm trip limit - FL_Keys'!$A$5:$I$64,COLUMN(F345),FALSE))*$C348</f>
        <v>8007.8731306334676</v>
      </c>
      <c r="AE348">
        <f>AE347+(1-(HLOOKUP(daily!$B347,'commercial size limit'!$A$4:$M$13,6,FALSE)/100))*(VLOOKUP(16&amp;$B347,'comm trip limit - FL_Keys'!$A$5:$I$64,COLUMN(G345),FALSE))*$C348</f>
        <v>8860.9339418623476</v>
      </c>
      <c r="AF348">
        <f>AF347+(1-(HLOOKUP(daily!$B347,'commercial size limit'!$A$4:$M$13,6,FALSE)/100))*(VLOOKUP(16&amp;$B347,'comm trip limit - FL_Keys'!$A$5:$I$64,COLUMN(H345),FALSE))*$C348</f>
        <v>9050.6451300109402</v>
      </c>
      <c r="AG348">
        <f>AG347+(1-(HLOOKUP(daily!$B347,'commercial size limit'!$A$4:$M$13,6,FALSE)/100))*(VLOOKUP(16&amp;$B347,'comm trip limit - FL_Keys'!$A$5:$I$64,COLUMN(I345),FALSE))*$C348</f>
        <v>9091.4835982698842</v>
      </c>
      <c r="AH348">
        <f>AH347+(1-(HLOOKUP(daily!$B347,'commercial size limit'!$A$4:$M$13,7,FALSE)/100))*(VLOOKUP(17&amp;$B347,'comm trip limit - FL_Keys'!$A$5:$I$64,COLUMN(D345),FALSE))*$C348</f>
        <v>7657.2225853331474</v>
      </c>
      <c r="AI348">
        <f>AI347+(1-(HLOOKUP(daily!$B347,'commercial size limit'!$A$4:$M$13,7,FALSE)/100))*(VLOOKUP(17&amp;$B347,'comm trip limit - FL_Keys'!$A$5:$I$64,COLUMN(E345),FALSE))*$C348</f>
        <v>5817.6041143322745</v>
      </c>
      <c r="AJ348">
        <f>AJ347+(1-(HLOOKUP(daily!$B347,'commercial size limit'!$A$4:$M$13,7,FALSE)/100))*(VLOOKUP(17&amp;$B347,'comm trip limit - FL_Keys'!$A$5:$I$64,COLUMN(F345),FALSE))*$C348</f>
        <v>6908.533825250629</v>
      </c>
      <c r="AK348">
        <f>AK347+(1-(HLOOKUP(daily!$B347,'commercial size limit'!$A$4:$M$13,7,FALSE)/100))*(VLOOKUP(17&amp;$B347,'comm trip limit - FL_Keys'!$A$5:$I$64,COLUMN(G345),FALSE))*$C348</f>
        <v>7528.9684699681748</v>
      </c>
      <c r="AL348">
        <f>AL347+(1-(HLOOKUP(daily!$B347,'commercial size limit'!$A$4:$M$13,7,FALSE)/100))*(VLOOKUP(17&amp;$B347,'comm trip limit - FL_Keys'!$A$5:$I$64,COLUMN(H345),FALSE))*$C348</f>
        <v>7650.3855668122624</v>
      </c>
      <c r="AM348">
        <f>AM347+(1-(HLOOKUP(daily!$B347,'commercial size limit'!$A$4:$M$13,7,FALSE)/100))*(VLOOKUP(17&amp;$B347,'comm trip limit - FL_Keys'!$A$5:$I$64,COLUMN(I345),FALSE))*$C348</f>
        <v>7657.2225853331474</v>
      </c>
    </row>
    <row r="349" spans="1:39" x14ac:dyDescent="0.25">
      <c r="A349" s="7">
        <v>42716</v>
      </c>
      <c r="B349" s="22">
        <f t="shared" si="16"/>
        <v>12</v>
      </c>
      <c r="C349" s="21">
        <f t="shared" si="15"/>
        <v>48.908999999999999</v>
      </c>
      <c r="D349">
        <f t="shared" si="17"/>
        <v>19450.341999999971</v>
      </c>
      <c r="E349">
        <v>347</v>
      </c>
      <c r="J349">
        <f>J348+(1-(HLOOKUP(daily!$B348,'commercial size limit'!$A$4:$M$13,2,FALSE)/100))*(VLOOKUP(12&amp;$B348,'comm trip limit - FL_Keys'!$A$5:$I$64,COLUMN(D346),FALSE))*$C349</f>
        <v>19450.341999999971</v>
      </c>
      <c r="K349">
        <f>K348+(1-(HLOOKUP(daily!$B348,'commercial size limit'!$A$4:$M$13,2,FALSE)/100))*(VLOOKUP(12&amp;$B348,'comm trip limit - FL_Keys'!$A$5:$I$64,COLUMN(E346),FALSE))*$C349</f>
        <v>10975.209782169979</v>
      </c>
      <c r="L349">
        <f>L348+(1-(HLOOKUP(daily!$B348,'commercial size limit'!$A$4:$M$13,2,FALSE)/100))*(VLOOKUP(12&amp;$B348,'comm trip limit - FL_Keys'!$A$5:$I$64,COLUMN(F346),FALSE))*$C349</f>
        <v>14837.735813069989</v>
      </c>
      <c r="M349">
        <f>M348+(1-(HLOOKUP(daily!$B348,'commercial size limit'!$A$4:$M$13,2,FALSE)/100))*(VLOOKUP(12&amp;$B348,'comm trip limit - FL_Keys'!$A$5:$I$64,COLUMN(G346),FALSE))*$C349</f>
        <v>17571.714228070014</v>
      </c>
      <c r="N349">
        <f>N348+(1-(HLOOKUP(daily!$B348,'commercial size limit'!$A$4:$M$13,2,FALSE)/100))*(VLOOKUP(12&amp;$B348,'comm trip limit - FL_Keys'!$A$5:$I$64,COLUMN(H346),FALSE))*$C349</f>
        <v>18427.130873519975</v>
      </c>
      <c r="O349">
        <f>O348+(1-(HLOOKUP(daily!$B348,'commercial size limit'!$A$4:$M$13,2,FALSE)/100))*(VLOOKUP(12&amp;$B348,'comm trip limit - FL_Keys'!$A$5:$I$64,COLUMN(I346),FALSE))*$C349</f>
        <v>18726.947283819933</v>
      </c>
      <c r="P349">
        <f>P348+(1-(HLOOKUP(daily!$B348,'commercial size limit'!$A$4:$M$13,4,FALSE)/100))*(VLOOKUP(14&amp;$B348,'comm trip limit - FL_Keys'!$A$5:$I$64,COLUMN(D346),FALSE))*$C349</f>
        <v>12695.377270211991</v>
      </c>
      <c r="Q349">
        <f>Q348+(1-(HLOOKUP(daily!$B348,'commercial size limit'!$A$4:$M$13,4,FALSE)/100))*(VLOOKUP(14&amp;$B348,'comm trip limit - FL_Keys'!$A$5:$I$64,COLUMN(E346),FALSE))*$C349</f>
        <v>8517.6946476631365</v>
      </c>
      <c r="R349">
        <f>R348+(1-(HLOOKUP(daily!$B348,'commercial size limit'!$A$4:$M$13,4,FALSE)/100))*(VLOOKUP(14&amp;$B348,'comm trip limit - FL_Keys'!$A$5:$I$64,COLUMN(F346),FALSE))*$C349</f>
        <v>10701.348336356674</v>
      </c>
      <c r="S349">
        <f>S348+(1-(HLOOKUP(daily!$B348,'commercial size limit'!$A$4:$M$13,4,FALSE)/100))*(VLOOKUP(14&amp;$B348,'comm trip limit - FL_Keys'!$A$5:$I$64,COLUMN(G346),FALSE))*$C349</f>
        <v>12127.441260971162</v>
      </c>
      <c r="T349">
        <f>T348+(1-(HLOOKUP(daily!$B348,'commercial size limit'!$A$4:$M$13,4,FALSE)/100))*(VLOOKUP(14&amp;$B348,'comm trip limit - FL_Keys'!$A$5:$I$64,COLUMN(H346),FALSE))*$C349</f>
        <v>12502.138359127617</v>
      </c>
      <c r="U349">
        <f>U348+(1-(HLOOKUP(daily!$B348,'commercial size limit'!$A$4:$M$13,4,FALSE)/100))*(VLOOKUP(14&amp;$B348,'comm trip limit - FL_Keys'!$A$5:$I$64,COLUMN(I346),FALSE))*$C349</f>
        <v>12613.306106079974</v>
      </c>
      <c r="V349">
        <f>V348+(1-(HLOOKUP(daily!$B348,'commercial size limit'!$A$4:$M$13,5,FALSE)/100))*(VLOOKUP(15&amp;$B348,'comm trip limit - FL_Keys'!$A$5:$I$64,COLUMN(D346),FALSE))*$C349</f>
        <v>10580.948702056019</v>
      </c>
      <c r="W349">
        <f>W348+(1-(HLOOKUP(daily!$B348,'commercial size limit'!$A$4:$M$13,5,FALSE)/100))*(VLOOKUP(15&amp;$B348,'comm trip limit - FL_Keys'!$A$5:$I$64,COLUMN(E346),FALSE))*$C349</f>
        <v>7461.8028613263959</v>
      </c>
      <c r="X349">
        <f>X348+(1-(HLOOKUP(daily!$B348,'commercial size limit'!$A$4:$M$13,5,FALSE)/100))*(VLOOKUP(15&amp;$B348,'comm trip limit - FL_Keys'!$A$5:$I$64,COLUMN(F346),FALSE))*$C349</f>
        <v>9142.7584121253149</v>
      </c>
      <c r="Y349">
        <f>Y348+(1-(HLOOKUP(daily!$B348,'commercial size limit'!$A$4:$M$13,5,FALSE)/100))*(VLOOKUP(15&amp;$B348,'comm trip limit - FL_Keys'!$A$5:$I$64,COLUMN(G346),FALSE))*$C349</f>
        <v>10258.380343841631</v>
      </c>
      <c r="Z349">
        <f>Z348+(1-(HLOOKUP(daily!$B348,'commercial size limit'!$A$4:$M$13,5,FALSE)/100))*(VLOOKUP(15&amp;$B348,'comm trip limit - FL_Keys'!$A$5:$I$64,COLUMN(H346),FALSE))*$C349</f>
        <v>10505.542633830837</v>
      </c>
      <c r="AA349">
        <f>AA348+(1-(HLOOKUP(daily!$B348,'commercial size limit'!$A$4:$M$13,5,FALSE)/100))*(VLOOKUP(15&amp;$B348,'comm trip limit - FL_Keys'!$A$5:$I$64,COLUMN(I346),FALSE))*$C349</f>
        <v>10553.938551126294</v>
      </c>
      <c r="AB349">
        <f>AB348+(1-(HLOOKUP(daily!$B348,'commercial size limit'!$A$4:$M$13,6,FALSE)/100))*(VLOOKUP(16&amp;$B348,'comm trip limit - FL_Keys'!$A$5:$I$64,COLUMN(D346),FALSE))*$C349</f>
        <v>9128.4711851995908</v>
      </c>
      <c r="AC349">
        <f>AC348+(1-(HLOOKUP(daily!$B348,'commercial size limit'!$A$4:$M$13,6,FALSE)/100))*(VLOOKUP(16&amp;$B348,'comm trip limit - FL_Keys'!$A$5:$I$64,COLUMN(E346),FALSE))*$C349</f>
        <v>6694.8616667213419</v>
      </c>
      <c r="AD349">
        <f>AD348+(1-(HLOOKUP(daily!$B348,'commercial size limit'!$A$4:$M$13,6,FALSE)/100))*(VLOOKUP(16&amp;$B348,'comm trip limit - FL_Keys'!$A$5:$I$64,COLUMN(F346),FALSE))*$C349</f>
        <v>8017.4449838600676</v>
      </c>
      <c r="AE349">
        <f>AE348+(1-(HLOOKUP(daily!$B348,'commercial size limit'!$A$4:$M$13,6,FALSE)/100))*(VLOOKUP(16&amp;$B348,'comm trip limit - FL_Keys'!$A$5:$I$64,COLUMN(G346),FALSE))*$C349</f>
        <v>8870.9113778623469</v>
      </c>
      <c r="AF349">
        <f>AF348+(1-(HLOOKUP(daily!$B348,'commercial size limit'!$A$4:$M$13,6,FALSE)/100))*(VLOOKUP(16&amp;$B348,'comm trip limit - FL_Keys'!$A$5:$I$64,COLUMN(H346),FALSE))*$C349</f>
        <v>9060.6225660109394</v>
      </c>
      <c r="AG349">
        <f>AG348+(1-(HLOOKUP(daily!$B348,'commercial size limit'!$A$4:$M$13,6,FALSE)/100))*(VLOOKUP(16&amp;$B348,'comm trip limit - FL_Keys'!$A$5:$I$64,COLUMN(I346),FALSE))*$C349</f>
        <v>9101.4610342698834</v>
      </c>
      <c r="AH349">
        <f>AH348+(1-(HLOOKUP(daily!$B348,'commercial size limit'!$A$4:$M$13,7,FALSE)/100))*(VLOOKUP(17&amp;$B348,'comm trip limit - FL_Keys'!$A$5:$I$64,COLUMN(D346),FALSE))*$C349</f>
        <v>7664.7301168331478</v>
      </c>
      <c r="AI349">
        <f>AI348+(1-(HLOOKUP(daily!$B348,'commercial size limit'!$A$4:$M$13,7,FALSE)/100))*(VLOOKUP(17&amp;$B348,'comm trip limit - FL_Keys'!$A$5:$I$64,COLUMN(E346),FALSE))*$C349</f>
        <v>5824.6133709666192</v>
      </c>
      <c r="AJ349">
        <f>AJ348+(1-(HLOOKUP(daily!$B348,'commercial size limit'!$A$4:$M$13,7,FALSE)/100))*(VLOOKUP(17&amp;$B348,'comm trip limit - FL_Keys'!$A$5:$I$64,COLUMN(F346),FALSE))*$C349</f>
        <v>6915.9254404642688</v>
      </c>
      <c r="AK349">
        <f>AK348+(1-(HLOOKUP(daily!$B348,'commercial size limit'!$A$4:$M$13,7,FALSE)/100))*(VLOOKUP(17&amp;$B348,'comm trip limit - FL_Keys'!$A$5:$I$64,COLUMN(G346),FALSE))*$C349</f>
        <v>7536.4760014681751</v>
      </c>
      <c r="AL349">
        <f>AL348+(1-(HLOOKUP(daily!$B348,'commercial size limit'!$A$4:$M$13,7,FALSE)/100))*(VLOOKUP(17&amp;$B348,'comm trip limit - FL_Keys'!$A$5:$I$64,COLUMN(H346),FALSE))*$C349</f>
        <v>7657.8930983122627</v>
      </c>
      <c r="AM349">
        <f>AM348+(1-(HLOOKUP(daily!$B348,'commercial size limit'!$A$4:$M$13,7,FALSE)/100))*(VLOOKUP(17&amp;$B348,'comm trip limit - FL_Keys'!$A$5:$I$64,COLUMN(I346),FALSE))*$C349</f>
        <v>7664.7301168331478</v>
      </c>
    </row>
    <row r="350" spans="1:39" x14ac:dyDescent="0.25">
      <c r="A350" s="7">
        <v>42717</v>
      </c>
      <c r="B350" s="22">
        <f t="shared" si="16"/>
        <v>12</v>
      </c>
      <c r="C350" s="21">
        <f t="shared" si="15"/>
        <v>48.908999999999999</v>
      </c>
      <c r="D350">
        <f t="shared" si="17"/>
        <v>19499.250999999971</v>
      </c>
      <c r="E350">
        <v>348</v>
      </c>
      <c r="J350">
        <f>J349+(1-(HLOOKUP(daily!$B349,'commercial size limit'!$A$4:$M$13,2,FALSE)/100))*(VLOOKUP(12&amp;$B349,'comm trip limit - FL_Keys'!$A$5:$I$64,COLUMN(D347),FALSE))*$C350</f>
        <v>19499.250999999971</v>
      </c>
      <c r="K350">
        <f>K349+(1-(HLOOKUP(daily!$B349,'commercial size limit'!$A$4:$M$13,2,FALSE)/100))*(VLOOKUP(12&amp;$B349,'comm trip limit - FL_Keys'!$A$5:$I$64,COLUMN(E347),FALSE))*$C350</f>
        <v>11000.49133335998</v>
      </c>
      <c r="L350">
        <f>L349+(1-(HLOOKUP(daily!$B349,'commercial size limit'!$A$4:$M$13,2,FALSE)/100))*(VLOOKUP(12&amp;$B349,'comm trip limit - FL_Keys'!$A$5:$I$64,COLUMN(F347),FALSE))*$C350</f>
        <v>14873.924560349989</v>
      </c>
      <c r="M350">
        <f>M349+(1-(HLOOKUP(daily!$B349,'commercial size limit'!$A$4:$M$13,2,FALSE)/100))*(VLOOKUP(12&amp;$B349,'comm trip limit - FL_Keys'!$A$5:$I$64,COLUMN(G347),FALSE))*$C350</f>
        <v>17616.090341950014</v>
      </c>
      <c r="N350">
        <f>N349+(1-(HLOOKUP(daily!$B349,'commercial size limit'!$A$4:$M$13,2,FALSE)/100))*(VLOOKUP(12&amp;$B349,'comm trip limit - FL_Keys'!$A$5:$I$64,COLUMN(H347),FALSE))*$C350</f>
        <v>18472.597169009976</v>
      </c>
      <c r="O350">
        <f>O349+(1-(HLOOKUP(daily!$B349,'commercial size limit'!$A$4:$M$13,2,FALSE)/100))*(VLOOKUP(12&amp;$B349,'comm trip limit - FL_Keys'!$A$5:$I$64,COLUMN(I347),FALSE))*$C350</f>
        <v>18773.178026979931</v>
      </c>
      <c r="P350">
        <f>P349+(1-(HLOOKUP(daily!$B349,'commercial size limit'!$A$4:$M$13,4,FALSE)/100))*(VLOOKUP(14&amp;$B349,'comm trip limit - FL_Keys'!$A$5:$I$64,COLUMN(D347),FALSE))*$C350</f>
        <v>12714.402871211991</v>
      </c>
      <c r="Q350">
        <f>Q349+(1-(HLOOKUP(daily!$B349,'commercial size limit'!$A$4:$M$13,4,FALSE)/100))*(VLOOKUP(14&amp;$B349,'comm trip limit - FL_Keys'!$A$5:$I$64,COLUMN(E347),FALSE))*$C350</f>
        <v>8533.2690046417356</v>
      </c>
      <c r="R350">
        <f>R349+(1-(HLOOKUP(daily!$B349,'commercial size limit'!$A$4:$M$13,4,FALSE)/100))*(VLOOKUP(14&amp;$B349,'comm trip limit - FL_Keys'!$A$5:$I$64,COLUMN(F347),FALSE))*$C350</f>
        <v>10718.906873263564</v>
      </c>
      <c r="S350">
        <f>S349+(1-(HLOOKUP(daily!$B349,'commercial size limit'!$A$4:$M$13,4,FALSE)/100))*(VLOOKUP(14&amp;$B349,'comm trip limit - FL_Keys'!$A$5:$I$64,COLUMN(G347),FALSE))*$C350</f>
        <v>12145.764627038252</v>
      </c>
      <c r="T350">
        <f>T349+(1-(HLOOKUP(daily!$B349,'commercial size limit'!$A$4:$M$13,4,FALSE)/100))*(VLOOKUP(14&amp;$B349,'comm trip limit - FL_Keys'!$A$5:$I$64,COLUMN(H347),FALSE))*$C350</f>
        <v>12521.163960127617</v>
      </c>
      <c r="U350">
        <f>U349+(1-(HLOOKUP(daily!$B349,'commercial size limit'!$A$4:$M$13,4,FALSE)/100))*(VLOOKUP(14&amp;$B349,'comm trip limit - FL_Keys'!$A$5:$I$64,COLUMN(I347),FALSE))*$C350</f>
        <v>12632.331707079973</v>
      </c>
      <c r="V350">
        <f>V349+(1-(HLOOKUP(daily!$B349,'commercial size limit'!$A$4:$M$13,5,FALSE)/100))*(VLOOKUP(15&amp;$B349,'comm trip limit - FL_Keys'!$A$5:$I$64,COLUMN(D347),FALSE))*$C350</f>
        <v>10592.809134556019</v>
      </c>
      <c r="W350">
        <f>W349+(1-(HLOOKUP(daily!$B349,'commercial size limit'!$A$4:$M$13,5,FALSE)/100))*(VLOOKUP(15&amp;$B349,'comm trip limit - FL_Keys'!$A$5:$I$64,COLUMN(E347),FALSE))*$C350</f>
        <v>7472.5946688581462</v>
      </c>
      <c r="X350">
        <f>X349+(1-(HLOOKUP(daily!$B349,'commercial size limit'!$A$4:$M$13,5,FALSE)/100))*(VLOOKUP(15&amp;$B349,'comm trip limit - FL_Keys'!$A$5:$I$64,COLUMN(F347),FALSE))*$C350</f>
        <v>9153.9923765806652</v>
      </c>
      <c r="Y350">
        <f>Y349+(1-(HLOOKUP(daily!$B349,'commercial size limit'!$A$4:$M$13,5,FALSE)/100))*(VLOOKUP(15&amp;$B349,'comm trip limit - FL_Keys'!$A$5:$I$64,COLUMN(G347),FALSE))*$C350</f>
        <v>10270.24077634163</v>
      </c>
      <c r="Z350">
        <f>Z349+(1-(HLOOKUP(daily!$B349,'commercial size limit'!$A$4:$M$13,5,FALSE)/100))*(VLOOKUP(15&amp;$B349,'comm trip limit - FL_Keys'!$A$5:$I$64,COLUMN(H347),FALSE))*$C350</f>
        <v>10517.403066330837</v>
      </c>
      <c r="AA350">
        <f>AA349+(1-(HLOOKUP(daily!$B349,'commercial size limit'!$A$4:$M$13,5,FALSE)/100))*(VLOOKUP(15&amp;$B349,'comm trip limit - FL_Keys'!$A$5:$I$64,COLUMN(I347),FALSE))*$C350</f>
        <v>10565.798983626293</v>
      </c>
      <c r="AB350">
        <f>AB349+(1-(HLOOKUP(daily!$B349,'commercial size limit'!$A$4:$M$13,6,FALSE)/100))*(VLOOKUP(16&amp;$B349,'comm trip limit - FL_Keys'!$A$5:$I$64,COLUMN(D347),FALSE))*$C350</f>
        <v>9138.44862119959</v>
      </c>
      <c r="AC350">
        <f>AC349+(1-(HLOOKUP(daily!$B349,'commercial size limit'!$A$4:$M$13,6,FALSE)/100))*(VLOOKUP(16&amp;$B349,'comm trip limit - FL_Keys'!$A$5:$I$64,COLUMN(E347),FALSE))*$C350</f>
        <v>6704.0510848260619</v>
      </c>
      <c r="AD350">
        <f>AD349+(1-(HLOOKUP(daily!$B349,'commercial size limit'!$A$4:$M$13,6,FALSE)/100))*(VLOOKUP(16&amp;$B349,'comm trip limit - FL_Keys'!$A$5:$I$64,COLUMN(F347),FALSE))*$C350</f>
        <v>8027.0168370866677</v>
      </c>
      <c r="AE350">
        <f>AE349+(1-(HLOOKUP(daily!$B349,'commercial size limit'!$A$4:$M$13,6,FALSE)/100))*(VLOOKUP(16&amp;$B349,'comm trip limit - FL_Keys'!$A$5:$I$64,COLUMN(G347),FALSE))*$C350</f>
        <v>8880.8888138623461</v>
      </c>
      <c r="AF350">
        <f>AF349+(1-(HLOOKUP(daily!$B349,'commercial size limit'!$A$4:$M$13,6,FALSE)/100))*(VLOOKUP(16&amp;$B349,'comm trip limit - FL_Keys'!$A$5:$I$64,COLUMN(H347),FALSE))*$C350</f>
        <v>9070.6000020109386</v>
      </c>
      <c r="AG350">
        <f>AG349+(1-(HLOOKUP(daily!$B349,'commercial size limit'!$A$4:$M$13,6,FALSE)/100))*(VLOOKUP(16&amp;$B349,'comm trip limit - FL_Keys'!$A$5:$I$64,COLUMN(I347),FALSE))*$C350</f>
        <v>9111.4384702698826</v>
      </c>
      <c r="AH350">
        <f>AH349+(1-(HLOOKUP(daily!$B349,'commercial size limit'!$A$4:$M$13,7,FALSE)/100))*(VLOOKUP(17&amp;$B349,'comm trip limit - FL_Keys'!$A$5:$I$64,COLUMN(D347),FALSE))*$C350</f>
        <v>7672.2376483331482</v>
      </c>
      <c r="AI350">
        <f>AI349+(1-(HLOOKUP(daily!$B349,'commercial size limit'!$A$4:$M$13,7,FALSE)/100))*(VLOOKUP(17&amp;$B349,'comm trip limit - FL_Keys'!$A$5:$I$64,COLUMN(E347),FALSE))*$C350</f>
        <v>5831.6226276009638</v>
      </c>
      <c r="AJ350">
        <f>AJ349+(1-(HLOOKUP(daily!$B349,'commercial size limit'!$A$4:$M$13,7,FALSE)/100))*(VLOOKUP(17&amp;$B349,'comm trip limit - FL_Keys'!$A$5:$I$64,COLUMN(F347),FALSE))*$C350</f>
        <v>6923.3170556779087</v>
      </c>
      <c r="AK350">
        <f>AK349+(1-(HLOOKUP(daily!$B349,'commercial size limit'!$A$4:$M$13,7,FALSE)/100))*(VLOOKUP(17&amp;$B349,'comm trip limit - FL_Keys'!$A$5:$I$64,COLUMN(G347),FALSE))*$C350</f>
        <v>7543.9835329681755</v>
      </c>
      <c r="AL350">
        <f>AL349+(1-(HLOOKUP(daily!$B349,'commercial size limit'!$A$4:$M$13,7,FALSE)/100))*(VLOOKUP(17&amp;$B349,'comm trip limit - FL_Keys'!$A$5:$I$64,COLUMN(H347),FALSE))*$C350</f>
        <v>7665.4006298122631</v>
      </c>
      <c r="AM350">
        <f>AM349+(1-(HLOOKUP(daily!$B349,'commercial size limit'!$A$4:$M$13,7,FALSE)/100))*(VLOOKUP(17&amp;$B349,'comm trip limit - FL_Keys'!$A$5:$I$64,COLUMN(I347),FALSE))*$C350</f>
        <v>7672.2376483331482</v>
      </c>
    </row>
    <row r="351" spans="1:39" x14ac:dyDescent="0.25">
      <c r="A351" s="7">
        <v>42718</v>
      </c>
      <c r="B351" s="22">
        <f t="shared" si="16"/>
        <v>12</v>
      </c>
      <c r="C351" s="21">
        <f t="shared" si="15"/>
        <v>48.908999999999999</v>
      </c>
      <c r="D351">
        <f t="shared" si="17"/>
        <v>19548.159999999971</v>
      </c>
      <c r="E351">
        <v>349</v>
      </c>
      <c r="J351">
        <f>J350+(1-(HLOOKUP(daily!$B350,'commercial size limit'!$A$4:$M$13,2,FALSE)/100))*(VLOOKUP(12&amp;$B350,'comm trip limit - FL_Keys'!$A$5:$I$64,COLUMN(D348),FALSE))*$C351</f>
        <v>19548.159999999971</v>
      </c>
      <c r="K351">
        <f>K350+(1-(HLOOKUP(daily!$B350,'commercial size limit'!$A$4:$M$13,2,FALSE)/100))*(VLOOKUP(12&amp;$B350,'comm trip limit - FL_Keys'!$A$5:$I$64,COLUMN(E348),FALSE))*$C351</f>
        <v>11025.772884549981</v>
      </c>
      <c r="L351">
        <f>L350+(1-(HLOOKUP(daily!$B350,'commercial size limit'!$A$4:$M$13,2,FALSE)/100))*(VLOOKUP(12&amp;$B350,'comm trip limit - FL_Keys'!$A$5:$I$64,COLUMN(F348),FALSE))*$C351</f>
        <v>14910.11330762999</v>
      </c>
      <c r="M351">
        <f>M350+(1-(HLOOKUP(daily!$B350,'commercial size limit'!$A$4:$M$13,2,FALSE)/100))*(VLOOKUP(12&amp;$B350,'comm trip limit - FL_Keys'!$A$5:$I$64,COLUMN(G348),FALSE))*$C351</f>
        <v>17660.466455830014</v>
      </c>
      <c r="N351">
        <f>N350+(1-(HLOOKUP(daily!$B350,'commercial size limit'!$A$4:$M$13,2,FALSE)/100))*(VLOOKUP(12&amp;$B350,'comm trip limit - FL_Keys'!$A$5:$I$64,COLUMN(H348),FALSE))*$C351</f>
        <v>18518.063464499977</v>
      </c>
      <c r="O351">
        <f>O350+(1-(HLOOKUP(daily!$B350,'commercial size limit'!$A$4:$M$13,2,FALSE)/100))*(VLOOKUP(12&amp;$B350,'comm trip limit - FL_Keys'!$A$5:$I$64,COLUMN(I348),FALSE))*$C351</f>
        <v>18819.408770139929</v>
      </c>
      <c r="P351">
        <f>P350+(1-(HLOOKUP(daily!$B350,'commercial size limit'!$A$4:$M$13,4,FALSE)/100))*(VLOOKUP(14&amp;$B350,'comm trip limit - FL_Keys'!$A$5:$I$64,COLUMN(D348),FALSE))*$C351</f>
        <v>12733.42847221199</v>
      </c>
      <c r="Q351">
        <f>Q350+(1-(HLOOKUP(daily!$B350,'commercial size limit'!$A$4:$M$13,4,FALSE)/100))*(VLOOKUP(14&amp;$B350,'comm trip limit - FL_Keys'!$A$5:$I$64,COLUMN(E348),FALSE))*$C351</f>
        <v>8548.8433616203347</v>
      </c>
      <c r="R351">
        <f>R350+(1-(HLOOKUP(daily!$B350,'commercial size limit'!$A$4:$M$13,4,FALSE)/100))*(VLOOKUP(14&amp;$B350,'comm trip limit - FL_Keys'!$A$5:$I$64,COLUMN(F348),FALSE))*$C351</f>
        <v>10736.465410170455</v>
      </c>
      <c r="S351">
        <f>S350+(1-(HLOOKUP(daily!$B350,'commercial size limit'!$A$4:$M$13,4,FALSE)/100))*(VLOOKUP(14&amp;$B350,'comm trip limit - FL_Keys'!$A$5:$I$64,COLUMN(G348),FALSE))*$C351</f>
        <v>12164.087993105342</v>
      </c>
      <c r="T351">
        <f>T350+(1-(HLOOKUP(daily!$B350,'commercial size limit'!$A$4:$M$13,4,FALSE)/100))*(VLOOKUP(14&amp;$B350,'comm trip limit - FL_Keys'!$A$5:$I$64,COLUMN(H348),FALSE))*$C351</f>
        <v>12540.189561127616</v>
      </c>
      <c r="U351">
        <f>U350+(1-(HLOOKUP(daily!$B350,'commercial size limit'!$A$4:$M$13,4,FALSE)/100))*(VLOOKUP(14&amp;$B350,'comm trip limit - FL_Keys'!$A$5:$I$64,COLUMN(I348),FALSE))*$C351</f>
        <v>12651.357308079972</v>
      </c>
      <c r="V351">
        <f>V350+(1-(HLOOKUP(daily!$B350,'commercial size limit'!$A$4:$M$13,5,FALSE)/100))*(VLOOKUP(15&amp;$B350,'comm trip limit - FL_Keys'!$A$5:$I$64,COLUMN(D348),FALSE))*$C351</f>
        <v>10604.669567056018</v>
      </c>
      <c r="W351">
        <f>W350+(1-(HLOOKUP(daily!$B350,'commercial size limit'!$A$4:$M$13,5,FALSE)/100))*(VLOOKUP(15&amp;$B350,'comm trip limit - FL_Keys'!$A$5:$I$64,COLUMN(E348),FALSE))*$C351</f>
        <v>7483.3864763898964</v>
      </c>
      <c r="X351">
        <f>X350+(1-(HLOOKUP(daily!$B350,'commercial size limit'!$A$4:$M$13,5,FALSE)/100))*(VLOOKUP(15&amp;$B350,'comm trip limit - FL_Keys'!$A$5:$I$64,COLUMN(F348),FALSE))*$C351</f>
        <v>9165.2263410360156</v>
      </c>
      <c r="Y351">
        <f>Y350+(1-(HLOOKUP(daily!$B350,'commercial size limit'!$A$4:$M$13,5,FALSE)/100))*(VLOOKUP(15&amp;$B350,'comm trip limit - FL_Keys'!$A$5:$I$64,COLUMN(G348),FALSE))*$C351</f>
        <v>10282.10120884163</v>
      </c>
      <c r="Z351">
        <f>Z350+(1-(HLOOKUP(daily!$B350,'commercial size limit'!$A$4:$M$13,5,FALSE)/100))*(VLOOKUP(15&amp;$B350,'comm trip limit - FL_Keys'!$A$5:$I$64,COLUMN(H348),FALSE))*$C351</f>
        <v>10529.263498830836</v>
      </c>
      <c r="AA351">
        <f>AA350+(1-(HLOOKUP(daily!$B350,'commercial size limit'!$A$4:$M$13,5,FALSE)/100))*(VLOOKUP(15&amp;$B350,'comm trip limit - FL_Keys'!$A$5:$I$64,COLUMN(I348),FALSE))*$C351</f>
        <v>10577.659416126293</v>
      </c>
      <c r="AB351">
        <f>AB350+(1-(HLOOKUP(daily!$B350,'commercial size limit'!$A$4:$M$13,6,FALSE)/100))*(VLOOKUP(16&amp;$B350,'comm trip limit - FL_Keys'!$A$5:$I$64,COLUMN(D348),FALSE))*$C351</f>
        <v>9148.4260571995892</v>
      </c>
      <c r="AC351">
        <f>AC350+(1-(HLOOKUP(daily!$B350,'commercial size limit'!$A$4:$M$13,6,FALSE)/100))*(VLOOKUP(16&amp;$B350,'comm trip limit - FL_Keys'!$A$5:$I$64,COLUMN(E348),FALSE))*$C351</f>
        <v>6713.240502930782</v>
      </c>
      <c r="AD351">
        <f>AD350+(1-(HLOOKUP(daily!$B350,'commercial size limit'!$A$4:$M$13,6,FALSE)/100))*(VLOOKUP(16&amp;$B350,'comm trip limit - FL_Keys'!$A$5:$I$64,COLUMN(F348),FALSE))*$C351</f>
        <v>8036.5886903132678</v>
      </c>
      <c r="AE351">
        <f>AE350+(1-(HLOOKUP(daily!$B350,'commercial size limit'!$A$4:$M$13,6,FALSE)/100))*(VLOOKUP(16&amp;$B350,'comm trip limit - FL_Keys'!$A$5:$I$64,COLUMN(G348),FALSE))*$C351</f>
        <v>8890.8662498623453</v>
      </c>
      <c r="AF351">
        <f>AF350+(1-(HLOOKUP(daily!$B350,'commercial size limit'!$A$4:$M$13,6,FALSE)/100))*(VLOOKUP(16&amp;$B350,'comm trip limit - FL_Keys'!$A$5:$I$64,COLUMN(H348),FALSE))*$C351</f>
        <v>9080.5774380109378</v>
      </c>
      <c r="AG351">
        <f>AG350+(1-(HLOOKUP(daily!$B350,'commercial size limit'!$A$4:$M$13,6,FALSE)/100))*(VLOOKUP(16&amp;$B350,'comm trip limit - FL_Keys'!$A$5:$I$64,COLUMN(I348),FALSE))*$C351</f>
        <v>9121.4159062698818</v>
      </c>
      <c r="AH351">
        <f>AH350+(1-(HLOOKUP(daily!$B350,'commercial size limit'!$A$4:$M$13,7,FALSE)/100))*(VLOOKUP(17&amp;$B350,'comm trip limit - FL_Keys'!$A$5:$I$64,COLUMN(D348),FALSE))*$C351</f>
        <v>7679.7451798331485</v>
      </c>
      <c r="AI351">
        <f>AI350+(1-(HLOOKUP(daily!$B350,'commercial size limit'!$A$4:$M$13,7,FALSE)/100))*(VLOOKUP(17&amp;$B350,'comm trip limit - FL_Keys'!$A$5:$I$64,COLUMN(E348),FALSE))*$C351</f>
        <v>5838.6318842353085</v>
      </c>
      <c r="AJ351">
        <f>AJ350+(1-(HLOOKUP(daily!$B350,'commercial size limit'!$A$4:$M$13,7,FALSE)/100))*(VLOOKUP(17&amp;$B350,'comm trip limit - FL_Keys'!$A$5:$I$64,COLUMN(F348),FALSE))*$C351</f>
        <v>6930.7086708915485</v>
      </c>
      <c r="AK351">
        <f>AK350+(1-(HLOOKUP(daily!$B350,'commercial size limit'!$A$4:$M$13,7,FALSE)/100))*(VLOOKUP(17&amp;$B350,'comm trip limit - FL_Keys'!$A$5:$I$64,COLUMN(G348),FALSE))*$C351</f>
        <v>7551.4910644681759</v>
      </c>
      <c r="AL351">
        <f>AL350+(1-(HLOOKUP(daily!$B350,'commercial size limit'!$A$4:$M$13,7,FALSE)/100))*(VLOOKUP(17&amp;$B350,'comm trip limit - FL_Keys'!$A$5:$I$64,COLUMN(H348),FALSE))*$C351</f>
        <v>7672.9081613122635</v>
      </c>
      <c r="AM351">
        <f>AM350+(1-(HLOOKUP(daily!$B350,'commercial size limit'!$A$4:$M$13,7,FALSE)/100))*(VLOOKUP(17&amp;$B350,'comm trip limit - FL_Keys'!$A$5:$I$64,COLUMN(I348),FALSE))*$C351</f>
        <v>7679.7451798331485</v>
      </c>
    </row>
    <row r="352" spans="1:39" x14ac:dyDescent="0.25">
      <c r="A352" s="7">
        <v>42719</v>
      </c>
      <c r="B352" s="22">
        <f t="shared" si="16"/>
        <v>12</v>
      </c>
      <c r="C352" s="21">
        <f t="shared" si="15"/>
        <v>48.908999999999999</v>
      </c>
      <c r="D352">
        <f t="shared" si="17"/>
        <v>19597.06899999997</v>
      </c>
      <c r="E352">
        <v>350</v>
      </c>
      <c r="J352">
        <f>J351+(1-(HLOOKUP(daily!$B351,'commercial size limit'!$A$4:$M$13,2,FALSE)/100))*(VLOOKUP(12&amp;$B351,'comm trip limit - FL_Keys'!$A$5:$I$64,COLUMN(D349),FALSE))*$C352</f>
        <v>19597.06899999997</v>
      </c>
      <c r="K352">
        <f>K351+(1-(HLOOKUP(daily!$B351,'commercial size limit'!$A$4:$M$13,2,FALSE)/100))*(VLOOKUP(12&amp;$B351,'comm trip limit - FL_Keys'!$A$5:$I$64,COLUMN(E349),FALSE))*$C352</f>
        <v>11051.054435739981</v>
      </c>
      <c r="L352">
        <f>L351+(1-(HLOOKUP(daily!$B351,'commercial size limit'!$A$4:$M$13,2,FALSE)/100))*(VLOOKUP(12&amp;$B351,'comm trip limit - FL_Keys'!$A$5:$I$64,COLUMN(F349),FALSE))*$C352</f>
        <v>14946.302054909991</v>
      </c>
      <c r="M352">
        <f>M351+(1-(HLOOKUP(daily!$B351,'commercial size limit'!$A$4:$M$13,2,FALSE)/100))*(VLOOKUP(12&amp;$B351,'comm trip limit - FL_Keys'!$A$5:$I$64,COLUMN(G349),FALSE))*$C352</f>
        <v>17704.842569710014</v>
      </c>
      <c r="N352">
        <f>N351+(1-(HLOOKUP(daily!$B351,'commercial size limit'!$A$4:$M$13,2,FALSE)/100))*(VLOOKUP(12&amp;$B351,'comm trip limit - FL_Keys'!$A$5:$I$64,COLUMN(H349),FALSE))*$C352</f>
        <v>18563.529759989979</v>
      </c>
      <c r="O352">
        <f>O351+(1-(HLOOKUP(daily!$B351,'commercial size limit'!$A$4:$M$13,2,FALSE)/100))*(VLOOKUP(12&amp;$B351,'comm trip limit - FL_Keys'!$A$5:$I$64,COLUMN(I349),FALSE))*$C352</f>
        <v>18865.639513299928</v>
      </c>
      <c r="P352">
        <f>P351+(1-(HLOOKUP(daily!$B351,'commercial size limit'!$A$4:$M$13,4,FALSE)/100))*(VLOOKUP(14&amp;$B351,'comm trip limit - FL_Keys'!$A$5:$I$64,COLUMN(D349),FALSE))*$C352</f>
        <v>12752.454073211989</v>
      </c>
      <c r="Q352">
        <f>Q351+(1-(HLOOKUP(daily!$B351,'commercial size limit'!$A$4:$M$13,4,FALSE)/100))*(VLOOKUP(14&amp;$B351,'comm trip limit - FL_Keys'!$A$5:$I$64,COLUMN(E349),FALSE))*$C352</f>
        <v>8564.4177185989338</v>
      </c>
      <c r="R352">
        <f>R351+(1-(HLOOKUP(daily!$B351,'commercial size limit'!$A$4:$M$13,4,FALSE)/100))*(VLOOKUP(14&amp;$B351,'comm trip limit - FL_Keys'!$A$5:$I$64,COLUMN(F349),FALSE))*$C352</f>
        <v>10754.023947077345</v>
      </c>
      <c r="S352">
        <f>S351+(1-(HLOOKUP(daily!$B351,'commercial size limit'!$A$4:$M$13,4,FALSE)/100))*(VLOOKUP(14&amp;$B351,'comm trip limit - FL_Keys'!$A$5:$I$64,COLUMN(G349),FALSE))*$C352</f>
        <v>12182.411359172433</v>
      </c>
      <c r="T352">
        <f>T351+(1-(HLOOKUP(daily!$B351,'commercial size limit'!$A$4:$M$13,4,FALSE)/100))*(VLOOKUP(14&amp;$B351,'comm trip limit - FL_Keys'!$A$5:$I$64,COLUMN(H349),FALSE))*$C352</f>
        <v>12559.215162127615</v>
      </c>
      <c r="U352">
        <f>U351+(1-(HLOOKUP(daily!$B351,'commercial size limit'!$A$4:$M$13,4,FALSE)/100))*(VLOOKUP(14&amp;$B351,'comm trip limit - FL_Keys'!$A$5:$I$64,COLUMN(I349),FALSE))*$C352</f>
        <v>12670.382909079972</v>
      </c>
      <c r="V352">
        <f>V351+(1-(HLOOKUP(daily!$B351,'commercial size limit'!$A$4:$M$13,5,FALSE)/100))*(VLOOKUP(15&amp;$B351,'comm trip limit - FL_Keys'!$A$5:$I$64,COLUMN(D349),FALSE))*$C352</f>
        <v>10616.529999556018</v>
      </c>
      <c r="W352">
        <f>W351+(1-(HLOOKUP(daily!$B351,'commercial size limit'!$A$4:$M$13,5,FALSE)/100))*(VLOOKUP(15&amp;$B351,'comm trip limit - FL_Keys'!$A$5:$I$64,COLUMN(E349),FALSE))*$C352</f>
        <v>7494.1782839216467</v>
      </c>
      <c r="X352">
        <f>X351+(1-(HLOOKUP(daily!$B351,'commercial size limit'!$A$4:$M$13,5,FALSE)/100))*(VLOOKUP(15&amp;$B351,'comm trip limit - FL_Keys'!$A$5:$I$64,COLUMN(F349),FALSE))*$C352</f>
        <v>9176.4603054913659</v>
      </c>
      <c r="Y352">
        <f>Y351+(1-(HLOOKUP(daily!$B351,'commercial size limit'!$A$4:$M$13,5,FALSE)/100))*(VLOOKUP(15&amp;$B351,'comm trip limit - FL_Keys'!$A$5:$I$64,COLUMN(G349),FALSE))*$C352</f>
        <v>10293.96164134163</v>
      </c>
      <c r="Z352">
        <f>Z351+(1-(HLOOKUP(daily!$B351,'commercial size limit'!$A$4:$M$13,5,FALSE)/100))*(VLOOKUP(15&amp;$B351,'comm trip limit - FL_Keys'!$A$5:$I$64,COLUMN(H349),FALSE))*$C352</f>
        <v>10541.123931330836</v>
      </c>
      <c r="AA352">
        <f>AA351+(1-(HLOOKUP(daily!$B351,'commercial size limit'!$A$4:$M$13,5,FALSE)/100))*(VLOOKUP(15&amp;$B351,'comm trip limit - FL_Keys'!$A$5:$I$64,COLUMN(I349),FALSE))*$C352</f>
        <v>10589.519848626293</v>
      </c>
      <c r="AB352">
        <f>AB351+(1-(HLOOKUP(daily!$B351,'commercial size limit'!$A$4:$M$13,6,FALSE)/100))*(VLOOKUP(16&amp;$B351,'comm trip limit - FL_Keys'!$A$5:$I$64,COLUMN(D349),FALSE))*$C352</f>
        <v>9158.4034931995884</v>
      </c>
      <c r="AC352">
        <f>AC351+(1-(HLOOKUP(daily!$B351,'commercial size limit'!$A$4:$M$13,6,FALSE)/100))*(VLOOKUP(16&amp;$B351,'comm trip limit - FL_Keys'!$A$5:$I$64,COLUMN(E349),FALSE))*$C352</f>
        <v>6722.429921035502</v>
      </c>
      <c r="AD352">
        <f>AD351+(1-(HLOOKUP(daily!$B351,'commercial size limit'!$A$4:$M$13,6,FALSE)/100))*(VLOOKUP(16&amp;$B351,'comm trip limit - FL_Keys'!$A$5:$I$64,COLUMN(F349),FALSE))*$C352</f>
        <v>8046.1605435398678</v>
      </c>
      <c r="AE352">
        <f>AE351+(1-(HLOOKUP(daily!$B351,'commercial size limit'!$A$4:$M$13,6,FALSE)/100))*(VLOOKUP(16&amp;$B351,'comm trip limit - FL_Keys'!$A$5:$I$64,COLUMN(G349),FALSE))*$C352</f>
        <v>8900.8436858623445</v>
      </c>
      <c r="AF352">
        <f>AF351+(1-(HLOOKUP(daily!$B351,'commercial size limit'!$A$4:$M$13,6,FALSE)/100))*(VLOOKUP(16&amp;$B351,'comm trip limit - FL_Keys'!$A$5:$I$64,COLUMN(H349),FALSE))*$C352</f>
        <v>9090.5548740109371</v>
      </c>
      <c r="AG352">
        <f>AG351+(1-(HLOOKUP(daily!$B351,'commercial size limit'!$A$4:$M$13,6,FALSE)/100))*(VLOOKUP(16&amp;$B351,'comm trip limit - FL_Keys'!$A$5:$I$64,COLUMN(I349),FALSE))*$C352</f>
        <v>9131.393342269881</v>
      </c>
      <c r="AH352">
        <f>AH351+(1-(HLOOKUP(daily!$B351,'commercial size limit'!$A$4:$M$13,7,FALSE)/100))*(VLOOKUP(17&amp;$B351,'comm trip limit - FL_Keys'!$A$5:$I$64,COLUMN(D349),FALSE))*$C352</f>
        <v>7687.2527113331489</v>
      </c>
      <c r="AI352">
        <f>AI351+(1-(HLOOKUP(daily!$B351,'commercial size limit'!$A$4:$M$13,7,FALSE)/100))*(VLOOKUP(17&amp;$B351,'comm trip limit - FL_Keys'!$A$5:$I$64,COLUMN(E349),FALSE))*$C352</f>
        <v>5845.6411408696531</v>
      </c>
      <c r="AJ352">
        <f>AJ351+(1-(HLOOKUP(daily!$B351,'commercial size limit'!$A$4:$M$13,7,FALSE)/100))*(VLOOKUP(17&amp;$B351,'comm trip limit - FL_Keys'!$A$5:$I$64,COLUMN(F349),FALSE))*$C352</f>
        <v>6938.1002861051884</v>
      </c>
      <c r="AK352">
        <f>AK351+(1-(HLOOKUP(daily!$B351,'commercial size limit'!$A$4:$M$13,7,FALSE)/100))*(VLOOKUP(17&amp;$B351,'comm trip limit - FL_Keys'!$A$5:$I$64,COLUMN(G349),FALSE))*$C352</f>
        <v>7558.9985959681762</v>
      </c>
      <c r="AL352">
        <f>AL351+(1-(HLOOKUP(daily!$B351,'commercial size limit'!$A$4:$M$13,7,FALSE)/100))*(VLOOKUP(17&amp;$B351,'comm trip limit - FL_Keys'!$A$5:$I$64,COLUMN(H349),FALSE))*$C352</f>
        <v>7680.4156928122638</v>
      </c>
      <c r="AM352">
        <f>AM351+(1-(HLOOKUP(daily!$B351,'commercial size limit'!$A$4:$M$13,7,FALSE)/100))*(VLOOKUP(17&amp;$B351,'comm trip limit - FL_Keys'!$A$5:$I$64,COLUMN(I349),FALSE))*$C352</f>
        <v>7687.2527113331489</v>
      </c>
    </row>
    <row r="353" spans="1:39" x14ac:dyDescent="0.25">
      <c r="A353" s="7">
        <v>42720</v>
      </c>
      <c r="B353" s="22">
        <f t="shared" si="16"/>
        <v>12</v>
      </c>
      <c r="C353" s="21">
        <f t="shared" si="15"/>
        <v>48.908999999999999</v>
      </c>
      <c r="D353">
        <f t="shared" si="17"/>
        <v>19645.97799999997</v>
      </c>
      <c r="E353">
        <v>351</v>
      </c>
      <c r="J353">
        <f>J352+(1-(HLOOKUP(daily!$B352,'commercial size limit'!$A$4:$M$13,2,FALSE)/100))*(VLOOKUP(12&amp;$B352,'comm trip limit - FL_Keys'!$A$5:$I$64,COLUMN(D350),FALSE))*$C353</f>
        <v>19645.97799999997</v>
      </c>
      <c r="K353">
        <f>K352+(1-(HLOOKUP(daily!$B352,'commercial size limit'!$A$4:$M$13,2,FALSE)/100))*(VLOOKUP(12&amp;$B352,'comm trip limit - FL_Keys'!$A$5:$I$64,COLUMN(E350),FALSE))*$C353</f>
        <v>11076.335986929982</v>
      </c>
      <c r="L353">
        <f>L352+(1-(HLOOKUP(daily!$B352,'commercial size limit'!$A$4:$M$13,2,FALSE)/100))*(VLOOKUP(12&amp;$B352,'comm trip limit - FL_Keys'!$A$5:$I$64,COLUMN(F350),FALSE))*$C353</f>
        <v>14982.490802189992</v>
      </c>
      <c r="M353">
        <f>M352+(1-(HLOOKUP(daily!$B352,'commercial size limit'!$A$4:$M$13,2,FALSE)/100))*(VLOOKUP(12&amp;$B352,'comm trip limit - FL_Keys'!$A$5:$I$64,COLUMN(G350),FALSE))*$C353</f>
        <v>17749.218683590014</v>
      </c>
      <c r="N353">
        <f>N352+(1-(HLOOKUP(daily!$B352,'commercial size limit'!$A$4:$M$13,2,FALSE)/100))*(VLOOKUP(12&amp;$B352,'comm trip limit - FL_Keys'!$A$5:$I$64,COLUMN(H350),FALSE))*$C353</f>
        <v>18608.99605547998</v>
      </c>
      <c r="O353">
        <f>O352+(1-(HLOOKUP(daily!$B352,'commercial size limit'!$A$4:$M$13,2,FALSE)/100))*(VLOOKUP(12&amp;$B352,'comm trip limit - FL_Keys'!$A$5:$I$64,COLUMN(I350),FALSE))*$C353</f>
        <v>18911.870256459926</v>
      </c>
      <c r="P353">
        <f>P352+(1-(HLOOKUP(daily!$B352,'commercial size limit'!$A$4:$M$13,4,FALSE)/100))*(VLOOKUP(14&amp;$B352,'comm trip limit - FL_Keys'!$A$5:$I$64,COLUMN(D350),FALSE))*$C353</f>
        <v>12771.479674211989</v>
      </c>
      <c r="Q353">
        <f>Q352+(1-(HLOOKUP(daily!$B352,'commercial size limit'!$A$4:$M$13,4,FALSE)/100))*(VLOOKUP(14&amp;$B352,'comm trip limit - FL_Keys'!$A$5:$I$64,COLUMN(E350),FALSE))*$C353</f>
        <v>8579.9920755775329</v>
      </c>
      <c r="R353">
        <f>R352+(1-(HLOOKUP(daily!$B352,'commercial size limit'!$A$4:$M$13,4,FALSE)/100))*(VLOOKUP(14&amp;$B352,'comm trip limit - FL_Keys'!$A$5:$I$64,COLUMN(F350),FALSE))*$C353</f>
        <v>10771.582483984235</v>
      </c>
      <c r="S353">
        <f>S352+(1-(HLOOKUP(daily!$B352,'commercial size limit'!$A$4:$M$13,4,FALSE)/100))*(VLOOKUP(14&amp;$B352,'comm trip limit - FL_Keys'!$A$5:$I$64,COLUMN(G350),FALSE))*$C353</f>
        <v>12200.734725239523</v>
      </c>
      <c r="T353">
        <f>T352+(1-(HLOOKUP(daily!$B352,'commercial size limit'!$A$4:$M$13,4,FALSE)/100))*(VLOOKUP(14&amp;$B352,'comm trip limit - FL_Keys'!$A$5:$I$64,COLUMN(H350),FALSE))*$C353</f>
        <v>12578.240763127615</v>
      </c>
      <c r="U353">
        <f>U352+(1-(HLOOKUP(daily!$B352,'commercial size limit'!$A$4:$M$13,4,FALSE)/100))*(VLOOKUP(14&amp;$B352,'comm trip limit - FL_Keys'!$A$5:$I$64,COLUMN(I350),FALSE))*$C353</f>
        <v>12689.408510079971</v>
      </c>
      <c r="V353">
        <f>V352+(1-(HLOOKUP(daily!$B352,'commercial size limit'!$A$4:$M$13,5,FALSE)/100))*(VLOOKUP(15&amp;$B352,'comm trip limit - FL_Keys'!$A$5:$I$64,COLUMN(D350),FALSE))*$C353</f>
        <v>10628.390432056018</v>
      </c>
      <c r="W353">
        <f>W352+(1-(HLOOKUP(daily!$B352,'commercial size limit'!$A$4:$M$13,5,FALSE)/100))*(VLOOKUP(15&amp;$B352,'comm trip limit - FL_Keys'!$A$5:$I$64,COLUMN(E350),FALSE))*$C353</f>
        <v>7504.9700914533969</v>
      </c>
      <c r="X353">
        <f>X352+(1-(HLOOKUP(daily!$B352,'commercial size limit'!$A$4:$M$13,5,FALSE)/100))*(VLOOKUP(15&amp;$B352,'comm trip limit - FL_Keys'!$A$5:$I$64,COLUMN(F350),FALSE))*$C353</f>
        <v>9187.6942699467163</v>
      </c>
      <c r="Y353">
        <f>Y352+(1-(HLOOKUP(daily!$B352,'commercial size limit'!$A$4:$M$13,5,FALSE)/100))*(VLOOKUP(15&amp;$B352,'comm trip limit - FL_Keys'!$A$5:$I$64,COLUMN(G350),FALSE))*$C353</f>
        <v>10305.822073841629</v>
      </c>
      <c r="Z353">
        <f>Z352+(1-(HLOOKUP(daily!$B352,'commercial size limit'!$A$4:$M$13,5,FALSE)/100))*(VLOOKUP(15&amp;$B352,'comm trip limit - FL_Keys'!$A$5:$I$64,COLUMN(H350),FALSE))*$C353</f>
        <v>10552.984363830836</v>
      </c>
      <c r="AA353">
        <f>AA352+(1-(HLOOKUP(daily!$B352,'commercial size limit'!$A$4:$M$13,5,FALSE)/100))*(VLOOKUP(15&amp;$B352,'comm trip limit - FL_Keys'!$A$5:$I$64,COLUMN(I350),FALSE))*$C353</f>
        <v>10601.380281126292</v>
      </c>
      <c r="AB353">
        <f>AB352+(1-(HLOOKUP(daily!$B352,'commercial size limit'!$A$4:$M$13,6,FALSE)/100))*(VLOOKUP(16&amp;$B352,'comm trip limit - FL_Keys'!$A$5:$I$64,COLUMN(D350),FALSE))*$C353</f>
        <v>9168.3809291995876</v>
      </c>
      <c r="AC353">
        <f>AC352+(1-(HLOOKUP(daily!$B352,'commercial size limit'!$A$4:$M$13,6,FALSE)/100))*(VLOOKUP(16&amp;$B352,'comm trip limit - FL_Keys'!$A$5:$I$64,COLUMN(E350),FALSE))*$C353</f>
        <v>6731.6193391402221</v>
      </c>
      <c r="AD353">
        <f>AD352+(1-(HLOOKUP(daily!$B352,'commercial size limit'!$A$4:$M$13,6,FALSE)/100))*(VLOOKUP(16&amp;$B352,'comm trip limit - FL_Keys'!$A$5:$I$64,COLUMN(F350),FALSE))*$C353</f>
        <v>8055.7323967664679</v>
      </c>
      <c r="AE353">
        <f>AE352+(1-(HLOOKUP(daily!$B352,'commercial size limit'!$A$4:$M$13,6,FALSE)/100))*(VLOOKUP(16&amp;$B352,'comm trip limit - FL_Keys'!$A$5:$I$64,COLUMN(G350),FALSE))*$C353</f>
        <v>8910.8211218623437</v>
      </c>
      <c r="AF353">
        <f>AF352+(1-(HLOOKUP(daily!$B352,'commercial size limit'!$A$4:$M$13,6,FALSE)/100))*(VLOOKUP(16&amp;$B352,'comm trip limit - FL_Keys'!$A$5:$I$64,COLUMN(H350),FALSE))*$C353</f>
        <v>9100.5323100109363</v>
      </c>
      <c r="AG353">
        <f>AG352+(1-(HLOOKUP(daily!$B352,'commercial size limit'!$A$4:$M$13,6,FALSE)/100))*(VLOOKUP(16&amp;$B352,'comm trip limit - FL_Keys'!$A$5:$I$64,COLUMN(I350),FALSE))*$C353</f>
        <v>9141.3707782698802</v>
      </c>
      <c r="AH353">
        <f>AH352+(1-(HLOOKUP(daily!$B352,'commercial size limit'!$A$4:$M$13,7,FALSE)/100))*(VLOOKUP(17&amp;$B352,'comm trip limit - FL_Keys'!$A$5:$I$64,COLUMN(D350),FALSE))*$C353</f>
        <v>7694.7602428331493</v>
      </c>
      <c r="AI353">
        <f>AI352+(1-(HLOOKUP(daily!$B352,'commercial size limit'!$A$4:$M$13,7,FALSE)/100))*(VLOOKUP(17&amp;$B352,'comm trip limit - FL_Keys'!$A$5:$I$64,COLUMN(E350),FALSE))*$C353</f>
        <v>5852.6503975039977</v>
      </c>
      <c r="AJ353">
        <f>AJ352+(1-(HLOOKUP(daily!$B352,'commercial size limit'!$A$4:$M$13,7,FALSE)/100))*(VLOOKUP(17&amp;$B352,'comm trip limit - FL_Keys'!$A$5:$I$64,COLUMN(F350),FALSE))*$C353</f>
        <v>6945.4919013188282</v>
      </c>
      <c r="AK353">
        <f>AK352+(1-(HLOOKUP(daily!$B352,'commercial size limit'!$A$4:$M$13,7,FALSE)/100))*(VLOOKUP(17&amp;$B352,'comm trip limit - FL_Keys'!$A$5:$I$64,COLUMN(G350),FALSE))*$C353</f>
        <v>7566.5061274681766</v>
      </c>
      <c r="AL353">
        <f>AL352+(1-(HLOOKUP(daily!$B352,'commercial size limit'!$A$4:$M$13,7,FALSE)/100))*(VLOOKUP(17&amp;$B352,'comm trip limit - FL_Keys'!$A$5:$I$64,COLUMN(H350),FALSE))*$C353</f>
        <v>7687.9232243122642</v>
      </c>
      <c r="AM353">
        <f>AM352+(1-(HLOOKUP(daily!$B352,'commercial size limit'!$A$4:$M$13,7,FALSE)/100))*(VLOOKUP(17&amp;$B352,'comm trip limit - FL_Keys'!$A$5:$I$64,COLUMN(I350),FALSE))*$C353</f>
        <v>7694.7602428331493</v>
      </c>
    </row>
    <row r="354" spans="1:39" x14ac:dyDescent="0.25">
      <c r="A354" s="7">
        <v>42721</v>
      </c>
      <c r="B354" s="22">
        <f t="shared" si="16"/>
        <v>12</v>
      </c>
      <c r="C354" s="21">
        <f t="shared" si="15"/>
        <v>48.908999999999999</v>
      </c>
      <c r="D354">
        <f t="shared" si="17"/>
        <v>19694.88699999997</v>
      </c>
      <c r="E354">
        <v>352</v>
      </c>
      <c r="J354">
        <f>J353+(1-(HLOOKUP(daily!$B353,'commercial size limit'!$A$4:$M$13,2,FALSE)/100))*(VLOOKUP(12&amp;$B353,'comm trip limit - FL_Keys'!$A$5:$I$64,COLUMN(D351),FALSE))*$C354</f>
        <v>19694.88699999997</v>
      </c>
      <c r="K354">
        <f>K353+(1-(HLOOKUP(daily!$B353,'commercial size limit'!$A$4:$M$13,2,FALSE)/100))*(VLOOKUP(12&amp;$B353,'comm trip limit - FL_Keys'!$A$5:$I$64,COLUMN(E351),FALSE))*$C354</f>
        <v>11101.617538119983</v>
      </c>
      <c r="L354">
        <f>L353+(1-(HLOOKUP(daily!$B353,'commercial size limit'!$A$4:$M$13,2,FALSE)/100))*(VLOOKUP(12&amp;$B353,'comm trip limit - FL_Keys'!$A$5:$I$64,COLUMN(F351),FALSE))*$C354</f>
        <v>15018.679549469993</v>
      </c>
      <c r="M354">
        <f>M353+(1-(HLOOKUP(daily!$B353,'commercial size limit'!$A$4:$M$13,2,FALSE)/100))*(VLOOKUP(12&amp;$B353,'comm trip limit - FL_Keys'!$A$5:$I$64,COLUMN(G351),FALSE))*$C354</f>
        <v>17793.594797470014</v>
      </c>
      <c r="N354">
        <f>N353+(1-(HLOOKUP(daily!$B353,'commercial size limit'!$A$4:$M$13,2,FALSE)/100))*(VLOOKUP(12&amp;$B353,'comm trip limit - FL_Keys'!$A$5:$I$64,COLUMN(H351),FALSE))*$C354</f>
        <v>18654.462350969981</v>
      </c>
      <c r="O354">
        <f>O353+(1-(HLOOKUP(daily!$B353,'commercial size limit'!$A$4:$M$13,2,FALSE)/100))*(VLOOKUP(12&amp;$B353,'comm trip limit - FL_Keys'!$A$5:$I$64,COLUMN(I351),FALSE))*$C354</f>
        <v>18958.100999619925</v>
      </c>
      <c r="P354">
        <f>P353+(1-(HLOOKUP(daily!$B353,'commercial size limit'!$A$4:$M$13,4,FALSE)/100))*(VLOOKUP(14&amp;$B353,'comm trip limit - FL_Keys'!$A$5:$I$64,COLUMN(D351),FALSE))*$C354</f>
        <v>12790.505275211988</v>
      </c>
      <c r="Q354">
        <f>Q353+(1-(HLOOKUP(daily!$B353,'commercial size limit'!$A$4:$M$13,4,FALSE)/100))*(VLOOKUP(14&amp;$B353,'comm trip limit - FL_Keys'!$A$5:$I$64,COLUMN(E351),FALSE))*$C354</f>
        <v>8595.566432556132</v>
      </c>
      <c r="R354">
        <f>R353+(1-(HLOOKUP(daily!$B353,'commercial size limit'!$A$4:$M$13,4,FALSE)/100))*(VLOOKUP(14&amp;$B353,'comm trip limit - FL_Keys'!$A$5:$I$64,COLUMN(F351),FALSE))*$C354</f>
        <v>10789.141020891126</v>
      </c>
      <c r="S354">
        <f>S353+(1-(HLOOKUP(daily!$B353,'commercial size limit'!$A$4:$M$13,4,FALSE)/100))*(VLOOKUP(14&amp;$B353,'comm trip limit - FL_Keys'!$A$5:$I$64,COLUMN(G351),FALSE))*$C354</f>
        <v>12219.058091306613</v>
      </c>
      <c r="T354">
        <f>T353+(1-(HLOOKUP(daily!$B353,'commercial size limit'!$A$4:$M$13,4,FALSE)/100))*(VLOOKUP(14&amp;$B353,'comm trip limit - FL_Keys'!$A$5:$I$64,COLUMN(H351),FALSE))*$C354</f>
        <v>12597.266364127614</v>
      </c>
      <c r="U354">
        <f>U353+(1-(HLOOKUP(daily!$B353,'commercial size limit'!$A$4:$M$13,4,FALSE)/100))*(VLOOKUP(14&amp;$B353,'comm trip limit - FL_Keys'!$A$5:$I$64,COLUMN(I351),FALSE))*$C354</f>
        <v>12708.434111079971</v>
      </c>
      <c r="V354">
        <f>V353+(1-(HLOOKUP(daily!$B353,'commercial size limit'!$A$4:$M$13,5,FALSE)/100))*(VLOOKUP(15&amp;$B353,'comm trip limit - FL_Keys'!$A$5:$I$64,COLUMN(D351),FALSE))*$C354</f>
        <v>10640.250864556017</v>
      </c>
      <c r="W354">
        <f>W353+(1-(HLOOKUP(daily!$B353,'commercial size limit'!$A$4:$M$13,5,FALSE)/100))*(VLOOKUP(15&amp;$B353,'comm trip limit - FL_Keys'!$A$5:$I$64,COLUMN(E351),FALSE))*$C354</f>
        <v>7515.7618989851471</v>
      </c>
      <c r="X354">
        <f>X353+(1-(HLOOKUP(daily!$B353,'commercial size limit'!$A$4:$M$13,5,FALSE)/100))*(VLOOKUP(15&amp;$B353,'comm trip limit - FL_Keys'!$A$5:$I$64,COLUMN(F351),FALSE))*$C354</f>
        <v>9198.9282344020667</v>
      </c>
      <c r="Y354">
        <f>Y353+(1-(HLOOKUP(daily!$B353,'commercial size limit'!$A$4:$M$13,5,FALSE)/100))*(VLOOKUP(15&amp;$B353,'comm trip limit - FL_Keys'!$A$5:$I$64,COLUMN(G351),FALSE))*$C354</f>
        <v>10317.682506341629</v>
      </c>
      <c r="Z354">
        <f>Z353+(1-(HLOOKUP(daily!$B353,'commercial size limit'!$A$4:$M$13,5,FALSE)/100))*(VLOOKUP(15&amp;$B353,'comm trip limit - FL_Keys'!$A$5:$I$64,COLUMN(H351),FALSE))*$C354</f>
        <v>10564.844796330835</v>
      </c>
      <c r="AA354">
        <f>AA353+(1-(HLOOKUP(daily!$B353,'commercial size limit'!$A$4:$M$13,5,FALSE)/100))*(VLOOKUP(15&amp;$B353,'comm trip limit - FL_Keys'!$A$5:$I$64,COLUMN(I351),FALSE))*$C354</f>
        <v>10613.240713626292</v>
      </c>
      <c r="AB354">
        <f>AB353+(1-(HLOOKUP(daily!$B353,'commercial size limit'!$A$4:$M$13,6,FALSE)/100))*(VLOOKUP(16&amp;$B353,'comm trip limit - FL_Keys'!$A$5:$I$64,COLUMN(D351),FALSE))*$C354</f>
        <v>9178.3583651995868</v>
      </c>
      <c r="AC354">
        <f>AC353+(1-(HLOOKUP(daily!$B353,'commercial size limit'!$A$4:$M$13,6,FALSE)/100))*(VLOOKUP(16&amp;$B353,'comm trip limit - FL_Keys'!$A$5:$I$64,COLUMN(E351),FALSE))*$C354</f>
        <v>6740.8087572449422</v>
      </c>
      <c r="AD354">
        <f>AD353+(1-(HLOOKUP(daily!$B353,'commercial size limit'!$A$4:$M$13,6,FALSE)/100))*(VLOOKUP(16&amp;$B353,'comm trip limit - FL_Keys'!$A$5:$I$64,COLUMN(F351),FALSE))*$C354</f>
        <v>8065.304249993068</v>
      </c>
      <c r="AE354">
        <f>AE353+(1-(HLOOKUP(daily!$B353,'commercial size limit'!$A$4:$M$13,6,FALSE)/100))*(VLOOKUP(16&amp;$B353,'comm trip limit - FL_Keys'!$A$5:$I$64,COLUMN(G351),FALSE))*$C354</f>
        <v>8920.7985578623429</v>
      </c>
      <c r="AF354">
        <f>AF353+(1-(HLOOKUP(daily!$B353,'commercial size limit'!$A$4:$M$13,6,FALSE)/100))*(VLOOKUP(16&amp;$B353,'comm trip limit - FL_Keys'!$A$5:$I$64,COLUMN(H351),FALSE))*$C354</f>
        <v>9110.5097460109355</v>
      </c>
      <c r="AG354">
        <f>AG353+(1-(HLOOKUP(daily!$B353,'commercial size limit'!$A$4:$M$13,6,FALSE)/100))*(VLOOKUP(16&amp;$B353,'comm trip limit - FL_Keys'!$A$5:$I$64,COLUMN(I351),FALSE))*$C354</f>
        <v>9151.3482142698795</v>
      </c>
      <c r="AH354">
        <f>AH353+(1-(HLOOKUP(daily!$B353,'commercial size limit'!$A$4:$M$13,7,FALSE)/100))*(VLOOKUP(17&amp;$B353,'comm trip limit - FL_Keys'!$A$5:$I$64,COLUMN(D351),FALSE))*$C354</f>
        <v>7702.2677743331496</v>
      </c>
      <c r="AI354">
        <f>AI353+(1-(HLOOKUP(daily!$B353,'commercial size limit'!$A$4:$M$13,7,FALSE)/100))*(VLOOKUP(17&amp;$B353,'comm trip limit - FL_Keys'!$A$5:$I$64,COLUMN(E351),FALSE))*$C354</f>
        <v>5859.6596541383424</v>
      </c>
      <c r="AJ354">
        <f>AJ353+(1-(HLOOKUP(daily!$B353,'commercial size limit'!$A$4:$M$13,7,FALSE)/100))*(VLOOKUP(17&amp;$B353,'comm trip limit - FL_Keys'!$A$5:$I$64,COLUMN(F351),FALSE))*$C354</f>
        <v>6952.8835165324681</v>
      </c>
      <c r="AK354">
        <f>AK353+(1-(HLOOKUP(daily!$B353,'commercial size limit'!$A$4:$M$13,7,FALSE)/100))*(VLOOKUP(17&amp;$B353,'comm trip limit - FL_Keys'!$A$5:$I$64,COLUMN(G351),FALSE))*$C354</f>
        <v>7574.013658968177</v>
      </c>
      <c r="AL354">
        <f>AL353+(1-(HLOOKUP(daily!$B353,'commercial size limit'!$A$4:$M$13,7,FALSE)/100))*(VLOOKUP(17&amp;$B353,'comm trip limit - FL_Keys'!$A$5:$I$64,COLUMN(H351),FALSE))*$C354</f>
        <v>7695.4307558122646</v>
      </c>
      <c r="AM354">
        <f>AM353+(1-(HLOOKUP(daily!$B353,'commercial size limit'!$A$4:$M$13,7,FALSE)/100))*(VLOOKUP(17&amp;$B353,'comm trip limit - FL_Keys'!$A$5:$I$64,COLUMN(I351),FALSE))*$C354</f>
        <v>7702.2677743331496</v>
      </c>
    </row>
    <row r="355" spans="1:39" x14ac:dyDescent="0.25">
      <c r="A355" s="7">
        <v>42722</v>
      </c>
      <c r="B355" s="22">
        <f t="shared" si="16"/>
        <v>12</v>
      </c>
      <c r="C355" s="21">
        <f t="shared" si="15"/>
        <v>48.908999999999999</v>
      </c>
      <c r="D355">
        <f t="shared" si="17"/>
        <v>19743.795999999969</v>
      </c>
      <c r="E355">
        <v>353</v>
      </c>
      <c r="J355">
        <f>J354+(1-(HLOOKUP(daily!$B354,'commercial size limit'!$A$4:$M$13,2,FALSE)/100))*(VLOOKUP(12&amp;$B354,'comm trip limit - FL_Keys'!$A$5:$I$64,COLUMN(D352),FALSE))*$C355</f>
        <v>19743.795999999969</v>
      </c>
      <c r="K355">
        <f>K354+(1-(HLOOKUP(daily!$B354,'commercial size limit'!$A$4:$M$13,2,FALSE)/100))*(VLOOKUP(12&amp;$B354,'comm trip limit - FL_Keys'!$A$5:$I$64,COLUMN(E352),FALSE))*$C355</f>
        <v>11126.899089309984</v>
      </c>
      <c r="L355">
        <f>L354+(1-(HLOOKUP(daily!$B354,'commercial size limit'!$A$4:$M$13,2,FALSE)/100))*(VLOOKUP(12&amp;$B354,'comm trip limit - FL_Keys'!$A$5:$I$64,COLUMN(F352),FALSE))*$C355</f>
        <v>15054.868296749994</v>
      </c>
      <c r="M355">
        <f>M354+(1-(HLOOKUP(daily!$B354,'commercial size limit'!$A$4:$M$13,2,FALSE)/100))*(VLOOKUP(12&amp;$B354,'comm trip limit - FL_Keys'!$A$5:$I$64,COLUMN(G352),FALSE))*$C355</f>
        <v>17837.970911350014</v>
      </c>
      <c r="N355">
        <f>N354+(1-(HLOOKUP(daily!$B354,'commercial size limit'!$A$4:$M$13,2,FALSE)/100))*(VLOOKUP(12&amp;$B354,'comm trip limit - FL_Keys'!$A$5:$I$64,COLUMN(H352),FALSE))*$C355</f>
        <v>18699.928646459983</v>
      </c>
      <c r="O355">
        <f>O354+(1-(HLOOKUP(daily!$B354,'commercial size limit'!$A$4:$M$13,2,FALSE)/100))*(VLOOKUP(12&amp;$B354,'comm trip limit - FL_Keys'!$A$5:$I$64,COLUMN(I352),FALSE))*$C355</f>
        <v>19004.331742779923</v>
      </c>
      <c r="P355">
        <f>P354+(1-(HLOOKUP(daily!$B354,'commercial size limit'!$A$4:$M$13,4,FALSE)/100))*(VLOOKUP(14&amp;$B354,'comm trip limit - FL_Keys'!$A$5:$I$64,COLUMN(D352),FALSE))*$C355</f>
        <v>12809.530876211988</v>
      </c>
      <c r="Q355">
        <f>Q354+(1-(HLOOKUP(daily!$B354,'commercial size limit'!$A$4:$M$13,4,FALSE)/100))*(VLOOKUP(14&amp;$B354,'comm trip limit - FL_Keys'!$A$5:$I$64,COLUMN(E352),FALSE))*$C355</f>
        <v>8611.1407895347311</v>
      </c>
      <c r="R355">
        <f>R354+(1-(HLOOKUP(daily!$B354,'commercial size limit'!$A$4:$M$13,4,FALSE)/100))*(VLOOKUP(14&amp;$B354,'comm trip limit - FL_Keys'!$A$5:$I$64,COLUMN(F352),FALSE))*$C355</f>
        <v>10806.699557798016</v>
      </c>
      <c r="S355">
        <f>S354+(1-(HLOOKUP(daily!$B354,'commercial size limit'!$A$4:$M$13,4,FALSE)/100))*(VLOOKUP(14&amp;$B354,'comm trip limit - FL_Keys'!$A$5:$I$64,COLUMN(G352),FALSE))*$C355</f>
        <v>12237.381457373704</v>
      </c>
      <c r="T355">
        <f>T354+(1-(HLOOKUP(daily!$B354,'commercial size limit'!$A$4:$M$13,4,FALSE)/100))*(VLOOKUP(14&amp;$B354,'comm trip limit - FL_Keys'!$A$5:$I$64,COLUMN(H352),FALSE))*$C355</f>
        <v>12616.291965127613</v>
      </c>
      <c r="U355">
        <f>U354+(1-(HLOOKUP(daily!$B354,'commercial size limit'!$A$4:$M$13,4,FALSE)/100))*(VLOOKUP(14&amp;$B354,'comm trip limit - FL_Keys'!$A$5:$I$64,COLUMN(I352),FALSE))*$C355</f>
        <v>12727.45971207997</v>
      </c>
      <c r="V355">
        <f>V354+(1-(HLOOKUP(daily!$B354,'commercial size limit'!$A$4:$M$13,5,FALSE)/100))*(VLOOKUP(15&amp;$B354,'comm trip limit - FL_Keys'!$A$5:$I$64,COLUMN(D352),FALSE))*$C355</f>
        <v>10652.111297056017</v>
      </c>
      <c r="W355">
        <f>W354+(1-(HLOOKUP(daily!$B354,'commercial size limit'!$A$4:$M$13,5,FALSE)/100))*(VLOOKUP(15&amp;$B354,'comm trip limit - FL_Keys'!$A$5:$I$64,COLUMN(E352),FALSE))*$C355</f>
        <v>7526.5537065168974</v>
      </c>
      <c r="X355">
        <f>X354+(1-(HLOOKUP(daily!$B354,'commercial size limit'!$A$4:$M$13,5,FALSE)/100))*(VLOOKUP(15&amp;$B354,'comm trip limit - FL_Keys'!$A$5:$I$64,COLUMN(F352),FALSE))*$C355</f>
        <v>9210.162198857417</v>
      </c>
      <c r="Y355">
        <f>Y354+(1-(HLOOKUP(daily!$B354,'commercial size limit'!$A$4:$M$13,5,FALSE)/100))*(VLOOKUP(15&amp;$B354,'comm trip limit - FL_Keys'!$A$5:$I$64,COLUMN(G352),FALSE))*$C355</f>
        <v>10329.542938841629</v>
      </c>
      <c r="Z355">
        <f>Z354+(1-(HLOOKUP(daily!$B354,'commercial size limit'!$A$4:$M$13,5,FALSE)/100))*(VLOOKUP(15&amp;$B354,'comm trip limit - FL_Keys'!$A$5:$I$64,COLUMN(H352),FALSE))*$C355</f>
        <v>10576.705228830835</v>
      </c>
      <c r="AA355">
        <f>AA354+(1-(HLOOKUP(daily!$B354,'commercial size limit'!$A$4:$M$13,5,FALSE)/100))*(VLOOKUP(15&amp;$B354,'comm trip limit - FL_Keys'!$A$5:$I$64,COLUMN(I352),FALSE))*$C355</f>
        <v>10625.101146126291</v>
      </c>
      <c r="AB355">
        <f>AB354+(1-(HLOOKUP(daily!$B354,'commercial size limit'!$A$4:$M$13,6,FALSE)/100))*(VLOOKUP(16&amp;$B354,'comm trip limit - FL_Keys'!$A$5:$I$64,COLUMN(D352),FALSE))*$C355</f>
        <v>9188.3358011995861</v>
      </c>
      <c r="AC355">
        <f>AC354+(1-(HLOOKUP(daily!$B354,'commercial size limit'!$A$4:$M$13,6,FALSE)/100))*(VLOOKUP(16&amp;$B354,'comm trip limit - FL_Keys'!$A$5:$I$64,COLUMN(E352),FALSE))*$C355</f>
        <v>6749.9981753496622</v>
      </c>
      <c r="AD355">
        <f>AD354+(1-(HLOOKUP(daily!$B354,'commercial size limit'!$A$4:$M$13,6,FALSE)/100))*(VLOOKUP(16&amp;$B354,'comm trip limit - FL_Keys'!$A$5:$I$64,COLUMN(F352),FALSE))*$C355</f>
        <v>8074.876103219668</v>
      </c>
      <c r="AE355">
        <f>AE354+(1-(HLOOKUP(daily!$B354,'commercial size limit'!$A$4:$M$13,6,FALSE)/100))*(VLOOKUP(16&amp;$B354,'comm trip limit - FL_Keys'!$A$5:$I$64,COLUMN(G352),FALSE))*$C355</f>
        <v>8930.7759938623421</v>
      </c>
      <c r="AF355">
        <f>AF354+(1-(HLOOKUP(daily!$B354,'commercial size limit'!$A$4:$M$13,6,FALSE)/100))*(VLOOKUP(16&amp;$B354,'comm trip limit - FL_Keys'!$A$5:$I$64,COLUMN(H352),FALSE))*$C355</f>
        <v>9120.4871820109347</v>
      </c>
      <c r="AG355">
        <f>AG354+(1-(HLOOKUP(daily!$B354,'commercial size limit'!$A$4:$M$13,6,FALSE)/100))*(VLOOKUP(16&amp;$B354,'comm trip limit - FL_Keys'!$A$5:$I$64,COLUMN(I352),FALSE))*$C355</f>
        <v>9161.3256502698787</v>
      </c>
      <c r="AH355">
        <f>AH354+(1-(HLOOKUP(daily!$B354,'commercial size limit'!$A$4:$M$13,7,FALSE)/100))*(VLOOKUP(17&amp;$B354,'comm trip limit - FL_Keys'!$A$5:$I$64,COLUMN(D352),FALSE))*$C355</f>
        <v>7709.77530583315</v>
      </c>
      <c r="AI355">
        <f>AI354+(1-(HLOOKUP(daily!$B354,'commercial size limit'!$A$4:$M$13,7,FALSE)/100))*(VLOOKUP(17&amp;$B354,'comm trip limit - FL_Keys'!$A$5:$I$64,COLUMN(E352),FALSE))*$C355</f>
        <v>5866.668910772687</v>
      </c>
      <c r="AJ355">
        <f>AJ354+(1-(HLOOKUP(daily!$B354,'commercial size limit'!$A$4:$M$13,7,FALSE)/100))*(VLOOKUP(17&amp;$B354,'comm trip limit - FL_Keys'!$A$5:$I$64,COLUMN(F352),FALSE))*$C355</f>
        <v>6960.2751317461079</v>
      </c>
      <c r="AK355">
        <f>AK354+(1-(HLOOKUP(daily!$B354,'commercial size limit'!$A$4:$M$13,7,FALSE)/100))*(VLOOKUP(17&amp;$B354,'comm trip limit - FL_Keys'!$A$5:$I$64,COLUMN(G352),FALSE))*$C355</f>
        <v>7581.5211904681773</v>
      </c>
      <c r="AL355">
        <f>AL354+(1-(HLOOKUP(daily!$B354,'commercial size limit'!$A$4:$M$13,7,FALSE)/100))*(VLOOKUP(17&amp;$B354,'comm trip limit - FL_Keys'!$A$5:$I$64,COLUMN(H352),FALSE))*$C355</f>
        <v>7702.9382873122649</v>
      </c>
      <c r="AM355">
        <f>AM354+(1-(HLOOKUP(daily!$B354,'commercial size limit'!$A$4:$M$13,7,FALSE)/100))*(VLOOKUP(17&amp;$B354,'comm trip limit - FL_Keys'!$A$5:$I$64,COLUMN(I352),FALSE))*$C355</f>
        <v>7709.77530583315</v>
      </c>
    </row>
    <row r="356" spans="1:39" x14ac:dyDescent="0.25">
      <c r="A356" s="7">
        <v>42723</v>
      </c>
      <c r="B356" s="22">
        <f t="shared" si="16"/>
        <v>12</v>
      </c>
      <c r="C356" s="21">
        <f t="shared" si="15"/>
        <v>48.908999999999999</v>
      </c>
      <c r="D356">
        <f t="shared" si="17"/>
        <v>19792.704999999969</v>
      </c>
      <c r="E356">
        <v>354</v>
      </c>
      <c r="J356">
        <f>J355+(1-(HLOOKUP(daily!$B355,'commercial size limit'!$A$4:$M$13,2,FALSE)/100))*(VLOOKUP(12&amp;$B355,'comm trip limit - FL_Keys'!$A$5:$I$64,COLUMN(D353),FALSE))*$C356</f>
        <v>19792.704999999969</v>
      </c>
      <c r="K356">
        <f>K355+(1-(HLOOKUP(daily!$B355,'commercial size limit'!$A$4:$M$13,2,FALSE)/100))*(VLOOKUP(12&amp;$B355,'comm trip limit - FL_Keys'!$A$5:$I$64,COLUMN(E353),FALSE))*$C356</f>
        <v>11152.180640499984</v>
      </c>
      <c r="L356">
        <f>L355+(1-(HLOOKUP(daily!$B355,'commercial size limit'!$A$4:$M$13,2,FALSE)/100))*(VLOOKUP(12&amp;$B355,'comm trip limit - FL_Keys'!$A$5:$I$64,COLUMN(F353),FALSE))*$C356</f>
        <v>15091.057044029994</v>
      </c>
      <c r="M356">
        <f>M355+(1-(HLOOKUP(daily!$B355,'commercial size limit'!$A$4:$M$13,2,FALSE)/100))*(VLOOKUP(12&amp;$B355,'comm trip limit - FL_Keys'!$A$5:$I$64,COLUMN(G353),FALSE))*$C356</f>
        <v>17882.347025230014</v>
      </c>
      <c r="N356">
        <f>N355+(1-(HLOOKUP(daily!$B355,'commercial size limit'!$A$4:$M$13,2,FALSE)/100))*(VLOOKUP(12&amp;$B355,'comm trip limit - FL_Keys'!$A$5:$I$64,COLUMN(H353),FALSE))*$C356</f>
        <v>18745.394941949984</v>
      </c>
      <c r="O356">
        <f>O355+(1-(HLOOKUP(daily!$B355,'commercial size limit'!$A$4:$M$13,2,FALSE)/100))*(VLOOKUP(12&amp;$B355,'comm trip limit - FL_Keys'!$A$5:$I$64,COLUMN(I353),FALSE))*$C356</f>
        <v>19050.562485939921</v>
      </c>
      <c r="P356">
        <f>P355+(1-(HLOOKUP(daily!$B355,'commercial size limit'!$A$4:$M$13,4,FALSE)/100))*(VLOOKUP(14&amp;$B355,'comm trip limit - FL_Keys'!$A$5:$I$64,COLUMN(D353),FALSE))*$C356</f>
        <v>12828.556477211987</v>
      </c>
      <c r="Q356">
        <f>Q355+(1-(HLOOKUP(daily!$B355,'commercial size limit'!$A$4:$M$13,4,FALSE)/100))*(VLOOKUP(14&amp;$B355,'comm trip limit - FL_Keys'!$A$5:$I$64,COLUMN(E353),FALSE))*$C356</f>
        <v>8626.7151465133302</v>
      </c>
      <c r="R356">
        <f>R355+(1-(HLOOKUP(daily!$B355,'commercial size limit'!$A$4:$M$13,4,FALSE)/100))*(VLOOKUP(14&amp;$B355,'comm trip limit - FL_Keys'!$A$5:$I$64,COLUMN(F353),FALSE))*$C356</f>
        <v>10824.258094704906</v>
      </c>
      <c r="S356">
        <f>S355+(1-(HLOOKUP(daily!$B355,'commercial size limit'!$A$4:$M$13,4,FALSE)/100))*(VLOOKUP(14&amp;$B355,'comm trip limit - FL_Keys'!$A$5:$I$64,COLUMN(G353),FALSE))*$C356</f>
        <v>12255.704823440794</v>
      </c>
      <c r="T356">
        <f>T355+(1-(HLOOKUP(daily!$B355,'commercial size limit'!$A$4:$M$13,4,FALSE)/100))*(VLOOKUP(14&amp;$B355,'comm trip limit - FL_Keys'!$A$5:$I$64,COLUMN(H353),FALSE))*$C356</f>
        <v>12635.317566127613</v>
      </c>
      <c r="U356">
        <f>U355+(1-(HLOOKUP(daily!$B355,'commercial size limit'!$A$4:$M$13,4,FALSE)/100))*(VLOOKUP(14&amp;$B355,'comm trip limit - FL_Keys'!$A$5:$I$64,COLUMN(I353),FALSE))*$C356</f>
        <v>12746.485313079969</v>
      </c>
      <c r="V356">
        <f>V355+(1-(HLOOKUP(daily!$B355,'commercial size limit'!$A$4:$M$13,5,FALSE)/100))*(VLOOKUP(15&amp;$B355,'comm trip limit - FL_Keys'!$A$5:$I$64,COLUMN(D353),FALSE))*$C356</f>
        <v>10663.971729556017</v>
      </c>
      <c r="W356">
        <f>W355+(1-(HLOOKUP(daily!$B355,'commercial size limit'!$A$4:$M$13,5,FALSE)/100))*(VLOOKUP(15&amp;$B355,'comm trip limit - FL_Keys'!$A$5:$I$64,COLUMN(E353),FALSE))*$C356</f>
        <v>7537.3455140486476</v>
      </c>
      <c r="X356">
        <f>X355+(1-(HLOOKUP(daily!$B355,'commercial size limit'!$A$4:$M$13,5,FALSE)/100))*(VLOOKUP(15&amp;$B355,'comm trip limit - FL_Keys'!$A$5:$I$64,COLUMN(F353),FALSE))*$C356</f>
        <v>9221.3961633127674</v>
      </c>
      <c r="Y356">
        <f>Y355+(1-(HLOOKUP(daily!$B355,'commercial size limit'!$A$4:$M$13,5,FALSE)/100))*(VLOOKUP(15&amp;$B355,'comm trip limit - FL_Keys'!$A$5:$I$64,COLUMN(G353),FALSE))*$C356</f>
        <v>10341.403371341628</v>
      </c>
      <c r="Z356">
        <f>Z355+(1-(HLOOKUP(daily!$B355,'commercial size limit'!$A$4:$M$13,5,FALSE)/100))*(VLOOKUP(15&amp;$B355,'comm trip limit - FL_Keys'!$A$5:$I$64,COLUMN(H353),FALSE))*$C356</f>
        <v>10588.565661330835</v>
      </c>
      <c r="AA356">
        <f>AA355+(1-(HLOOKUP(daily!$B355,'commercial size limit'!$A$4:$M$13,5,FALSE)/100))*(VLOOKUP(15&amp;$B355,'comm trip limit - FL_Keys'!$A$5:$I$64,COLUMN(I353),FALSE))*$C356</f>
        <v>10636.961578626291</v>
      </c>
      <c r="AB356">
        <f>AB355+(1-(HLOOKUP(daily!$B355,'commercial size limit'!$A$4:$M$13,6,FALSE)/100))*(VLOOKUP(16&amp;$B355,'comm trip limit - FL_Keys'!$A$5:$I$64,COLUMN(D353),FALSE))*$C356</f>
        <v>9198.3132371995853</v>
      </c>
      <c r="AC356">
        <f>AC355+(1-(HLOOKUP(daily!$B355,'commercial size limit'!$A$4:$M$13,6,FALSE)/100))*(VLOOKUP(16&amp;$B355,'comm trip limit - FL_Keys'!$A$5:$I$64,COLUMN(E353),FALSE))*$C356</f>
        <v>6759.1875934543823</v>
      </c>
      <c r="AD356">
        <f>AD355+(1-(HLOOKUP(daily!$B355,'commercial size limit'!$A$4:$M$13,6,FALSE)/100))*(VLOOKUP(16&amp;$B355,'comm trip limit - FL_Keys'!$A$5:$I$64,COLUMN(F353),FALSE))*$C356</f>
        <v>8084.4479564462681</v>
      </c>
      <c r="AE356">
        <f>AE355+(1-(HLOOKUP(daily!$B355,'commercial size limit'!$A$4:$M$13,6,FALSE)/100))*(VLOOKUP(16&amp;$B355,'comm trip limit - FL_Keys'!$A$5:$I$64,COLUMN(G353),FALSE))*$C356</f>
        <v>8940.7534298623414</v>
      </c>
      <c r="AF356">
        <f>AF355+(1-(HLOOKUP(daily!$B355,'commercial size limit'!$A$4:$M$13,6,FALSE)/100))*(VLOOKUP(16&amp;$B355,'comm trip limit - FL_Keys'!$A$5:$I$64,COLUMN(H353),FALSE))*$C356</f>
        <v>9130.4646180109339</v>
      </c>
      <c r="AG356">
        <f>AG355+(1-(HLOOKUP(daily!$B355,'commercial size limit'!$A$4:$M$13,6,FALSE)/100))*(VLOOKUP(16&amp;$B355,'comm trip limit - FL_Keys'!$A$5:$I$64,COLUMN(I353),FALSE))*$C356</f>
        <v>9171.3030862698779</v>
      </c>
      <c r="AH356">
        <f>AH355+(1-(HLOOKUP(daily!$B355,'commercial size limit'!$A$4:$M$13,7,FALSE)/100))*(VLOOKUP(17&amp;$B355,'comm trip limit - FL_Keys'!$A$5:$I$64,COLUMN(D353),FALSE))*$C356</f>
        <v>7717.2828373331504</v>
      </c>
      <c r="AI356">
        <f>AI355+(1-(HLOOKUP(daily!$B355,'commercial size limit'!$A$4:$M$13,7,FALSE)/100))*(VLOOKUP(17&amp;$B355,'comm trip limit - FL_Keys'!$A$5:$I$64,COLUMN(E353),FALSE))*$C356</f>
        <v>5873.6781674070317</v>
      </c>
      <c r="AJ356">
        <f>AJ355+(1-(HLOOKUP(daily!$B355,'commercial size limit'!$A$4:$M$13,7,FALSE)/100))*(VLOOKUP(17&amp;$B355,'comm trip limit - FL_Keys'!$A$5:$I$64,COLUMN(F353),FALSE))*$C356</f>
        <v>6967.6667469597478</v>
      </c>
      <c r="AK356">
        <f>AK355+(1-(HLOOKUP(daily!$B355,'commercial size limit'!$A$4:$M$13,7,FALSE)/100))*(VLOOKUP(17&amp;$B355,'comm trip limit - FL_Keys'!$A$5:$I$64,COLUMN(G353),FALSE))*$C356</f>
        <v>7589.0287219681777</v>
      </c>
      <c r="AL356">
        <f>AL355+(1-(HLOOKUP(daily!$B355,'commercial size limit'!$A$4:$M$13,7,FALSE)/100))*(VLOOKUP(17&amp;$B355,'comm trip limit - FL_Keys'!$A$5:$I$64,COLUMN(H353),FALSE))*$C356</f>
        <v>7710.4458188122653</v>
      </c>
      <c r="AM356">
        <f>AM355+(1-(HLOOKUP(daily!$B355,'commercial size limit'!$A$4:$M$13,7,FALSE)/100))*(VLOOKUP(17&amp;$B355,'comm trip limit - FL_Keys'!$A$5:$I$64,COLUMN(I353),FALSE))*$C356</f>
        <v>7717.2828373331504</v>
      </c>
    </row>
    <row r="357" spans="1:39" x14ac:dyDescent="0.25">
      <c r="A357" s="7">
        <v>42724</v>
      </c>
      <c r="B357" s="22">
        <f t="shared" si="16"/>
        <v>12</v>
      </c>
      <c r="C357" s="21">
        <f t="shared" si="15"/>
        <v>48.908999999999999</v>
      </c>
      <c r="D357">
        <f t="shared" si="17"/>
        <v>19841.613999999969</v>
      </c>
      <c r="E357">
        <v>355</v>
      </c>
      <c r="J357">
        <f>J356+(1-(HLOOKUP(daily!$B356,'commercial size limit'!$A$4:$M$13,2,FALSE)/100))*(VLOOKUP(12&amp;$B356,'comm trip limit - FL_Keys'!$A$5:$I$64,COLUMN(D354),FALSE))*$C357</f>
        <v>19841.613999999969</v>
      </c>
      <c r="K357">
        <f>K356+(1-(HLOOKUP(daily!$B356,'commercial size limit'!$A$4:$M$13,2,FALSE)/100))*(VLOOKUP(12&amp;$B356,'comm trip limit - FL_Keys'!$A$5:$I$64,COLUMN(E354),FALSE))*$C357</f>
        <v>11177.462191689985</v>
      </c>
      <c r="L357">
        <f>L356+(1-(HLOOKUP(daily!$B356,'commercial size limit'!$A$4:$M$13,2,FALSE)/100))*(VLOOKUP(12&amp;$B356,'comm trip limit - FL_Keys'!$A$5:$I$64,COLUMN(F354),FALSE))*$C357</f>
        <v>15127.245791309995</v>
      </c>
      <c r="M357">
        <f>M356+(1-(HLOOKUP(daily!$B356,'commercial size limit'!$A$4:$M$13,2,FALSE)/100))*(VLOOKUP(12&amp;$B356,'comm trip limit - FL_Keys'!$A$5:$I$64,COLUMN(G354),FALSE))*$C357</f>
        <v>17926.723139110014</v>
      </c>
      <c r="N357">
        <f>N356+(1-(HLOOKUP(daily!$B356,'commercial size limit'!$A$4:$M$13,2,FALSE)/100))*(VLOOKUP(12&amp;$B356,'comm trip limit - FL_Keys'!$A$5:$I$64,COLUMN(H354),FALSE))*$C357</f>
        <v>18790.861237439985</v>
      </c>
      <c r="O357">
        <f>O356+(1-(HLOOKUP(daily!$B356,'commercial size limit'!$A$4:$M$13,2,FALSE)/100))*(VLOOKUP(12&amp;$B356,'comm trip limit - FL_Keys'!$A$5:$I$64,COLUMN(I354),FALSE))*$C357</f>
        <v>19096.79322909992</v>
      </c>
      <c r="P357">
        <f>P356+(1-(HLOOKUP(daily!$B356,'commercial size limit'!$A$4:$M$13,4,FALSE)/100))*(VLOOKUP(14&amp;$B356,'comm trip limit - FL_Keys'!$A$5:$I$64,COLUMN(D354),FALSE))*$C357</f>
        <v>12847.582078211986</v>
      </c>
      <c r="Q357">
        <f>Q356+(1-(HLOOKUP(daily!$B356,'commercial size limit'!$A$4:$M$13,4,FALSE)/100))*(VLOOKUP(14&amp;$B356,'comm trip limit - FL_Keys'!$A$5:$I$64,COLUMN(E354),FALSE))*$C357</f>
        <v>8642.2895034919293</v>
      </c>
      <c r="R357">
        <f>R356+(1-(HLOOKUP(daily!$B356,'commercial size limit'!$A$4:$M$13,4,FALSE)/100))*(VLOOKUP(14&amp;$B356,'comm trip limit - FL_Keys'!$A$5:$I$64,COLUMN(F354),FALSE))*$C357</f>
        <v>10841.816631611797</v>
      </c>
      <c r="S357">
        <f>S356+(1-(HLOOKUP(daily!$B356,'commercial size limit'!$A$4:$M$13,4,FALSE)/100))*(VLOOKUP(14&amp;$B356,'comm trip limit - FL_Keys'!$A$5:$I$64,COLUMN(G354),FALSE))*$C357</f>
        <v>12274.028189507884</v>
      </c>
      <c r="T357">
        <f>T356+(1-(HLOOKUP(daily!$B356,'commercial size limit'!$A$4:$M$13,4,FALSE)/100))*(VLOOKUP(14&amp;$B356,'comm trip limit - FL_Keys'!$A$5:$I$64,COLUMN(H354),FALSE))*$C357</f>
        <v>12654.343167127612</v>
      </c>
      <c r="U357">
        <f>U356+(1-(HLOOKUP(daily!$B356,'commercial size limit'!$A$4:$M$13,4,FALSE)/100))*(VLOOKUP(14&amp;$B356,'comm trip limit - FL_Keys'!$A$5:$I$64,COLUMN(I354),FALSE))*$C357</f>
        <v>12765.510914079969</v>
      </c>
      <c r="V357">
        <f>V356+(1-(HLOOKUP(daily!$B356,'commercial size limit'!$A$4:$M$13,5,FALSE)/100))*(VLOOKUP(15&amp;$B356,'comm trip limit - FL_Keys'!$A$5:$I$64,COLUMN(D354),FALSE))*$C357</f>
        <v>10675.832162056016</v>
      </c>
      <c r="W357">
        <f>W356+(1-(HLOOKUP(daily!$B356,'commercial size limit'!$A$4:$M$13,5,FALSE)/100))*(VLOOKUP(15&amp;$B356,'comm trip limit - FL_Keys'!$A$5:$I$64,COLUMN(E354),FALSE))*$C357</f>
        <v>7548.1373215803978</v>
      </c>
      <c r="X357">
        <f>X356+(1-(HLOOKUP(daily!$B356,'commercial size limit'!$A$4:$M$13,5,FALSE)/100))*(VLOOKUP(15&amp;$B356,'comm trip limit - FL_Keys'!$A$5:$I$64,COLUMN(F354),FALSE))*$C357</f>
        <v>9232.6301277681177</v>
      </c>
      <c r="Y357">
        <f>Y356+(1-(HLOOKUP(daily!$B356,'commercial size limit'!$A$4:$M$13,5,FALSE)/100))*(VLOOKUP(15&amp;$B356,'comm trip limit - FL_Keys'!$A$5:$I$64,COLUMN(G354),FALSE))*$C357</f>
        <v>10353.263803841628</v>
      </c>
      <c r="Z357">
        <f>Z356+(1-(HLOOKUP(daily!$B356,'commercial size limit'!$A$4:$M$13,5,FALSE)/100))*(VLOOKUP(15&amp;$B356,'comm trip limit - FL_Keys'!$A$5:$I$64,COLUMN(H354),FALSE))*$C357</f>
        <v>10600.426093830834</v>
      </c>
      <c r="AA357">
        <f>AA356+(1-(HLOOKUP(daily!$B356,'commercial size limit'!$A$4:$M$13,5,FALSE)/100))*(VLOOKUP(15&amp;$B356,'comm trip limit - FL_Keys'!$A$5:$I$64,COLUMN(I354),FALSE))*$C357</f>
        <v>10648.822011126291</v>
      </c>
      <c r="AB357">
        <f>AB356+(1-(HLOOKUP(daily!$B356,'commercial size limit'!$A$4:$M$13,6,FALSE)/100))*(VLOOKUP(16&amp;$B356,'comm trip limit - FL_Keys'!$A$5:$I$64,COLUMN(D354),FALSE))*$C357</f>
        <v>9208.2906731995845</v>
      </c>
      <c r="AC357">
        <f>AC356+(1-(HLOOKUP(daily!$B356,'commercial size limit'!$A$4:$M$13,6,FALSE)/100))*(VLOOKUP(16&amp;$B356,'comm trip limit - FL_Keys'!$A$5:$I$64,COLUMN(E354),FALSE))*$C357</f>
        <v>6768.3770115591024</v>
      </c>
      <c r="AD357">
        <f>AD356+(1-(HLOOKUP(daily!$B356,'commercial size limit'!$A$4:$M$13,6,FALSE)/100))*(VLOOKUP(16&amp;$B356,'comm trip limit - FL_Keys'!$A$5:$I$64,COLUMN(F354),FALSE))*$C357</f>
        <v>8094.0198096728682</v>
      </c>
      <c r="AE357">
        <f>AE356+(1-(HLOOKUP(daily!$B356,'commercial size limit'!$A$4:$M$13,6,FALSE)/100))*(VLOOKUP(16&amp;$B356,'comm trip limit - FL_Keys'!$A$5:$I$64,COLUMN(G354),FALSE))*$C357</f>
        <v>8950.7308658623406</v>
      </c>
      <c r="AF357">
        <f>AF356+(1-(HLOOKUP(daily!$B356,'commercial size limit'!$A$4:$M$13,6,FALSE)/100))*(VLOOKUP(16&amp;$B356,'comm trip limit - FL_Keys'!$A$5:$I$64,COLUMN(H354),FALSE))*$C357</f>
        <v>9140.4420540109331</v>
      </c>
      <c r="AG357">
        <f>AG356+(1-(HLOOKUP(daily!$B356,'commercial size limit'!$A$4:$M$13,6,FALSE)/100))*(VLOOKUP(16&amp;$B356,'comm trip limit - FL_Keys'!$A$5:$I$64,COLUMN(I354),FALSE))*$C357</f>
        <v>9181.2805222698771</v>
      </c>
      <c r="AH357">
        <f>AH356+(1-(HLOOKUP(daily!$B356,'commercial size limit'!$A$4:$M$13,7,FALSE)/100))*(VLOOKUP(17&amp;$B356,'comm trip limit - FL_Keys'!$A$5:$I$64,COLUMN(D354),FALSE))*$C357</f>
        <v>7724.7903688331508</v>
      </c>
      <c r="AI357">
        <f>AI356+(1-(HLOOKUP(daily!$B356,'commercial size limit'!$A$4:$M$13,7,FALSE)/100))*(VLOOKUP(17&amp;$B356,'comm trip limit - FL_Keys'!$A$5:$I$64,COLUMN(E354),FALSE))*$C357</f>
        <v>5880.6874240413763</v>
      </c>
      <c r="AJ357">
        <f>AJ356+(1-(HLOOKUP(daily!$B356,'commercial size limit'!$A$4:$M$13,7,FALSE)/100))*(VLOOKUP(17&amp;$B356,'comm trip limit - FL_Keys'!$A$5:$I$64,COLUMN(F354),FALSE))*$C357</f>
        <v>6975.0583621733876</v>
      </c>
      <c r="AK357">
        <f>AK356+(1-(HLOOKUP(daily!$B356,'commercial size limit'!$A$4:$M$13,7,FALSE)/100))*(VLOOKUP(17&amp;$B356,'comm trip limit - FL_Keys'!$A$5:$I$64,COLUMN(G354),FALSE))*$C357</f>
        <v>7596.5362534681781</v>
      </c>
      <c r="AL357">
        <f>AL356+(1-(HLOOKUP(daily!$B356,'commercial size limit'!$A$4:$M$13,7,FALSE)/100))*(VLOOKUP(17&amp;$B356,'comm trip limit - FL_Keys'!$A$5:$I$64,COLUMN(H354),FALSE))*$C357</f>
        <v>7717.9533503122657</v>
      </c>
      <c r="AM357">
        <f>AM356+(1-(HLOOKUP(daily!$B356,'commercial size limit'!$A$4:$M$13,7,FALSE)/100))*(VLOOKUP(17&amp;$B356,'comm trip limit - FL_Keys'!$A$5:$I$64,COLUMN(I354),FALSE))*$C357</f>
        <v>7724.7903688331508</v>
      </c>
    </row>
    <row r="358" spans="1:39" x14ac:dyDescent="0.25">
      <c r="A358" s="7">
        <v>42725</v>
      </c>
      <c r="B358" s="22">
        <f t="shared" si="16"/>
        <v>12</v>
      </c>
      <c r="C358" s="21">
        <f t="shared" si="15"/>
        <v>48.908999999999999</v>
      </c>
      <c r="D358">
        <f t="shared" si="17"/>
        <v>19890.522999999968</v>
      </c>
      <c r="E358">
        <v>356</v>
      </c>
      <c r="J358">
        <f>J357+(1-(HLOOKUP(daily!$B357,'commercial size limit'!$A$4:$M$13,2,FALSE)/100))*(VLOOKUP(12&amp;$B357,'comm trip limit - FL_Keys'!$A$5:$I$64,COLUMN(D355),FALSE))*$C358</f>
        <v>19890.522999999968</v>
      </c>
      <c r="K358">
        <f>K357+(1-(HLOOKUP(daily!$B357,'commercial size limit'!$A$4:$M$13,2,FALSE)/100))*(VLOOKUP(12&amp;$B357,'comm trip limit - FL_Keys'!$A$5:$I$64,COLUMN(E355),FALSE))*$C358</f>
        <v>11202.743742879986</v>
      </c>
      <c r="L358">
        <f>L357+(1-(HLOOKUP(daily!$B357,'commercial size limit'!$A$4:$M$13,2,FALSE)/100))*(VLOOKUP(12&amp;$B357,'comm trip limit - FL_Keys'!$A$5:$I$64,COLUMN(F355),FALSE))*$C358</f>
        <v>15163.434538589996</v>
      </c>
      <c r="M358">
        <f>M357+(1-(HLOOKUP(daily!$B357,'commercial size limit'!$A$4:$M$13,2,FALSE)/100))*(VLOOKUP(12&amp;$B357,'comm trip limit - FL_Keys'!$A$5:$I$64,COLUMN(G355),FALSE))*$C358</f>
        <v>17971.099252990014</v>
      </c>
      <c r="N358">
        <f>N357+(1-(HLOOKUP(daily!$B357,'commercial size limit'!$A$4:$M$13,2,FALSE)/100))*(VLOOKUP(12&amp;$B357,'comm trip limit - FL_Keys'!$A$5:$I$64,COLUMN(H355),FALSE))*$C358</f>
        <v>18836.327532929987</v>
      </c>
      <c r="O358">
        <f>O357+(1-(HLOOKUP(daily!$B357,'commercial size limit'!$A$4:$M$13,2,FALSE)/100))*(VLOOKUP(12&amp;$B357,'comm trip limit - FL_Keys'!$A$5:$I$64,COLUMN(I355),FALSE))*$C358</f>
        <v>19143.023972259918</v>
      </c>
      <c r="P358">
        <f>P357+(1-(HLOOKUP(daily!$B357,'commercial size limit'!$A$4:$M$13,4,FALSE)/100))*(VLOOKUP(14&amp;$B357,'comm trip limit - FL_Keys'!$A$5:$I$64,COLUMN(D355),FALSE))*$C358</f>
        <v>12866.607679211986</v>
      </c>
      <c r="Q358">
        <f>Q357+(1-(HLOOKUP(daily!$B357,'commercial size limit'!$A$4:$M$13,4,FALSE)/100))*(VLOOKUP(14&amp;$B357,'comm trip limit - FL_Keys'!$A$5:$I$64,COLUMN(E355),FALSE))*$C358</f>
        <v>8657.8638604705284</v>
      </c>
      <c r="R358">
        <f>R357+(1-(HLOOKUP(daily!$B357,'commercial size limit'!$A$4:$M$13,4,FALSE)/100))*(VLOOKUP(14&amp;$B357,'comm trip limit - FL_Keys'!$A$5:$I$64,COLUMN(F355),FALSE))*$C358</f>
        <v>10859.375168518687</v>
      </c>
      <c r="S358">
        <f>S357+(1-(HLOOKUP(daily!$B357,'commercial size limit'!$A$4:$M$13,4,FALSE)/100))*(VLOOKUP(14&amp;$B357,'comm trip limit - FL_Keys'!$A$5:$I$64,COLUMN(G355),FALSE))*$C358</f>
        <v>12292.351555574975</v>
      </c>
      <c r="T358">
        <f>T357+(1-(HLOOKUP(daily!$B357,'commercial size limit'!$A$4:$M$13,4,FALSE)/100))*(VLOOKUP(14&amp;$B357,'comm trip limit - FL_Keys'!$A$5:$I$64,COLUMN(H355),FALSE))*$C358</f>
        <v>12673.368768127611</v>
      </c>
      <c r="U358">
        <f>U357+(1-(HLOOKUP(daily!$B357,'commercial size limit'!$A$4:$M$13,4,FALSE)/100))*(VLOOKUP(14&amp;$B357,'comm trip limit - FL_Keys'!$A$5:$I$64,COLUMN(I355),FALSE))*$C358</f>
        <v>12784.536515079968</v>
      </c>
      <c r="V358">
        <f>V357+(1-(HLOOKUP(daily!$B357,'commercial size limit'!$A$4:$M$13,5,FALSE)/100))*(VLOOKUP(15&amp;$B357,'comm trip limit - FL_Keys'!$A$5:$I$64,COLUMN(D355),FALSE))*$C358</f>
        <v>10687.692594556016</v>
      </c>
      <c r="W358">
        <f>W357+(1-(HLOOKUP(daily!$B357,'commercial size limit'!$A$4:$M$13,5,FALSE)/100))*(VLOOKUP(15&amp;$B357,'comm trip limit - FL_Keys'!$A$5:$I$64,COLUMN(E355),FALSE))*$C358</f>
        <v>7558.9291291121481</v>
      </c>
      <c r="X358">
        <f>X357+(1-(HLOOKUP(daily!$B357,'commercial size limit'!$A$4:$M$13,5,FALSE)/100))*(VLOOKUP(15&amp;$B357,'comm trip limit - FL_Keys'!$A$5:$I$64,COLUMN(F355),FALSE))*$C358</f>
        <v>9243.8640922234681</v>
      </c>
      <c r="Y358">
        <f>Y357+(1-(HLOOKUP(daily!$B357,'commercial size limit'!$A$4:$M$13,5,FALSE)/100))*(VLOOKUP(15&amp;$B357,'comm trip limit - FL_Keys'!$A$5:$I$64,COLUMN(G355),FALSE))*$C358</f>
        <v>10365.124236341628</v>
      </c>
      <c r="Z358">
        <f>Z357+(1-(HLOOKUP(daily!$B357,'commercial size limit'!$A$4:$M$13,5,FALSE)/100))*(VLOOKUP(15&amp;$B357,'comm trip limit - FL_Keys'!$A$5:$I$64,COLUMN(H355),FALSE))*$C358</f>
        <v>10612.286526330834</v>
      </c>
      <c r="AA358">
        <f>AA357+(1-(HLOOKUP(daily!$B357,'commercial size limit'!$A$4:$M$13,5,FALSE)/100))*(VLOOKUP(15&amp;$B357,'comm trip limit - FL_Keys'!$A$5:$I$64,COLUMN(I355),FALSE))*$C358</f>
        <v>10660.68244362629</v>
      </c>
      <c r="AB358">
        <f>AB357+(1-(HLOOKUP(daily!$B357,'commercial size limit'!$A$4:$M$13,6,FALSE)/100))*(VLOOKUP(16&amp;$B357,'comm trip limit - FL_Keys'!$A$5:$I$64,COLUMN(D355),FALSE))*$C358</f>
        <v>9218.2681091995837</v>
      </c>
      <c r="AC358">
        <f>AC357+(1-(HLOOKUP(daily!$B357,'commercial size limit'!$A$4:$M$13,6,FALSE)/100))*(VLOOKUP(16&amp;$B357,'comm trip limit - FL_Keys'!$A$5:$I$64,COLUMN(E355),FALSE))*$C358</f>
        <v>6777.5664296638224</v>
      </c>
      <c r="AD358">
        <f>AD357+(1-(HLOOKUP(daily!$B357,'commercial size limit'!$A$4:$M$13,6,FALSE)/100))*(VLOOKUP(16&amp;$B357,'comm trip limit - FL_Keys'!$A$5:$I$64,COLUMN(F355),FALSE))*$C358</f>
        <v>8103.5916628994682</v>
      </c>
      <c r="AE358">
        <f>AE357+(1-(HLOOKUP(daily!$B357,'commercial size limit'!$A$4:$M$13,6,FALSE)/100))*(VLOOKUP(16&amp;$B357,'comm trip limit - FL_Keys'!$A$5:$I$64,COLUMN(G355),FALSE))*$C358</f>
        <v>8960.7083018623398</v>
      </c>
      <c r="AF358">
        <f>AF357+(1-(HLOOKUP(daily!$B357,'commercial size limit'!$A$4:$M$13,6,FALSE)/100))*(VLOOKUP(16&amp;$B357,'comm trip limit - FL_Keys'!$A$5:$I$64,COLUMN(H355),FALSE))*$C358</f>
        <v>9150.4194900109323</v>
      </c>
      <c r="AG358">
        <f>AG357+(1-(HLOOKUP(daily!$B357,'commercial size limit'!$A$4:$M$13,6,FALSE)/100))*(VLOOKUP(16&amp;$B357,'comm trip limit - FL_Keys'!$A$5:$I$64,COLUMN(I355),FALSE))*$C358</f>
        <v>9191.2579582698763</v>
      </c>
      <c r="AH358">
        <f>AH357+(1-(HLOOKUP(daily!$B357,'commercial size limit'!$A$4:$M$13,7,FALSE)/100))*(VLOOKUP(17&amp;$B357,'comm trip limit - FL_Keys'!$A$5:$I$64,COLUMN(D355),FALSE))*$C358</f>
        <v>7732.2979003331511</v>
      </c>
      <c r="AI358">
        <f>AI357+(1-(HLOOKUP(daily!$B357,'commercial size limit'!$A$4:$M$13,7,FALSE)/100))*(VLOOKUP(17&amp;$B357,'comm trip limit - FL_Keys'!$A$5:$I$64,COLUMN(E355),FALSE))*$C358</f>
        <v>5887.6966806757209</v>
      </c>
      <c r="AJ358">
        <f>AJ357+(1-(HLOOKUP(daily!$B357,'commercial size limit'!$A$4:$M$13,7,FALSE)/100))*(VLOOKUP(17&amp;$B357,'comm trip limit - FL_Keys'!$A$5:$I$64,COLUMN(F355),FALSE))*$C358</f>
        <v>6982.4499773870275</v>
      </c>
      <c r="AK358">
        <f>AK357+(1-(HLOOKUP(daily!$B357,'commercial size limit'!$A$4:$M$13,7,FALSE)/100))*(VLOOKUP(17&amp;$B357,'comm trip limit - FL_Keys'!$A$5:$I$64,COLUMN(G355),FALSE))*$C358</f>
        <v>7604.0437849681784</v>
      </c>
      <c r="AL358">
        <f>AL357+(1-(HLOOKUP(daily!$B357,'commercial size limit'!$A$4:$M$13,7,FALSE)/100))*(VLOOKUP(17&amp;$B357,'comm trip limit - FL_Keys'!$A$5:$I$64,COLUMN(H355),FALSE))*$C358</f>
        <v>7725.4608818122661</v>
      </c>
      <c r="AM358">
        <f>AM357+(1-(HLOOKUP(daily!$B357,'commercial size limit'!$A$4:$M$13,7,FALSE)/100))*(VLOOKUP(17&amp;$B357,'comm trip limit - FL_Keys'!$A$5:$I$64,COLUMN(I355),FALSE))*$C358</f>
        <v>7732.2979003331511</v>
      </c>
    </row>
    <row r="359" spans="1:39" x14ac:dyDescent="0.25">
      <c r="A359" s="7">
        <v>42726</v>
      </c>
      <c r="B359" s="22">
        <f t="shared" si="16"/>
        <v>12</v>
      </c>
      <c r="C359" s="21">
        <f t="shared" si="15"/>
        <v>48.908999999999999</v>
      </c>
      <c r="D359">
        <f t="shared" si="17"/>
        <v>19939.431999999968</v>
      </c>
      <c r="E359">
        <v>357</v>
      </c>
      <c r="J359">
        <f>J358+(1-(HLOOKUP(daily!$B358,'commercial size limit'!$A$4:$M$13,2,FALSE)/100))*(VLOOKUP(12&amp;$B358,'comm trip limit - FL_Keys'!$A$5:$I$64,COLUMN(D356),FALSE))*$C359</f>
        <v>19939.431999999968</v>
      </c>
      <c r="K359">
        <f>K358+(1-(HLOOKUP(daily!$B358,'commercial size limit'!$A$4:$M$13,2,FALSE)/100))*(VLOOKUP(12&amp;$B358,'comm trip limit - FL_Keys'!$A$5:$I$64,COLUMN(E356),FALSE))*$C359</f>
        <v>11228.025294069987</v>
      </c>
      <c r="L359">
        <f>L358+(1-(HLOOKUP(daily!$B358,'commercial size limit'!$A$4:$M$13,2,FALSE)/100))*(VLOOKUP(12&amp;$B358,'comm trip limit - FL_Keys'!$A$5:$I$64,COLUMN(F356),FALSE))*$C359</f>
        <v>15199.623285869997</v>
      </c>
      <c r="M359">
        <f>M358+(1-(HLOOKUP(daily!$B358,'commercial size limit'!$A$4:$M$13,2,FALSE)/100))*(VLOOKUP(12&amp;$B358,'comm trip limit - FL_Keys'!$A$5:$I$64,COLUMN(G356),FALSE))*$C359</f>
        <v>18015.475366870014</v>
      </c>
      <c r="N359">
        <f>N358+(1-(HLOOKUP(daily!$B358,'commercial size limit'!$A$4:$M$13,2,FALSE)/100))*(VLOOKUP(12&amp;$B358,'comm trip limit - FL_Keys'!$A$5:$I$64,COLUMN(H356),FALSE))*$C359</f>
        <v>18881.793828419988</v>
      </c>
      <c r="O359">
        <f>O358+(1-(HLOOKUP(daily!$B358,'commercial size limit'!$A$4:$M$13,2,FALSE)/100))*(VLOOKUP(12&amp;$B358,'comm trip limit - FL_Keys'!$A$5:$I$64,COLUMN(I356),FALSE))*$C359</f>
        <v>19189.254715419916</v>
      </c>
      <c r="P359">
        <f>P358+(1-(HLOOKUP(daily!$B358,'commercial size limit'!$A$4:$M$13,4,FALSE)/100))*(VLOOKUP(14&amp;$B358,'comm trip limit - FL_Keys'!$A$5:$I$64,COLUMN(D356),FALSE))*$C359</f>
        <v>12885.633280211985</v>
      </c>
      <c r="Q359">
        <f>Q358+(1-(HLOOKUP(daily!$B358,'commercial size limit'!$A$4:$M$13,4,FALSE)/100))*(VLOOKUP(14&amp;$B358,'comm trip limit - FL_Keys'!$A$5:$I$64,COLUMN(E356),FALSE))*$C359</f>
        <v>8673.4382174491275</v>
      </c>
      <c r="R359">
        <f>R358+(1-(HLOOKUP(daily!$B358,'commercial size limit'!$A$4:$M$13,4,FALSE)/100))*(VLOOKUP(14&amp;$B358,'comm trip limit - FL_Keys'!$A$5:$I$64,COLUMN(F356),FALSE))*$C359</f>
        <v>10876.933705425578</v>
      </c>
      <c r="S359">
        <f>S358+(1-(HLOOKUP(daily!$B358,'commercial size limit'!$A$4:$M$13,4,FALSE)/100))*(VLOOKUP(14&amp;$B358,'comm trip limit - FL_Keys'!$A$5:$I$64,COLUMN(G356),FALSE))*$C359</f>
        <v>12310.674921642065</v>
      </c>
      <c r="T359">
        <f>T358+(1-(HLOOKUP(daily!$B358,'commercial size limit'!$A$4:$M$13,4,FALSE)/100))*(VLOOKUP(14&amp;$B358,'comm trip limit - FL_Keys'!$A$5:$I$64,COLUMN(H356),FALSE))*$C359</f>
        <v>12692.394369127611</v>
      </c>
      <c r="U359">
        <f>U358+(1-(HLOOKUP(daily!$B358,'commercial size limit'!$A$4:$M$13,4,FALSE)/100))*(VLOOKUP(14&amp;$B358,'comm trip limit - FL_Keys'!$A$5:$I$64,COLUMN(I356),FALSE))*$C359</f>
        <v>12803.562116079967</v>
      </c>
      <c r="V359">
        <f>V358+(1-(HLOOKUP(daily!$B358,'commercial size limit'!$A$4:$M$13,5,FALSE)/100))*(VLOOKUP(15&amp;$B358,'comm trip limit - FL_Keys'!$A$5:$I$64,COLUMN(D356),FALSE))*$C359</f>
        <v>10699.553027056016</v>
      </c>
      <c r="W359">
        <f>W358+(1-(HLOOKUP(daily!$B358,'commercial size limit'!$A$4:$M$13,5,FALSE)/100))*(VLOOKUP(15&amp;$B358,'comm trip limit - FL_Keys'!$A$5:$I$64,COLUMN(E356),FALSE))*$C359</f>
        <v>7569.7209366438983</v>
      </c>
      <c r="X359">
        <f>X358+(1-(HLOOKUP(daily!$B358,'commercial size limit'!$A$4:$M$13,5,FALSE)/100))*(VLOOKUP(15&amp;$B358,'comm trip limit - FL_Keys'!$A$5:$I$64,COLUMN(F356),FALSE))*$C359</f>
        <v>9255.0980566788185</v>
      </c>
      <c r="Y359">
        <f>Y358+(1-(HLOOKUP(daily!$B358,'commercial size limit'!$A$4:$M$13,5,FALSE)/100))*(VLOOKUP(15&amp;$B358,'comm trip limit - FL_Keys'!$A$5:$I$64,COLUMN(G356),FALSE))*$C359</f>
        <v>10376.984668841627</v>
      </c>
      <c r="Z359">
        <f>Z358+(1-(HLOOKUP(daily!$B358,'commercial size limit'!$A$4:$M$13,5,FALSE)/100))*(VLOOKUP(15&amp;$B358,'comm trip limit - FL_Keys'!$A$5:$I$64,COLUMN(H356),FALSE))*$C359</f>
        <v>10624.146958830834</v>
      </c>
      <c r="AA359">
        <f>AA358+(1-(HLOOKUP(daily!$B358,'commercial size limit'!$A$4:$M$13,5,FALSE)/100))*(VLOOKUP(15&amp;$B358,'comm trip limit - FL_Keys'!$A$5:$I$64,COLUMN(I356),FALSE))*$C359</f>
        <v>10672.54287612629</v>
      </c>
      <c r="AB359">
        <f>AB358+(1-(HLOOKUP(daily!$B358,'commercial size limit'!$A$4:$M$13,6,FALSE)/100))*(VLOOKUP(16&amp;$B358,'comm trip limit - FL_Keys'!$A$5:$I$64,COLUMN(D356),FALSE))*$C359</f>
        <v>9228.2455451995829</v>
      </c>
      <c r="AC359">
        <f>AC358+(1-(HLOOKUP(daily!$B358,'commercial size limit'!$A$4:$M$13,6,FALSE)/100))*(VLOOKUP(16&amp;$B358,'comm trip limit - FL_Keys'!$A$5:$I$64,COLUMN(E356),FALSE))*$C359</f>
        <v>6786.7558477685425</v>
      </c>
      <c r="AD359">
        <f>AD358+(1-(HLOOKUP(daily!$B358,'commercial size limit'!$A$4:$M$13,6,FALSE)/100))*(VLOOKUP(16&amp;$B358,'comm trip limit - FL_Keys'!$A$5:$I$64,COLUMN(F356),FALSE))*$C359</f>
        <v>8113.1635161260683</v>
      </c>
      <c r="AE359">
        <f>AE358+(1-(HLOOKUP(daily!$B358,'commercial size limit'!$A$4:$M$13,6,FALSE)/100))*(VLOOKUP(16&amp;$B358,'comm trip limit - FL_Keys'!$A$5:$I$64,COLUMN(G356),FALSE))*$C359</f>
        <v>8970.685737862339</v>
      </c>
      <c r="AF359">
        <f>AF358+(1-(HLOOKUP(daily!$B358,'commercial size limit'!$A$4:$M$13,6,FALSE)/100))*(VLOOKUP(16&amp;$B358,'comm trip limit - FL_Keys'!$A$5:$I$64,COLUMN(H356),FALSE))*$C359</f>
        <v>9160.3969260109316</v>
      </c>
      <c r="AG359">
        <f>AG358+(1-(HLOOKUP(daily!$B358,'commercial size limit'!$A$4:$M$13,6,FALSE)/100))*(VLOOKUP(16&amp;$B358,'comm trip limit - FL_Keys'!$A$5:$I$64,COLUMN(I356),FALSE))*$C359</f>
        <v>9201.2353942698755</v>
      </c>
      <c r="AH359">
        <f>AH358+(1-(HLOOKUP(daily!$B358,'commercial size limit'!$A$4:$M$13,7,FALSE)/100))*(VLOOKUP(17&amp;$B358,'comm trip limit - FL_Keys'!$A$5:$I$64,COLUMN(D356),FALSE))*$C359</f>
        <v>7739.8054318331515</v>
      </c>
      <c r="AI359">
        <f>AI358+(1-(HLOOKUP(daily!$B358,'commercial size limit'!$A$4:$M$13,7,FALSE)/100))*(VLOOKUP(17&amp;$B358,'comm trip limit - FL_Keys'!$A$5:$I$64,COLUMN(E356),FALSE))*$C359</f>
        <v>5894.7059373100656</v>
      </c>
      <c r="AJ359">
        <f>AJ358+(1-(HLOOKUP(daily!$B358,'commercial size limit'!$A$4:$M$13,7,FALSE)/100))*(VLOOKUP(17&amp;$B358,'comm trip limit - FL_Keys'!$A$5:$I$64,COLUMN(F356),FALSE))*$C359</f>
        <v>6989.8415926006674</v>
      </c>
      <c r="AK359">
        <f>AK358+(1-(HLOOKUP(daily!$B358,'commercial size limit'!$A$4:$M$13,7,FALSE)/100))*(VLOOKUP(17&amp;$B358,'comm trip limit - FL_Keys'!$A$5:$I$64,COLUMN(G356),FALSE))*$C359</f>
        <v>7611.5513164681788</v>
      </c>
      <c r="AL359">
        <f>AL358+(1-(HLOOKUP(daily!$B358,'commercial size limit'!$A$4:$M$13,7,FALSE)/100))*(VLOOKUP(17&amp;$B358,'comm trip limit - FL_Keys'!$A$5:$I$64,COLUMN(H356),FALSE))*$C359</f>
        <v>7732.9684133122664</v>
      </c>
      <c r="AM359">
        <f>AM358+(1-(HLOOKUP(daily!$B358,'commercial size limit'!$A$4:$M$13,7,FALSE)/100))*(VLOOKUP(17&amp;$B358,'comm trip limit - FL_Keys'!$A$5:$I$64,COLUMN(I356),FALSE))*$C359</f>
        <v>7739.8054318331515</v>
      </c>
    </row>
    <row r="360" spans="1:39" x14ac:dyDescent="0.25">
      <c r="A360" s="7">
        <v>42727</v>
      </c>
      <c r="B360" s="22">
        <f t="shared" si="16"/>
        <v>12</v>
      </c>
      <c r="C360" s="21">
        <f t="shared" si="15"/>
        <v>48.908999999999999</v>
      </c>
      <c r="D360">
        <f t="shared" si="17"/>
        <v>19988.340999999968</v>
      </c>
      <c r="E360">
        <v>358</v>
      </c>
      <c r="J360">
        <f>J359+(1-(HLOOKUP(daily!$B359,'commercial size limit'!$A$4:$M$13,2,FALSE)/100))*(VLOOKUP(12&amp;$B359,'comm trip limit - FL_Keys'!$A$5:$I$64,COLUMN(D357),FALSE))*$C360</f>
        <v>19988.340999999968</v>
      </c>
      <c r="K360">
        <f>K359+(1-(HLOOKUP(daily!$B359,'commercial size limit'!$A$4:$M$13,2,FALSE)/100))*(VLOOKUP(12&amp;$B359,'comm trip limit - FL_Keys'!$A$5:$I$64,COLUMN(E357),FALSE))*$C360</f>
        <v>11253.306845259987</v>
      </c>
      <c r="L360">
        <f>L359+(1-(HLOOKUP(daily!$B359,'commercial size limit'!$A$4:$M$13,2,FALSE)/100))*(VLOOKUP(12&amp;$B359,'comm trip limit - FL_Keys'!$A$5:$I$64,COLUMN(F357),FALSE))*$C360</f>
        <v>15235.812033149998</v>
      </c>
      <c r="M360">
        <f>M359+(1-(HLOOKUP(daily!$B359,'commercial size limit'!$A$4:$M$13,2,FALSE)/100))*(VLOOKUP(12&amp;$B359,'comm trip limit - FL_Keys'!$A$5:$I$64,COLUMN(G357),FALSE))*$C360</f>
        <v>18059.851480750014</v>
      </c>
      <c r="N360">
        <f>N359+(1-(HLOOKUP(daily!$B359,'commercial size limit'!$A$4:$M$13,2,FALSE)/100))*(VLOOKUP(12&amp;$B359,'comm trip limit - FL_Keys'!$A$5:$I$64,COLUMN(H357),FALSE))*$C360</f>
        <v>18927.260123909989</v>
      </c>
      <c r="O360">
        <f>O359+(1-(HLOOKUP(daily!$B359,'commercial size limit'!$A$4:$M$13,2,FALSE)/100))*(VLOOKUP(12&amp;$B359,'comm trip limit - FL_Keys'!$A$5:$I$64,COLUMN(I357),FALSE))*$C360</f>
        <v>19235.485458579915</v>
      </c>
      <c r="P360">
        <f>P359+(1-(HLOOKUP(daily!$B359,'commercial size limit'!$A$4:$M$13,4,FALSE)/100))*(VLOOKUP(14&amp;$B359,'comm trip limit - FL_Keys'!$A$5:$I$64,COLUMN(D357),FALSE))*$C360</f>
        <v>12904.658881211984</v>
      </c>
      <c r="Q360">
        <f>Q359+(1-(HLOOKUP(daily!$B359,'commercial size limit'!$A$4:$M$13,4,FALSE)/100))*(VLOOKUP(14&amp;$B359,'comm trip limit - FL_Keys'!$A$5:$I$64,COLUMN(E357),FALSE))*$C360</f>
        <v>8689.0125744277266</v>
      </c>
      <c r="R360">
        <f>R359+(1-(HLOOKUP(daily!$B359,'commercial size limit'!$A$4:$M$13,4,FALSE)/100))*(VLOOKUP(14&amp;$B359,'comm trip limit - FL_Keys'!$A$5:$I$64,COLUMN(F357),FALSE))*$C360</f>
        <v>10894.492242332468</v>
      </c>
      <c r="S360">
        <f>S359+(1-(HLOOKUP(daily!$B359,'commercial size limit'!$A$4:$M$13,4,FALSE)/100))*(VLOOKUP(14&amp;$B359,'comm trip limit - FL_Keys'!$A$5:$I$64,COLUMN(G357),FALSE))*$C360</f>
        <v>12328.998287709155</v>
      </c>
      <c r="T360">
        <f>T359+(1-(HLOOKUP(daily!$B359,'commercial size limit'!$A$4:$M$13,4,FALSE)/100))*(VLOOKUP(14&amp;$B359,'comm trip limit - FL_Keys'!$A$5:$I$64,COLUMN(H357),FALSE))*$C360</f>
        <v>12711.41997012761</v>
      </c>
      <c r="U360">
        <f>U359+(1-(HLOOKUP(daily!$B359,'commercial size limit'!$A$4:$M$13,4,FALSE)/100))*(VLOOKUP(14&amp;$B359,'comm trip limit - FL_Keys'!$A$5:$I$64,COLUMN(I357),FALSE))*$C360</f>
        <v>12822.587717079967</v>
      </c>
      <c r="V360">
        <f>V359+(1-(HLOOKUP(daily!$B359,'commercial size limit'!$A$4:$M$13,5,FALSE)/100))*(VLOOKUP(15&amp;$B359,'comm trip limit - FL_Keys'!$A$5:$I$64,COLUMN(D357),FALSE))*$C360</f>
        <v>10711.413459556015</v>
      </c>
      <c r="W360">
        <f>W359+(1-(HLOOKUP(daily!$B359,'commercial size limit'!$A$4:$M$13,5,FALSE)/100))*(VLOOKUP(15&amp;$B359,'comm trip limit - FL_Keys'!$A$5:$I$64,COLUMN(E357),FALSE))*$C360</f>
        <v>7580.5127441756485</v>
      </c>
      <c r="X360">
        <f>X359+(1-(HLOOKUP(daily!$B359,'commercial size limit'!$A$4:$M$13,5,FALSE)/100))*(VLOOKUP(15&amp;$B359,'comm trip limit - FL_Keys'!$A$5:$I$64,COLUMN(F357),FALSE))*$C360</f>
        <v>9266.3320211341688</v>
      </c>
      <c r="Y360">
        <f>Y359+(1-(HLOOKUP(daily!$B359,'commercial size limit'!$A$4:$M$13,5,FALSE)/100))*(VLOOKUP(15&amp;$B359,'comm trip limit - FL_Keys'!$A$5:$I$64,COLUMN(G357),FALSE))*$C360</f>
        <v>10388.845101341627</v>
      </c>
      <c r="Z360">
        <f>Z359+(1-(HLOOKUP(daily!$B359,'commercial size limit'!$A$4:$M$13,5,FALSE)/100))*(VLOOKUP(15&amp;$B359,'comm trip limit - FL_Keys'!$A$5:$I$64,COLUMN(H357),FALSE))*$C360</f>
        <v>10636.007391330833</v>
      </c>
      <c r="AA360">
        <f>AA359+(1-(HLOOKUP(daily!$B359,'commercial size limit'!$A$4:$M$13,5,FALSE)/100))*(VLOOKUP(15&amp;$B359,'comm trip limit - FL_Keys'!$A$5:$I$64,COLUMN(I357),FALSE))*$C360</f>
        <v>10684.40330862629</v>
      </c>
      <c r="AB360">
        <f>AB359+(1-(HLOOKUP(daily!$B359,'commercial size limit'!$A$4:$M$13,6,FALSE)/100))*(VLOOKUP(16&amp;$B359,'comm trip limit - FL_Keys'!$A$5:$I$64,COLUMN(D357),FALSE))*$C360</f>
        <v>9238.2229811995821</v>
      </c>
      <c r="AC360">
        <f>AC359+(1-(HLOOKUP(daily!$B359,'commercial size limit'!$A$4:$M$13,6,FALSE)/100))*(VLOOKUP(16&amp;$B359,'comm trip limit - FL_Keys'!$A$5:$I$64,COLUMN(E357),FALSE))*$C360</f>
        <v>6795.9452658732625</v>
      </c>
      <c r="AD360">
        <f>AD359+(1-(HLOOKUP(daily!$B359,'commercial size limit'!$A$4:$M$13,6,FALSE)/100))*(VLOOKUP(16&amp;$B359,'comm trip limit - FL_Keys'!$A$5:$I$64,COLUMN(F357),FALSE))*$C360</f>
        <v>8122.7353693526684</v>
      </c>
      <c r="AE360">
        <f>AE359+(1-(HLOOKUP(daily!$B359,'commercial size limit'!$A$4:$M$13,6,FALSE)/100))*(VLOOKUP(16&amp;$B359,'comm trip limit - FL_Keys'!$A$5:$I$64,COLUMN(G357),FALSE))*$C360</f>
        <v>8980.6631738623382</v>
      </c>
      <c r="AF360">
        <f>AF359+(1-(HLOOKUP(daily!$B359,'commercial size limit'!$A$4:$M$13,6,FALSE)/100))*(VLOOKUP(16&amp;$B359,'comm trip limit - FL_Keys'!$A$5:$I$64,COLUMN(H357),FALSE))*$C360</f>
        <v>9170.3743620109308</v>
      </c>
      <c r="AG360">
        <f>AG359+(1-(HLOOKUP(daily!$B359,'commercial size limit'!$A$4:$M$13,6,FALSE)/100))*(VLOOKUP(16&amp;$B359,'comm trip limit - FL_Keys'!$A$5:$I$64,COLUMN(I357),FALSE))*$C360</f>
        <v>9211.2128302698748</v>
      </c>
      <c r="AH360">
        <f>AH359+(1-(HLOOKUP(daily!$B359,'commercial size limit'!$A$4:$M$13,7,FALSE)/100))*(VLOOKUP(17&amp;$B359,'comm trip limit - FL_Keys'!$A$5:$I$64,COLUMN(D357),FALSE))*$C360</f>
        <v>7747.3129633331519</v>
      </c>
      <c r="AI360">
        <f>AI359+(1-(HLOOKUP(daily!$B359,'commercial size limit'!$A$4:$M$13,7,FALSE)/100))*(VLOOKUP(17&amp;$B359,'comm trip limit - FL_Keys'!$A$5:$I$64,COLUMN(E357),FALSE))*$C360</f>
        <v>5901.7151939444102</v>
      </c>
      <c r="AJ360">
        <f>AJ359+(1-(HLOOKUP(daily!$B359,'commercial size limit'!$A$4:$M$13,7,FALSE)/100))*(VLOOKUP(17&amp;$B359,'comm trip limit - FL_Keys'!$A$5:$I$64,COLUMN(F357),FALSE))*$C360</f>
        <v>6997.2332078143072</v>
      </c>
      <c r="AK360">
        <f>AK359+(1-(HLOOKUP(daily!$B359,'commercial size limit'!$A$4:$M$13,7,FALSE)/100))*(VLOOKUP(17&amp;$B359,'comm trip limit - FL_Keys'!$A$5:$I$64,COLUMN(G357),FALSE))*$C360</f>
        <v>7619.0588479681792</v>
      </c>
      <c r="AL360">
        <f>AL359+(1-(HLOOKUP(daily!$B359,'commercial size limit'!$A$4:$M$13,7,FALSE)/100))*(VLOOKUP(17&amp;$B359,'comm trip limit - FL_Keys'!$A$5:$I$64,COLUMN(H357),FALSE))*$C360</f>
        <v>7740.4759448122668</v>
      </c>
      <c r="AM360">
        <f>AM359+(1-(HLOOKUP(daily!$B359,'commercial size limit'!$A$4:$M$13,7,FALSE)/100))*(VLOOKUP(17&amp;$B359,'comm trip limit - FL_Keys'!$A$5:$I$64,COLUMN(I357),FALSE))*$C360</f>
        <v>7747.3129633331519</v>
      </c>
    </row>
    <row r="361" spans="1:39" x14ac:dyDescent="0.25">
      <c r="A361" s="7">
        <v>42728</v>
      </c>
      <c r="B361" s="22">
        <f t="shared" si="16"/>
        <v>12</v>
      </c>
      <c r="C361" s="21">
        <f t="shared" si="15"/>
        <v>48.908999999999999</v>
      </c>
      <c r="D361">
        <f t="shared" si="17"/>
        <v>20037.249999999967</v>
      </c>
      <c r="E361">
        <v>359</v>
      </c>
      <c r="J361">
        <f>J360+(1-(HLOOKUP(daily!$B360,'commercial size limit'!$A$4:$M$13,2,FALSE)/100))*(VLOOKUP(12&amp;$B360,'comm trip limit - FL_Keys'!$A$5:$I$64,COLUMN(D358),FALSE))*$C361</f>
        <v>20037.249999999967</v>
      </c>
      <c r="K361">
        <f>K360+(1-(HLOOKUP(daily!$B360,'commercial size limit'!$A$4:$M$13,2,FALSE)/100))*(VLOOKUP(12&amp;$B360,'comm trip limit - FL_Keys'!$A$5:$I$64,COLUMN(E358),FALSE))*$C361</f>
        <v>11278.588396449988</v>
      </c>
      <c r="L361">
        <f>L360+(1-(HLOOKUP(daily!$B360,'commercial size limit'!$A$4:$M$13,2,FALSE)/100))*(VLOOKUP(12&amp;$B360,'comm trip limit - FL_Keys'!$A$5:$I$64,COLUMN(F358),FALSE))*$C361</f>
        <v>15272.000780429998</v>
      </c>
      <c r="M361">
        <f>M360+(1-(HLOOKUP(daily!$B360,'commercial size limit'!$A$4:$M$13,2,FALSE)/100))*(VLOOKUP(12&amp;$B360,'comm trip limit - FL_Keys'!$A$5:$I$64,COLUMN(G358),FALSE))*$C361</f>
        <v>18104.227594630014</v>
      </c>
      <c r="N361">
        <f>N360+(1-(HLOOKUP(daily!$B360,'commercial size limit'!$A$4:$M$13,2,FALSE)/100))*(VLOOKUP(12&amp;$B360,'comm trip limit - FL_Keys'!$A$5:$I$64,COLUMN(H358),FALSE))*$C361</f>
        <v>18972.726419399991</v>
      </c>
      <c r="O361">
        <f>O360+(1-(HLOOKUP(daily!$B360,'commercial size limit'!$A$4:$M$13,2,FALSE)/100))*(VLOOKUP(12&amp;$B360,'comm trip limit - FL_Keys'!$A$5:$I$64,COLUMN(I358),FALSE))*$C361</f>
        <v>19281.716201739913</v>
      </c>
      <c r="P361">
        <f>P360+(1-(HLOOKUP(daily!$B360,'commercial size limit'!$A$4:$M$13,4,FALSE)/100))*(VLOOKUP(14&amp;$B360,'comm trip limit - FL_Keys'!$A$5:$I$64,COLUMN(D358),FALSE))*$C361</f>
        <v>12923.684482211984</v>
      </c>
      <c r="Q361">
        <f>Q360+(1-(HLOOKUP(daily!$B360,'commercial size limit'!$A$4:$M$13,4,FALSE)/100))*(VLOOKUP(14&amp;$B360,'comm trip limit - FL_Keys'!$A$5:$I$64,COLUMN(E358),FALSE))*$C361</f>
        <v>8704.5869314063257</v>
      </c>
      <c r="R361">
        <f>R360+(1-(HLOOKUP(daily!$B360,'commercial size limit'!$A$4:$M$13,4,FALSE)/100))*(VLOOKUP(14&amp;$B360,'comm trip limit - FL_Keys'!$A$5:$I$64,COLUMN(F358),FALSE))*$C361</f>
        <v>10912.050779239358</v>
      </c>
      <c r="S361">
        <f>S360+(1-(HLOOKUP(daily!$B360,'commercial size limit'!$A$4:$M$13,4,FALSE)/100))*(VLOOKUP(14&amp;$B360,'comm trip limit - FL_Keys'!$A$5:$I$64,COLUMN(G358),FALSE))*$C361</f>
        <v>12347.321653776246</v>
      </c>
      <c r="T361">
        <f>T360+(1-(HLOOKUP(daily!$B360,'commercial size limit'!$A$4:$M$13,4,FALSE)/100))*(VLOOKUP(14&amp;$B360,'comm trip limit - FL_Keys'!$A$5:$I$64,COLUMN(H358),FALSE))*$C361</f>
        <v>12730.44557112761</v>
      </c>
      <c r="U361">
        <f>U360+(1-(HLOOKUP(daily!$B360,'commercial size limit'!$A$4:$M$13,4,FALSE)/100))*(VLOOKUP(14&amp;$B360,'comm trip limit - FL_Keys'!$A$5:$I$64,COLUMN(I358),FALSE))*$C361</f>
        <v>12841.613318079966</v>
      </c>
      <c r="V361">
        <f>V360+(1-(HLOOKUP(daily!$B360,'commercial size limit'!$A$4:$M$13,5,FALSE)/100))*(VLOOKUP(15&amp;$B360,'comm trip limit - FL_Keys'!$A$5:$I$64,COLUMN(D358),FALSE))*$C361</f>
        <v>10723.273892056015</v>
      </c>
      <c r="W361">
        <f>W360+(1-(HLOOKUP(daily!$B360,'commercial size limit'!$A$4:$M$13,5,FALSE)/100))*(VLOOKUP(15&amp;$B360,'comm trip limit - FL_Keys'!$A$5:$I$64,COLUMN(E358),FALSE))*$C361</f>
        <v>7591.3045517073988</v>
      </c>
      <c r="X361">
        <f>X360+(1-(HLOOKUP(daily!$B360,'commercial size limit'!$A$4:$M$13,5,FALSE)/100))*(VLOOKUP(15&amp;$B360,'comm trip limit - FL_Keys'!$A$5:$I$64,COLUMN(F358),FALSE))*$C361</f>
        <v>9277.5659855895192</v>
      </c>
      <c r="Y361">
        <f>Y360+(1-(HLOOKUP(daily!$B360,'commercial size limit'!$A$4:$M$13,5,FALSE)/100))*(VLOOKUP(15&amp;$B360,'comm trip limit - FL_Keys'!$A$5:$I$64,COLUMN(G358),FALSE))*$C361</f>
        <v>10400.705533841627</v>
      </c>
      <c r="Z361">
        <f>Z360+(1-(HLOOKUP(daily!$B360,'commercial size limit'!$A$4:$M$13,5,FALSE)/100))*(VLOOKUP(15&amp;$B360,'comm trip limit - FL_Keys'!$A$5:$I$64,COLUMN(H358),FALSE))*$C361</f>
        <v>10647.867823830833</v>
      </c>
      <c r="AA361">
        <f>AA360+(1-(HLOOKUP(daily!$B360,'commercial size limit'!$A$4:$M$13,5,FALSE)/100))*(VLOOKUP(15&amp;$B360,'comm trip limit - FL_Keys'!$A$5:$I$64,COLUMN(I358),FALSE))*$C361</f>
        <v>10696.263741126289</v>
      </c>
      <c r="AB361">
        <f>AB360+(1-(HLOOKUP(daily!$B360,'commercial size limit'!$A$4:$M$13,6,FALSE)/100))*(VLOOKUP(16&amp;$B360,'comm trip limit - FL_Keys'!$A$5:$I$64,COLUMN(D358),FALSE))*$C361</f>
        <v>9248.2004171995814</v>
      </c>
      <c r="AC361">
        <f>AC360+(1-(HLOOKUP(daily!$B360,'commercial size limit'!$A$4:$M$13,6,FALSE)/100))*(VLOOKUP(16&amp;$B360,'comm trip limit - FL_Keys'!$A$5:$I$64,COLUMN(E358),FALSE))*$C361</f>
        <v>6805.1346839779826</v>
      </c>
      <c r="AD361">
        <f>AD360+(1-(HLOOKUP(daily!$B360,'commercial size limit'!$A$4:$M$13,6,FALSE)/100))*(VLOOKUP(16&amp;$B360,'comm trip limit - FL_Keys'!$A$5:$I$64,COLUMN(F358),FALSE))*$C361</f>
        <v>8132.3072225792685</v>
      </c>
      <c r="AE361">
        <f>AE360+(1-(HLOOKUP(daily!$B360,'commercial size limit'!$A$4:$M$13,6,FALSE)/100))*(VLOOKUP(16&amp;$B360,'comm trip limit - FL_Keys'!$A$5:$I$64,COLUMN(G358),FALSE))*$C361</f>
        <v>8990.6406098623374</v>
      </c>
      <c r="AF361">
        <f>AF360+(1-(HLOOKUP(daily!$B360,'commercial size limit'!$A$4:$M$13,6,FALSE)/100))*(VLOOKUP(16&amp;$B360,'comm trip limit - FL_Keys'!$A$5:$I$64,COLUMN(H358),FALSE))*$C361</f>
        <v>9180.35179801093</v>
      </c>
      <c r="AG361">
        <f>AG360+(1-(HLOOKUP(daily!$B360,'commercial size limit'!$A$4:$M$13,6,FALSE)/100))*(VLOOKUP(16&amp;$B360,'comm trip limit - FL_Keys'!$A$5:$I$64,COLUMN(I358),FALSE))*$C361</f>
        <v>9221.190266269874</v>
      </c>
      <c r="AH361">
        <f>AH360+(1-(HLOOKUP(daily!$B360,'commercial size limit'!$A$4:$M$13,7,FALSE)/100))*(VLOOKUP(17&amp;$B360,'comm trip limit - FL_Keys'!$A$5:$I$64,COLUMN(D358),FALSE))*$C361</f>
        <v>7754.8204948331522</v>
      </c>
      <c r="AI361">
        <f>AI360+(1-(HLOOKUP(daily!$B360,'commercial size limit'!$A$4:$M$13,7,FALSE)/100))*(VLOOKUP(17&amp;$B360,'comm trip limit - FL_Keys'!$A$5:$I$64,COLUMN(E358),FALSE))*$C361</f>
        <v>5908.7244505787548</v>
      </c>
      <c r="AJ361">
        <f>AJ360+(1-(HLOOKUP(daily!$B360,'commercial size limit'!$A$4:$M$13,7,FALSE)/100))*(VLOOKUP(17&amp;$B360,'comm trip limit - FL_Keys'!$A$5:$I$64,COLUMN(F358),FALSE))*$C361</f>
        <v>7004.6248230279471</v>
      </c>
      <c r="AK361">
        <f>AK360+(1-(HLOOKUP(daily!$B360,'commercial size limit'!$A$4:$M$13,7,FALSE)/100))*(VLOOKUP(17&amp;$B360,'comm trip limit - FL_Keys'!$A$5:$I$64,COLUMN(G358),FALSE))*$C361</f>
        <v>7626.5663794681795</v>
      </c>
      <c r="AL361">
        <f>AL360+(1-(HLOOKUP(daily!$B360,'commercial size limit'!$A$4:$M$13,7,FALSE)/100))*(VLOOKUP(17&amp;$B360,'comm trip limit - FL_Keys'!$A$5:$I$64,COLUMN(H358),FALSE))*$C361</f>
        <v>7747.9834763122672</v>
      </c>
      <c r="AM361">
        <f>AM360+(1-(HLOOKUP(daily!$B360,'commercial size limit'!$A$4:$M$13,7,FALSE)/100))*(VLOOKUP(17&amp;$B360,'comm trip limit - FL_Keys'!$A$5:$I$64,COLUMN(I358),FALSE))*$C361</f>
        <v>7754.8204948331522</v>
      </c>
    </row>
    <row r="362" spans="1:39" x14ac:dyDescent="0.25">
      <c r="A362" s="7">
        <v>42729</v>
      </c>
      <c r="B362" s="22">
        <f t="shared" si="16"/>
        <v>12</v>
      </c>
      <c r="C362" s="21">
        <f t="shared" si="15"/>
        <v>48.908999999999999</v>
      </c>
      <c r="D362">
        <f t="shared" si="17"/>
        <v>20086.158999999967</v>
      </c>
      <c r="E362">
        <v>360</v>
      </c>
      <c r="J362">
        <f>J361+(1-(HLOOKUP(daily!$B361,'commercial size limit'!$A$4:$M$13,2,FALSE)/100))*(VLOOKUP(12&amp;$B361,'comm trip limit - FL_Keys'!$A$5:$I$64,COLUMN(D359),FALSE))*$C362</f>
        <v>20086.158999999967</v>
      </c>
      <c r="K362">
        <f>K361+(1-(HLOOKUP(daily!$B361,'commercial size limit'!$A$4:$M$13,2,FALSE)/100))*(VLOOKUP(12&amp;$B361,'comm trip limit - FL_Keys'!$A$5:$I$64,COLUMN(E359),FALSE))*$C362</f>
        <v>11303.869947639989</v>
      </c>
      <c r="L362">
        <f>L361+(1-(HLOOKUP(daily!$B361,'commercial size limit'!$A$4:$M$13,2,FALSE)/100))*(VLOOKUP(12&amp;$B361,'comm trip limit - FL_Keys'!$A$5:$I$64,COLUMN(F359),FALSE))*$C362</f>
        <v>15308.189527709999</v>
      </c>
      <c r="M362">
        <f>M361+(1-(HLOOKUP(daily!$B361,'commercial size limit'!$A$4:$M$13,2,FALSE)/100))*(VLOOKUP(12&amp;$B361,'comm trip limit - FL_Keys'!$A$5:$I$64,COLUMN(G359),FALSE))*$C362</f>
        <v>18148.603708510014</v>
      </c>
      <c r="N362">
        <f>N361+(1-(HLOOKUP(daily!$B361,'commercial size limit'!$A$4:$M$13,2,FALSE)/100))*(VLOOKUP(12&amp;$B361,'comm trip limit - FL_Keys'!$A$5:$I$64,COLUMN(H359),FALSE))*$C362</f>
        <v>19018.192714889992</v>
      </c>
      <c r="O362">
        <f>O361+(1-(HLOOKUP(daily!$B361,'commercial size limit'!$A$4:$M$13,2,FALSE)/100))*(VLOOKUP(12&amp;$B361,'comm trip limit - FL_Keys'!$A$5:$I$64,COLUMN(I359),FALSE))*$C362</f>
        <v>19327.946944899912</v>
      </c>
      <c r="P362">
        <f>P361+(1-(HLOOKUP(daily!$B361,'commercial size limit'!$A$4:$M$13,4,FALSE)/100))*(VLOOKUP(14&amp;$B361,'comm trip limit - FL_Keys'!$A$5:$I$64,COLUMN(D359),FALSE))*$C362</f>
        <v>12942.710083211983</v>
      </c>
      <c r="Q362">
        <f>Q361+(1-(HLOOKUP(daily!$B361,'commercial size limit'!$A$4:$M$13,4,FALSE)/100))*(VLOOKUP(14&amp;$B361,'comm trip limit - FL_Keys'!$A$5:$I$64,COLUMN(E359),FALSE))*$C362</f>
        <v>8720.1612883849248</v>
      </c>
      <c r="R362">
        <f>R361+(1-(HLOOKUP(daily!$B361,'commercial size limit'!$A$4:$M$13,4,FALSE)/100))*(VLOOKUP(14&amp;$B361,'comm trip limit - FL_Keys'!$A$5:$I$64,COLUMN(F359),FALSE))*$C362</f>
        <v>10929.609316146249</v>
      </c>
      <c r="S362">
        <f>S361+(1-(HLOOKUP(daily!$B361,'commercial size limit'!$A$4:$M$13,4,FALSE)/100))*(VLOOKUP(14&amp;$B361,'comm trip limit - FL_Keys'!$A$5:$I$64,COLUMN(G359),FALSE))*$C362</f>
        <v>12365.645019843336</v>
      </c>
      <c r="T362">
        <f>T361+(1-(HLOOKUP(daily!$B361,'commercial size limit'!$A$4:$M$13,4,FALSE)/100))*(VLOOKUP(14&amp;$B361,'comm trip limit - FL_Keys'!$A$5:$I$64,COLUMN(H359),FALSE))*$C362</f>
        <v>12749.471172127609</v>
      </c>
      <c r="U362">
        <f>U361+(1-(HLOOKUP(daily!$B361,'commercial size limit'!$A$4:$M$13,4,FALSE)/100))*(VLOOKUP(14&amp;$B361,'comm trip limit - FL_Keys'!$A$5:$I$64,COLUMN(I359),FALSE))*$C362</f>
        <v>12860.638919079965</v>
      </c>
      <c r="V362">
        <f>V361+(1-(HLOOKUP(daily!$B361,'commercial size limit'!$A$4:$M$13,5,FALSE)/100))*(VLOOKUP(15&amp;$B361,'comm trip limit - FL_Keys'!$A$5:$I$64,COLUMN(D359),FALSE))*$C362</f>
        <v>10735.134324556015</v>
      </c>
      <c r="W362">
        <f>W361+(1-(HLOOKUP(daily!$B361,'commercial size limit'!$A$4:$M$13,5,FALSE)/100))*(VLOOKUP(15&amp;$B361,'comm trip limit - FL_Keys'!$A$5:$I$64,COLUMN(E359),FALSE))*$C362</f>
        <v>7602.096359239149</v>
      </c>
      <c r="X362">
        <f>X361+(1-(HLOOKUP(daily!$B361,'commercial size limit'!$A$4:$M$13,5,FALSE)/100))*(VLOOKUP(15&amp;$B361,'comm trip limit - FL_Keys'!$A$5:$I$64,COLUMN(F359),FALSE))*$C362</f>
        <v>9288.7999500448695</v>
      </c>
      <c r="Y362">
        <f>Y361+(1-(HLOOKUP(daily!$B361,'commercial size limit'!$A$4:$M$13,5,FALSE)/100))*(VLOOKUP(15&amp;$B361,'comm trip limit - FL_Keys'!$A$5:$I$64,COLUMN(G359),FALSE))*$C362</f>
        <v>10412.565966341626</v>
      </c>
      <c r="Z362">
        <f>Z361+(1-(HLOOKUP(daily!$B361,'commercial size limit'!$A$4:$M$13,5,FALSE)/100))*(VLOOKUP(15&amp;$B361,'comm trip limit - FL_Keys'!$A$5:$I$64,COLUMN(H359),FALSE))*$C362</f>
        <v>10659.728256330833</v>
      </c>
      <c r="AA362">
        <f>AA361+(1-(HLOOKUP(daily!$B361,'commercial size limit'!$A$4:$M$13,5,FALSE)/100))*(VLOOKUP(15&amp;$B361,'comm trip limit - FL_Keys'!$A$5:$I$64,COLUMN(I359),FALSE))*$C362</f>
        <v>10708.124173626289</v>
      </c>
      <c r="AB362">
        <f>AB361+(1-(HLOOKUP(daily!$B361,'commercial size limit'!$A$4:$M$13,6,FALSE)/100))*(VLOOKUP(16&amp;$B361,'comm trip limit - FL_Keys'!$A$5:$I$64,COLUMN(D359),FALSE))*$C362</f>
        <v>9258.1778531995806</v>
      </c>
      <c r="AC362">
        <f>AC361+(1-(HLOOKUP(daily!$B361,'commercial size limit'!$A$4:$M$13,6,FALSE)/100))*(VLOOKUP(16&amp;$B361,'comm trip limit - FL_Keys'!$A$5:$I$64,COLUMN(E359),FALSE))*$C362</f>
        <v>6814.3241020827027</v>
      </c>
      <c r="AD362">
        <f>AD361+(1-(HLOOKUP(daily!$B361,'commercial size limit'!$A$4:$M$13,6,FALSE)/100))*(VLOOKUP(16&amp;$B361,'comm trip limit - FL_Keys'!$A$5:$I$64,COLUMN(F359),FALSE))*$C362</f>
        <v>8141.8790758058685</v>
      </c>
      <c r="AE362">
        <f>AE361+(1-(HLOOKUP(daily!$B361,'commercial size limit'!$A$4:$M$13,6,FALSE)/100))*(VLOOKUP(16&amp;$B361,'comm trip limit - FL_Keys'!$A$5:$I$64,COLUMN(G359),FALSE))*$C362</f>
        <v>9000.6180458623367</v>
      </c>
      <c r="AF362">
        <f>AF361+(1-(HLOOKUP(daily!$B361,'commercial size limit'!$A$4:$M$13,6,FALSE)/100))*(VLOOKUP(16&amp;$B361,'comm trip limit - FL_Keys'!$A$5:$I$64,COLUMN(H359),FALSE))*$C362</f>
        <v>9190.3292340109292</v>
      </c>
      <c r="AG362">
        <f>AG361+(1-(HLOOKUP(daily!$B361,'commercial size limit'!$A$4:$M$13,6,FALSE)/100))*(VLOOKUP(16&amp;$B361,'comm trip limit - FL_Keys'!$A$5:$I$64,COLUMN(I359),FALSE))*$C362</f>
        <v>9231.1677022698732</v>
      </c>
      <c r="AH362">
        <f>AH361+(1-(HLOOKUP(daily!$B361,'commercial size limit'!$A$4:$M$13,7,FALSE)/100))*(VLOOKUP(17&amp;$B361,'comm trip limit - FL_Keys'!$A$5:$I$64,COLUMN(D359),FALSE))*$C362</f>
        <v>7762.3280263331526</v>
      </c>
      <c r="AI362">
        <f>AI361+(1-(HLOOKUP(daily!$B361,'commercial size limit'!$A$4:$M$13,7,FALSE)/100))*(VLOOKUP(17&amp;$B361,'comm trip limit - FL_Keys'!$A$5:$I$64,COLUMN(E359),FALSE))*$C362</f>
        <v>5915.7337072130995</v>
      </c>
      <c r="AJ362">
        <f>AJ361+(1-(HLOOKUP(daily!$B361,'commercial size limit'!$A$4:$M$13,7,FALSE)/100))*(VLOOKUP(17&amp;$B361,'comm trip limit - FL_Keys'!$A$5:$I$64,COLUMN(F359),FALSE))*$C362</f>
        <v>7012.0164382415869</v>
      </c>
      <c r="AK362">
        <f>AK361+(1-(HLOOKUP(daily!$B361,'commercial size limit'!$A$4:$M$13,7,FALSE)/100))*(VLOOKUP(17&amp;$B361,'comm trip limit - FL_Keys'!$A$5:$I$64,COLUMN(G359),FALSE))*$C362</f>
        <v>7634.0739109681799</v>
      </c>
      <c r="AL362">
        <f>AL361+(1-(HLOOKUP(daily!$B361,'commercial size limit'!$A$4:$M$13,7,FALSE)/100))*(VLOOKUP(17&amp;$B361,'comm trip limit - FL_Keys'!$A$5:$I$64,COLUMN(H359),FALSE))*$C362</f>
        <v>7755.4910078122675</v>
      </c>
      <c r="AM362">
        <f>AM361+(1-(HLOOKUP(daily!$B361,'commercial size limit'!$A$4:$M$13,7,FALSE)/100))*(VLOOKUP(17&amp;$B361,'comm trip limit - FL_Keys'!$A$5:$I$64,COLUMN(I359),FALSE))*$C362</f>
        <v>7762.3280263331526</v>
      </c>
    </row>
    <row r="363" spans="1:39" x14ac:dyDescent="0.25">
      <c r="A363" s="7">
        <v>42730</v>
      </c>
      <c r="B363" s="22">
        <f t="shared" si="16"/>
        <v>12</v>
      </c>
      <c r="C363" s="21">
        <f t="shared" si="15"/>
        <v>48.908999999999999</v>
      </c>
      <c r="D363">
        <f t="shared" si="17"/>
        <v>20135.067999999967</v>
      </c>
      <c r="E363">
        <v>361</v>
      </c>
      <c r="J363">
        <f>J362+(1-(HLOOKUP(daily!$B362,'commercial size limit'!$A$4:$M$13,2,FALSE)/100))*(VLOOKUP(12&amp;$B362,'comm trip limit - FL_Keys'!$A$5:$I$64,COLUMN(D360),FALSE))*$C363</f>
        <v>20135.067999999967</v>
      </c>
      <c r="K363">
        <f>K362+(1-(HLOOKUP(daily!$B362,'commercial size limit'!$A$4:$M$13,2,FALSE)/100))*(VLOOKUP(12&amp;$B362,'comm trip limit - FL_Keys'!$A$5:$I$64,COLUMN(E360),FALSE))*$C363</f>
        <v>11329.15149882999</v>
      </c>
      <c r="L363">
        <f>L362+(1-(HLOOKUP(daily!$B362,'commercial size limit'!$A$4:$M$13,2,FALSE)/100))*(VLOOKUP(12&amp;$B362,'comm trip limit - FL_Keys'!$A$5:$I$64,COLUMN(F360),FALSE))*$C363</f>
        <v>15344.37827499</v>
      </c>
      <c r="M363">
        <f>M362+(1-(HLOOKUP(daily!$B362,'commercial size limit'!$A$4:$M$13,2,FALSE)/100))*(VLOOKUP(12&amp;$B362,'comm trip limit - FL_Keys'!$A$5:$I$64,COLUMN(G360),FALSE))*$C363</f>
        <v>18192.979822390014</v>
      </c>
      <c r="N363">
        <f>N362+(1-(HLOOKUP(daily!$B362,'commercial size limit'!$A$4:$M$13,2,FALSE)/100))*(VLOOKUP(12&amp;$B362,'comm trip limit - FL_Keys'!$A$5:$I$64,COLUMN(H360),FALSE))*$C363</f>
        <v>19063.659010379994</v>
      </c>
      <c r="O363">
        <f>O362+(1-(HLOOKUP(daily!$B362,'commercial size limit'!$A$4:$M$13,2,FALSE)/100))*(VLOOKUP(12&amp;$B362,'comm trip limit - FL_Keys'!$A$5:$I$64,COLUMN(I360),FALSE))*$C363</f>
        <v>19374.17768805991</v>
      </c>
      <c r="P363">
        <f>P362+(1-(HLOOKUP(daily!$B362,'commercial size limit'!$A$4:$M$13,4,FALSE)/100))*(VLOOKUP(14&amp;$B362,'comm trip limit - FL_Keys'!$A$5:$I$64,COLUMN(D360),FALSE))*$C363</f>
        <v>12961.735684211983</v>
      </c>
      <c r="Q363">
        <f>Q362+(1-(HLOOKUP(daily!$B362,'commercial size limit'!$A$4:$M$13,4,FALSE)/100))*(VLOOKUP(14&amp;$B362,'comm trip limit - FL_Keys'!$A$5:$I$64,COLUMN(E360),FALSE))*$C363</f>
        <v>8735.7356453635239</v>
      </c>
      <c r="R363">
        <f>R362+(1-(HLOOKUP(daily!$B362,'commercial size limit'!$A$4:$M$13,4,FALSE)/100))*(VLOOKUP(14&amp;$B362,'comm trip limit - FL_Keys'!$A$5:$I$64,COLUMN(F360),FALSE))*$C363</f>
        <v>10947.167853053139</v>
      </c>
      <c r="S363">
        <f>S362+(1-(HLOOKUP(daily!$B362,'commercial size limit'!$A$4:$M$13,4,FALSE)/100))*(VLOOKUP(14&amp;$B362,'comm trip limit - FL_Keys'!$A$5:$I$64,COLUMN(G360),FALSE))*$C363</f>
        <v>12383.968385910426</v>
      </c>
      <c r="T363">
        <f>T362+(1-(HLOOKUP(daily!$B362,'commercial size limit'!$A$4:$M$13,4,FALSE)/100))*(VLOOKUP(14&amp;$B362,'comm trip limit - FL_Keys'!$A$5:$I$64,COLUMN(H360),FALSE))*$C363</f>
        <v>12768.496773127608</v>
      </c>
      <c r="U363">
        <f>U362+(1-(HLOOKUP(daily!$B362,'commercial size limit'!$A$4:$M$13,4,FALSE)/100))*(VLOOKUP(14&amp;$B362,'comm trip limit - FL_Keys'!$A$5:$I$64,COLUMN(I360),FALSE))*$C363</f>
        <v>12879.664520079965</v>
      </c>
      <c r="V363">
        <f>V362+(1-(HLOOKUP(daily!$B362,'commercial size limit'!$A$4:$M$13,5,FALSE)/100))*(VLOOKUP(15&amp;$B362,'comm trip limit - FL_Keys'!$A$5:$I$64,COLUMN(D360),FALSE))*$C363</f>
        <v>10746.994757056014</v>
      </c>
      <c r="W363">
        <f>W362+(1-(HLOOKUP(daily!$B362,'commercial size limit'!$A$4:$M$13,5,FALSE)/100))*(VLOOKUP(15&amp;$B362,'comm trip limit - FL_Keys'!$A$5:$I$64,COLUMN(E360),FALSE))*$C363</f>
        <v>7612.8881667708993</v>
      </c>
      <c r="X363">
        <f>X362+(1-(HLOOKUP(daily!$B362,'commercial size limit'!$A$4:$M$13,5,FALSE)/100))*(VLOOKUP(15&amp;$B362,'comm trip limit - FL_Keys'!$A$5:$I$64,COLUMN(F360),FALSE))*$C363</f>
        <v>9300.0339145002199</v>
      </c>
      <c r="Y363">
        <f>Y362+(1-(HLOOKUP(daily!$B362,'commercial size limit'!$A$4:$M$13,5,FALSE)/100))*(VLOOKUP(15&amp;$B362,'comm trip limit - FL_Keys'!$A$5:$I$64,COLUMN(G360),FALSE))*$C363</f>
        <v>10424.426398841626</v>
      </c>
      <c r="Z363">
        <f>Z362+(1-(HLOOKUP(daily!$B362,'commercial size limit'!$A$4:$M$13,5,FALSE)/100))*(VLOOKUP(15&amp;$B362,'comm trip limit - FL_Keys'!$A$5:$I$64,COLUMN(H360),FALSE))*$C363</f>
        <v>10671.588688830832</v>
      </c>
      <c r="AA363">
        <f>AA362+(1-(HLOOKUP(daily!$B362,'commercial size limit'!$A$4:$M$13,5,FALSE)/100))*(VLOOKUP(15&amp;$B362,'comm trip limit - FL_Keys'!$A$5:$I$64,COLUMN(I360),FALSE))*$C363</f>
        <v>10719.984606126289</v>
      </c>
      <c r="AB363">
        <f>AB362+(1-(HLOOKUP(daily!$B362,'commercial size limit'!$A$4:$M$13,6,FALSE)/100))*(VLOOKUP(16&amp;$B362,'comm trip limit - FL_Keys'!$A$5:$I$64,COLUMN(D360),FALSE))*$C363</f>
        <v>9268.1552891995798</v>
      </c>
      <c r="AC363">
        <f>AC362+(1-(HLOOKUP(daily!$B362,'commercial size limit'!$A$4:$M$13,6,FALSE)/100))*(VLOOKUP(16&amp;$B362,'comm trip limit - FL_Keys'!$A$5:$I$64,COLUMN(E360),FALSE))*$C363</f>
        <v>6823.5135201874227</v>
      </c>
      <c r="AD363">
        <f>AD362+(1-(HLOOKUP(daily!$B362,'commercial size limit'!$A$4:$M$13,6,FALSE)/100))*(VLOOKUP(16&amp;$B362,'comm trip limit - FL_Keys'!$A$5:$I$64,COLUMN(F360),FALSE))*$C363</f>
        <v>8151.4509290324686</v>
      </c>
      <c r="AE363">
        <f>AE362+(1-(HLOOKUP(daily!$B362,'commercial size limit'!$A$4:$M$13,6,FALSE)/100))*(VLOOKUP(16&amp;$B362,'comm trip limit - FL_Keys'!$A$5:$I$64,COLUMN(G360),FALSE))*$C363</f>
        <v>9010.5954818623359</v>
      </c>
      <c r="AF363">
        <f>AF362+(1-(HLOOKUP(daily!$B362,'commercial size limit'!$A$4:$M$13,6,FALSE)/100))*(VLOOKUP(16&amp;$B362,'comm trip limit - FL_Keys'!$A$5:$I$64,COLUMN(H360),FALSE))*$C363</f>
        <v>9200.3066700109284</v>
      </c>
      <c r="AG363">
        <f>AG362+(1-(HLOOKUP(daily!$B362,'commercial size limit'!$A$4:$M$13,6,FALSE)/100))*(VLOOKUP(16&amp;$B362,'comm trip limit - FL_Keys'!$A$5:$I$64,COLUMN(I360),FALSE))*$C363</f>
        <v>9241.1451382698724</v>
      </c>
      <c r="AH363">
        <f>AH362+(1-(HLOOKUP(daily!$B362,'commercial size limit'!$A$4:$M$13,7,FALSE)/100))*(VLOOKUP(17&amp;$B362,'comm trip limit - FL_Keys'!$A$5:$I$64,COLUMN(D360),FALSE))*$C363</f>
        <v>7769.835557833153</v>
      </c>
      <c r="AI363">
        <f>AI362+(1-(HLOOKUP(daily!$B362,'commercial size limit'!$A$4:$M$13,7,FALSE)/100))*(VLOOKUP(17&amp;$B362,'comm trip limit - FL_Keys'!$A$5:$I$64,COLUMN(E360),FALSE))*$C363</f>
        <v>5922.7429638474441</v>
      </c>
      <c r="AJ363">
        <f>AJ362+(1-(HLOOKUP(daily!$B362,'commercial size limit'!$A$4:$M$13,7,FALSE)/100))*(VLOOKUP(17&amp;$B362,'comm trip limit - FL_Keys'!$A$5:$I$64,COLUMN(F360),FALSE))*$C363</f>
        <v>7019.4080534552268</v>
      </c>
      <c r="AK363">
        <f>AK362+(1-(HLOOKUP(daily!$B362,'commercial size limit'!$A$4:$M$13,7,FALSE)/100))*(VLOOKUP(17&amp;$B362,'comm trip limit - FL_Keys'!$A$5:$I$64,COLUMN(G360),FALSE))*$C363</f>
        <v>7641.5814424681803</v>
      </c>
      <c r="AL363">
        <f>AL362+(1-(HLOOKUP(daily!$B362,'commercial size limit'!$A$4:$M$13,7,FALSE)/100))*(VLOOKUP(17&amp;$B362,'comm trip limit - FL_Keys'!$A$5:$I$64,COLUMN(H360),FALSE))*$C363</f>
        <v>7762.9985393122679</v>
      </c>
      <c r="AM363">
        <f>AM362+(1-(HLOOKUP(daily!$B362,'commercial size limit'!$A$4:$M$13,7,FALSE)/100))*(VLOOKUP(17&amp;$B362,'comm trip limit - FL_Keys'!$A$5:$I$64,COLUMN(I360),FALSE))*$C363</f>
        <v>7769.835557833153</v>
      </c>
    </row>
    <row r="364" spans="1:39" x14ac:dyDescent="0.25">
      <c r="A364" s="7">
        <v>42731</v>
      </c>
      <c r="B364" s="22">
        <f t="shared" si="16"/>
        <v>12</v>
      </c>
      <c r="C364" s="21">
        <f t="shared" si="15"/>
        <v>48.908999999999999</v>
      </c>
      <c r="D364">
        <f t="shared" si="17"/>
        <v>20183.976999999966</v>
      </c>
      <c r="E364">
        <v>362</v>
      </c>
      <c r="J364">
        <f>J363+(1-(HLOOKUP(daily!$B363,'commercial size limit'!$A$4:$M$13,2,FALSE)/100))*(VLOOKUP(12&amp;$B363,'comm trip limit - FL_Keys'!$A$5:$I$64,COLUMN(D361),FALSE))*$C364</f>
        <v>20183.976999999966</v>
      </c>
      <c r="K364">
        <f>K363+(1-(HLOOKUP(daily!$B363,'commercial size limit'!$A$4:$M$13,2,FALSE)/100))*(VLOOKUP(12&amp;$B363,'comm trip limit - FL_Keys'!$A$5:$I$64,COLUMN(E361),FALSE))*$C364</f>
        <v>11354.43305001999</v>
      </c>
      <c r="L364">
        <f>L363+(1-(HLOOKUP(daily!$B363,'commercial size limit'!$A$4:$M$13,2,FALSE)/100))*(VLOOKUP(12&amp;$B363,'comm trip limit - FL_Keys'!$A$5:$I$64,COLUMN(F361),FALSE))*$C364</f>
        <v>15380.567022270001</v>
      </c>
      <c r="M364">
        <f>M363+(1-(HLOOKUP(daily!$B363,'commercial size limit'!$A$4:$M$13,2,FALSE)/100))*(VLOOKUP(12&amp;$B363,'comm trip limit - FL_Keys'!$A$5:$I$64,COLUMN(G361),FALSE))*$C364</f>
        <v>18237.355936270014</v>
      </c>
      <c r="N364">
        <f>N363+(1-(HLOOKUP(daily!$B363,'commercial size limit'!$A$4:$M$13,2,FALSE)/100))*(VLOOKUP(12&amp;$B363,'comm trip limit - FL_Keys'!$A$5:$I$64,COLUMN(H361),FALSE))*$C364</f>
        <v>19109.125305869995</v>
      </c>
      <c r="O364">
        <f>O363+(1-(HLOOKUP(daily!$B363,'commercial size limit'!$A$4:$M$13,2,FALSE)/100))*(VLOOKUP(12&amp;$B363,'comm trip limit - FL_Keys'!$A$5:$I$64,COLUMN(I361),FALSE))*$C364</f>
        <v>19420.408431219908</v>
      </c>
      <c r="P364">
        <f>P363+(1-(HLOOKUP(daily!$B363,'commercial size limit'!$A$4:$M$13,4,FALSE)/100))*(VLOOKUP(14&amp;$B363,'comm trip limit - FL_Keys'!$A$5:$I$64,COLUMN(D361),FALSE))*$C364</f>
        <v>12980.761285211982</v>
      </c>
      <c r="Q364">
        <f>Q363+(1-(HLOOKUP(daily!$B363,'commercial size limit'!$A$4:$M$13,4,FALSE)/100))*(VLOOKUP(14&amp;$B363,'comm trip limit - FL_Keys'!$A$5:$I$64,COLUMN(E361),FALSE))*$C364</f>
        <v>8751.310002342123</v>
      </c>
      <c r="R364">
        <f>R363+(1-(HLOOKUP(daily!$B363,'commercial size limit'!$A$4:$M$13,4,FALSE)/100))*(VLOOKUP(14&amp;$B363,'comm trip limit - FL_Keys'!$A$5:$I$64,COLUMN(F361),FALSE))*$C364</f>
        <v>10964.726389960029</v>
      </c>
      <c r="S364">
        <f>S363+(1-(HLOOKUP(daily!$B363,'commercial size limit'!$A$4:$M$13,4,FALSE)/100))*(VLOOKUP(14&amp;$B363,'comm trip limit - FL_Keys'!$A$5:$I$64,COLUMN(G361),FALSE))*$C364</f>
        <v>12402.291751977516</v>
      </c>
      <c r="T364">
        <f>T363+(1-(HLOOKUP(daily!$B363,'commercial size limit'!$A$4:$M$13,4,FALSE)/100))*(VLOOKUP(14&amp;$B363,'comm trip limit - FL_Keys'!$A$5:$I$64,COLUMN(H361),FALSE))*$C364</f>
        <v>12787.522374127608</v>
      </c>
      <c r="U364">
        <f>U363+(1-(HLOOKUP(daily!$B363,'commercial size limit'!$A$4:$M$13,4,FALSE)/100))*(VLOOKUP(14&amp;$B363,'comm trip limit - FL_Keys'!$A$5:$I$64,COLUMN(I361),FALSE))*$C364</f>
        <v>12898.690121079964</v>
      </c>
      <c r="V364">
        <f>V363+(1-(HLOOKUP(daily!$B363,'commercial size limit'!$A$4:$M$13,5,FALSE)/100))*(VLOOKUP(15&amp;$B363,'comm trip limit - FL_Keys'!$A$5:$I$64,COLUMN(D361),FALSE))*$C364</f>
        <v>10758.855189556014</v>
      </c>
      <c r="W364">
        <f>W363+(1-(HLOOKUP(daily!$B363,'commercial size limit'!$A$4:$M$13,5,FALSE)/100))*(VLOOKUP(15&amp;$B363,'comm trip limit - FL_Keys'!$A$5:$I$64,COLUMN(E361),FALSE))*$C364</f>
        <v>7623.6799743026495</v>
      </c>
      <c r="X364">
        <f>X363+(1-(HLOOKUP(daily!$B363,'commercial size limit'!$A$4:$M$13,5,FALSE)/100))*(VLOOKUP(15&amp;$B363,'comm trip limit - FL_Keys'!$A$5:$I$64,COLUMN(F361),FALSE))*$C364</f>
        <v>9311.2678789555703</v>
      </c>
      <c r="Y364">
        <f>Y363+(1-(HLOOKUP(daily!$B363,'commercial size limit'!$A$4:$M$13,5,FALSE)/100))*(VLOOKUP(15&amp;$B363,'comm trip limit - FL_Keys'!$A$5:$I$64,COLUMN(G361),FALSE))*$C364</f>
        <v>10436.286831341626</v>
      </c>
      <c r="Z364">
        <f>Z363+(1-(HLOOKUP(daily!$B363,'commercial size limit'!$A$4:$M$13,5,FALSE)/100))*(VLOOKUP(15&amp;$B363,'comm trip limit - FL_Keys'!$A$5:$I$64,COLUMN(H361),FALSE))*$C364</f>
        <v>10683.449121330832</v>
      </c>
      <c r="AA364">
        <f>AA363+(1-(HLOOKUP(daily!$B363,'commercial size limit'!$A$4:$M$13,5,FALSE)/100))*(VLOOKUP(15&amp;$B363,'comm trip limit - FL_Keys'!$A$5:$I$64,COLUMN(I361),FALSE))*$C364</f>
        <v>10731.845038626288</v>
      </c>
      <c r="AB364">
        <f>AB363+(1-(HLOOKUP(daily!$B363,'commercial size limit'!$A$4:$M$13,6,FALSE)/100))*(VLOOKUP(16&amp;$B363,'comm trip limit - FL_Keys'!$A$5:$I$64,COLUMN(D361),FALSE))*$C364</f>
        <v>9278.132725199579</v>
      </c>
      <c r="AC364">
        <f>AC363+(1-(HLOOKUP(daily!$B363,'commercial size limit'!$A$4:$M$13,6,FALSE)/100))*(VLOOKUP(16&amp;$B363,'comm trip limit - FL_Keys'!$A$5:$I$64,COLUMN(E361),FALSE))*$C364</f>
        <v>6832.7029382921428</v>
      </c>
      <c r="AD364">
        <f>AD363+(1-(HLOOKUP(daily!$B363,'commercial size limit'!$A$4:$M$13,6,FALSE)/100))*(VLOOKUP(16&amp;$B363,'comm trip limit - FL_Keys'!$A$5:$I$64,COLUMN(F361),FALSE))*$C364</f>
        <v>8161.0227822590687</v>
      </c>
      <c r="AE364">
        <f>AE363+(1-(HLOOKUP(daily!$B363,'commercial size limit'!$A$4:$M$13,6,FALSE)/100))*(VLOOKUP(16&amp;$B363,'comm trip limit - FL_Keys'!$A$5:$I$64,COLUMN(G361),FALSE))*$C364</f>
        <v>9020.5729178623351</v>
      </c>
      <c r="AF364">
        <f>AF363+(1-(HLOOKUP(daily!$B363,'commercial size limit'!$A$4:$M$13,6,FALSE)/100))*(VLOOKUP(16&amp;$B363,'comm trip limit - FL_Keys'!$A$5:$I$64,COLUMN(H361),FALSE))*$C364</f>
        <v>9210.2841060109276</v>
      </c>
      <c r="AG364">
        <f>AG363+(1-(HLOOKUP(daily!$B363,'commercial size limit'!$A$4:$M$13,6,FALSE)/100))*(VLOOKUP(16&amp;$B363,'comm trip limit - FL_Keys'!$A$5:$I$64,COLUMN(I361),FALSE))*$C364</f>
        <v>9251.1225742698716</v>
      </c>
      <c r="AH364">
        <f>AH363+(1-(HLOOKUP(daily!$B363,'commercial size limit'!$A$4:$M$13,7,FALSE)/100))*(VLOOKUP(17&amp;$B363,'comm trip limit - FL_Keys'!$A$5:$I$64,COLUMN(D361),FALSE))*$C364</f>
        <v>7777.3430893331533</v>
      </c>
      <c r="AI364">
        <f>AI363+(1-(HLOOKUP(daily!$B363,'commercial size limit'!$A$4:$M$13,7,FALSE)/100))*(VLOOKUP(17&amp;$B363,'comm trip limit - FL_Keys'!$A$5:$I$64,COLUMN(E361),FALSE))*$C364</f>
        <v>5929.7522204817888</v>
      </c>
      <c r="AJ364">
        <f>AJ363+(1-(HLOOKUP(daily!$B363,'commercial size limit'!$A$4:$M$13,7,FALSE)/100))*(VLOOKUP(17&amp;$B363,'comm trip limit - FL_Keys'!$A$5:$I$64,COLUMN(F361),FALSE))*$C364</f>
        <v>7026.7996686688666</v>
      </c>
      <c r="AK364">
        <f>AK363+(1-(HLOOKUP(daily!$B363,'commercial size limit'!$A$4:$M$13,7,FALSE)/100))*(VLOOKUP(17&amp;$B363,'comm trip limit - FL_Keys'!$A$5:$I$64,COLUMN(G361),FALSE))*$C364</f>
        <v>7649.0889739681807</v>
      </c>
      <c r="AL364">
        <f>AL363+(1-(HLOOKUP(daily!$B363,'commercial size limit'!$A$4:$M$13,7,FALSE)/100))*(VLOOKUP(17&amp;$B363,'comm trip limit - FL_Keys'!$A$5:$I$64,COLUMN(H361),FALSE))*$C364</f>
        <v>7770.5060708122683</v>
      </c>
      <c r="AM364">
        <f>AM363+(1-(HLOOKUP(daily!$B363,'commercial size limit'!$A$4:$M$13,7,FALSE)/100))*(VLOOKUP(17&amp;$B363,'comm trip limit - FL_Keys'!$A$5:$I$64,COLUMN(I361),FALSE))*$C364</f>
        <v>7777.3430893331533</v>
      </c>
    </row>
    <row r="365" spans="1:39" x14ac:dyDescent="0.25">
      <c r="A365" s="7">
        <v>42732</v>
      </c>
      <c r="B365" s="22">
        <f t="shared" si="16"/>
        <v>12</v>
      </c>
      <c r="C365" s="21">
        <f t="shared" si="15"/>
        <v>48.908999999999999</v>
      </c>
      <c r="D365">
        <f t="shared" si="17"/>
        <v>20232.885999999966</v>
      </c>
      <c r="E365">
        <v>363</v>
      </c>
      <c r="J365">
        <f>J364+(1-(HLOOKUP(daily!$B364,'commercial size limit'!$A$4:$M$13,2,FALSE)/100))*(VLOOKUP(12&amp;$B364,'comm trip limit - FL_Keys'!$A$5:$I$64,COLUMN(D362),FALSE))*$C365</f>
        <v>20232.885999999966</v>
      </c>
      <c r="K365">
        <f>K364+(1-(HLOOKUP(daily!$B364,'commercial size limit'!$A$4:$M$13,2,FALSE)/100))*(VLOOKUP(12&amp;$B364,'comm trip limit - FL_Keys'!$A$5:$I$64,COLUMN(E362),FALSE))*$C365</f>
        <v>11379.714601209991</v>
      </c>
      <c r="L365">
        <f>L364+(1-(HLOOKUP(daily!$B364,'commercial size limit'!$A$4:$M$13,2,FALSE)/100))*(VLOOKUP(12&amp;$B364,'comm trip limit - FL_Keys'!$A$5:$I$64,COLUMN(F362),FALSE))*$C365</f>
        <v>15416.755769550002</v>
      </c>
      <c r="M365">
        <f>M364+(1-(HLOOKUP(daily!$B364,'commercial size limit'!$A$4:$M$13,2,FALSE)/100))*(VLOOKUP(12&amp;$B364,'comm trip limit - FL_Keys'!$A$5:$I$64,COLUMN(G362),FALSE))*$C365</f>
        <v>18281.732050150014</v>
      </c>
      <c r="N365">
        <f>N364+(1-(HLOOKUP(daily!$B364,'commercial size limit'!$A$4:$M$13,2,FALSE)/100))*(VLOOKUP(12&amp;$B364,'comm trip limit - FL_Keys'!$A$5:$I$64,COLUMN(H362),FALSE))*$C365</f>
        <v>19154.591601359996</v>
      </c>
      <c r="O365">
        <f>O364+(1-(HLOOKUP(daily!$B364,'commercial size limit'!$A$4:$M$13,2,FALSE)/100))*(VLOOKUP(12&amp;$B364,'comm trip limit - FL_Keys'!$A$5:$I$64,COLUMN(I362),FALSE))*$C365</f>
        <v>19466.639174379907</v>
      </c>
      <c r="P365">
        <f>P364+(1-(HLOOKUP(daily!$B364,'commercial size limit'!$A$4:$M$13,4,FALSE)/100))*(VLOOKUP(14&amp;$B364,'comm trip limit - FL_Keys'!$A$5:$I$64,COLUMN(D362),FALSE))*$C365</f>
        <v>12999.786886211981</v>
      </c>
      <c r="Q365">
        <f>Q364+(1-(HLOOKUP(daily!$B364,'commercial size limit'!$A$4:$M$13,4,FALSE)/100))*(VLOOKUP(14&amp;$B364,'comm trip limit - FL_Keys'!$A$5:$I$64,COLUMN(E362),FALSE))*$C365</f>
        <v>8766.8843593207221</v>
      </c>
      <c r="R365">
        <f>R364+(1-(HLOOKUP(daily!$B364,'commercial size limit'!$A$4:$M$13,4,FALSE)/100))*(VLOOKUP(14&amp;$B364,'comm trip limit - FL_Keys'!$A$5:$I$64,COLUMN(F362),FALSE))*$C365</f>
        <v>10982.28492686692</v>
      </c>
      <c r="S365">
        <f>S364+(1-(HLOOKUP(daily!$B364,'commercial size limit'!$A$4:$M$13,4,FALSE)/100))*(VLOOKUP(14&amp;$B364,'comm trip limit - FL_Keys'!$A$5:$I$64,COLUMN(G362),FALSE))*$C365</f>
        <v>12420.615118044607</v>
      </c>
      <c r="T365">
        <f>T364+(1-(HLOOKUP(daily!$B364,'commercial size limit'!$A$4:$M$13,4,FALSE)/100))*(VLOOKUP(14&amp;$B364,'comm trip limit - FL_Keys'!$A$5:$I$64,COLUMN(H362),FALSE))*$C365</f>
        <v>12806.547975127607</v>
      </c>
      <c r="U365">
        <f>U364+(1-(HLOOKUP(daily!$B364,'commercial size limit'!$A$4:$M$13,4,FALSE)/100))*(VLOOKUP(14&amp;$B364,'comm trip limit - FL_Keys'!$A$5:$I$64,COLUMN(I362),FALSE))*$C365</f>
        <v>12917.715722079964</v>
      </c>
      <c r="V365">
        <f>V364+(1-(HLOOKUP(daily!$B364,'commercial size limit'!$A$4:$M$13,5,FALSE)/100))*(VLOOKUP(15&amp;$B364,'comm trip limit - FL_Keys'!$A$5:$I$64,COLUMN(D362),FALSE))*$C365</f>
        <v>10770.715622056014</v>
      </c>
      <c r="W365">
        <f>W364+(1-(HLOOKUP(daily!$B364,'commercial size limit'!$A$4:$M$13,5,FALSE)/100))*(VLOOKUP(15&amp;$B364,'comm trip limit - FL_Keys'!$A$5:$I$64,COLUMN(E362),FALSE))*$C365</f>
        <v>7634.4717818343997</v>
      </c>
      <c r="X365">
        <f>X364+(1-(HLOOKUP(daily!$B364,'commercial size limit'!$A$4:$M$13,5,FALSE)/100))*(VLOOKUP(15&amp;$B364,'comm trip limit - FL_Keys'!$A$5:$I$64,COLUMN(F362),FALSE))*$C365</f>
        <v>9322.5018434109206</v>
      </c>
      <c r="Y365">
        <f>Y364+(1-(HLOOKUP(daily!$B364,'commercial size limit'!$A$4:$M$13,5,FALSE)/100))*(VLOOKUP(15&amp;$B364,'comm trip limit - FL_Keys'!$A$5:$I$64,COLUMN(G362),FALSE))*$C365</f>
        <v>10448.147263841625</v>
      </c>
      <c r="Z365">
        <f>Z364+(1-(HLOOKUP(daily!$B364,'commercial size limit'!$A$4:$M$13,5,FALSE)/100))*(VLOOKUP(15&amp;$B364,'comm trip limit - FL_Keys'!$A$5:$I$64,COLUMN(H362),FALSE))*$C365</f>
        <v>10695.309553830832</v>
      </c>
      <c r="AA365">
        <f>AA364+(1-(HLOOKUP(daily!$B364,'commercial size limit'!$A$4:$M$13,5,FALSE)/100))*(VLOOKUP(15&amp;$B364,'comm trip limit - FL_Keys'!$A$5:$I$64,COLUMN(I362),FALSE))*$C365</f>
        <v>10743.705471126288</v>
      </c>
      <c r="AB365">
        <f>AB364+(1-(HLOOKUP(daily!$B364,'commercial size limit'!$A$4:$M$13,6,FALSE)/100))*(VLOOKUP(16&amp;$B364,'comm trip limit - FL_Keys'!$A$5:$I$64,COLUMN(D362),FALSE))*$C365</f>
        <v>9288.1101611995782</v>
      </c>
      <c r="AC365">
        <f>AC364+(1-(HLOOKUP(daily!$B364,'commercial size limit'!$A$4:$M$13,6,FALSE)/100))*(VLOOKUP(16&amp;$B364,'comm trip limit - FL_Keys'!$A$5:$I$64,COLUMN(E362),FALSE))*$C365</f>
        <v>6841.8923563968629</v>
      </c>
      <c r="AD365">
        <f>AD364+(1-(HLOOKUP(daily!$B364,'commercial size limit'!$A$4:$M$13,6,FALSE)/100))*(VLOOKUP(16&amp;$B364,'comm trip limit - FL_Keys'!$A$5:$I$64,COLUMN(F362),FALSE))*$C365</f>
        <v>8170.5946354856687</v>
      </c>
      <c r="AE365">
        <f>AE364+(1-(HLOOKUP(daily!$B364,'commercial size limit'!$A$4:$M$13,6,FALSE)/100))*(VLOOKUP(16&amp;$B364,'comm trip limit - FL_Keys'!$A$5:$I$64,COLUMN(G362),FALSE))*$C365</f>
        <v>9030.5503538623343</v>
      </c>
      <c r="AF365">
        <f>AF364+(1-(HLOOKUP(daily!$B364,'commercial size limit'!$A$4:$M$13,6,FALSE)/100))*(VLOOKUP(16&amp;$B364,'comm trip limit - FL_Keys'!$A$5:$I$64,COLUMN(H362),FALSE))*$C365</f>
        <v>9220.2615420109269</v>
      </c>
      <c r="AG365">
        <f>AG364+(1-(HLOOKUP(daily!$B364,'commercial size limit'!$A$4:$M$13,6,FALSE)/100))*(VLOOKUP(16&amp;$B364,'comm trip limit - FL_Keys'!$A$5:$I$64,COLUMN(I362),FALSE))*$C365</f>
        <v>9261.1000102698708</v>
      </c>
      <c r="AH365">
        <f>AH364+(1-(HLOOKUP(daily!$B364,'commercial size limit'!$A$4:$M$13,7,FALSE)/100))*(VLOOKUP(17&amp;$B364,'comm trip limit - FL_Keys'!$A$5:$I$64,COLUMN(D362),FALSE))*$C365</f>
        <v>7784.8506208331537</v>
      </c>
      <c r="AI365">
        <f>AI364+(1-(HLOOKUP(daily!$B364,'commercial size limit'!$A$4:$M$13,7,FALSE)/100))*(VLOOKUP(17&amp;$B364,'comm trip limit - FL_Keys'!$A$5:$I$64,COLUMN(E362),FALSE))*$C365</f>
        <v>5936.7614771161334</v>
      </c>
      <c r="AJ365">
        <f>AJ364+(1-(HLOOKUP(daily!$B364,'commercial size limit'!$A$4:$M$13,7,FALSE)/100))*(VLOOKUP(17&amp;$B364,'comm trip limit - FL_Keys'!$A$5:$I$64,COLUMN(F362),FALSE))*$C365</f>
        <v>7034.1912838825065</v>
      </c>
      <c r="AK365">
        <f>AK364+(1-(HLOOKUP(daily!$B364,'commercial size limit'!$A$4:$M$13,7,FALSE)/100))*(VLOOKUP(17&amp;$B364,'comm trip limit - FL_Keys'!$A$5:$I$64,COLUMN(G362),FALSE))*$C365</f>
        <v>7656.596505468181</v>
      </c>
      <c r="AL365">
        <f>AL364+(1-(HLOOKUP(daily!$B364,'commercial size limit'!$A$4:$M$13,7,FALSE)/100))*(VLOOKUP(17&amp;$B364,'comm trip limit - FL_Keys'!$A$5:$I$64,COLUMN(H362),FALSE))*$C365</f>
        <v>7778.0136023122686</v>
      </c>
      <c r="AM365">
        <f>AM364+(1-(HLOOKUP(daily!$B364,'commercial size limit'!$A$4:$M$13,7,FALSE)/100))*(VLOOKUP(17&amp;$B364,'comm trip limit - FL_Keys'!$A$5:$I$64,COLUMN(I362),FALSE))*$C365</f>
        <v>7784.8506208331537</v>
      </c>
    </row>
    <row r="366" spans="1:39" x14ac:dyDescent="0.25">
      <c r="A366" s="7">
        <v>42733</v>
      </c>
      <c r="B366" s="22">
        <f t="shared" si="16"/>
        <v>12</v>
      </c>
      <c r="C366" s="21">
        <f t="shared" si="15"/>
        <v>48.908999999999999</v>
      </c>
      <c r="D366">
        <f t="shared" si="17"/>
        <v>20281.794999999966</v>
      </c>
      <c r="E366">
        <v>364</v>
      </c>
      <c r="J366">
        <f>J365+(1-(HLOOKUP(daily!$B365,'commercial size limit'!$A$4:$M$13,2,FALSE)/100))*(VLOOKUP(12&amp;$B365,'comm trip limit - FL_Keys'!$A$5:$I$64,COLUMN(D363),FALSE))*$C366</f>
        <v>20281.794999999966</v>
      </c>
      <c r="K366">
        <f>K365+(1-(HLOOKUP(daily!$B365,'commercial size limit'!$A$4:$M$13,2,FALSE)/100))*(VLOOKUP(12&amp;$B365,'comm trip limit - FL_Keys'!$A$5:$I$64,COLUMN(E363),FALSE))*$C366</f>
        <v>11404.996152399992</v>
      </c>
      <c r="L366">
        <f>L365+(1-(HLOOKUP(daily!$B365,'commercial size limit'!$A$4:$M$13,2,FALSE)/100))*(VLOOKUP(12&amp;$B365,'comm trip limit - FL_Keys'!$A$5:$I$64,COLUMN(F363),FALSE))*$C366</f>
        <v>15452.944516830003</v>
      </c>
      <c r="M366">
        <f>M365+(1-(HLOOKUP(daily!$B365,'commercial size limit'!$A$4:$M$13,2,FALSE)/100))*(VLOOKUP(12&amp;$B365,'comm trip limit - FL_Keys'!$A$5:$I$64,COLUMN(G363),FALSE))*$C366</f>
        <v>18326.108164030014</v>
      </c>
      <c r="N366">
        <f>N365+(1-(HLOOKUP(daily!$B365,'commercial size limit'!$A$4:$M$13,2,FALSE)/100))*(VLOOKUP(12&amp;$B365,'comm trip limit - FL_Keys'!$A$5:$I$64,COLUMN(H363),FALSE))*$C366</f>
        <v>19200.057896849998</v>
      </c>
      <c r="O366">
        <f>O365+(1-(HLOOKUP(daily!$B365,'commercial size limit'!$A$4:$M$13,2,FALSE)/100))*(VLOOKUP(12&amp;$B365,'comm trip limit - FL_Keys'!$A$5:$I$64,COLUMN(I363),FALSE))*$C366</f>
        <v>19512.869917539905</v>
      </c>
      <c r="P366">
        <f>P365+(1-(HLOOKUP(daily!$B365,'commercial size limit'!$A$4:$M$13,4,FALSE)/100))*(VLOOKUP(14&amp;$B365,'comm trip limit - FL_Keys'!$A$5:$I$64,COLUMN(D363),FALSE))*$C366</f>
        <v>13018.812487211981</v>
      </c>
      <c r="Q366">
        <f>Q365+(1-(HLOOKUP(daily!$B365,'commercial size limit'!$A$4:$M$13,4,FALSE)/100))*(VLOOKUP(14&amp;$B365,'comm trip limit - FL_Keys'!$A$5:$I$64,COLUMN(E363),FALSE))*$C366</f>
        <v>8782.4587162993212</v>
      </c>
      <c r="R366">
        <f>R365+(1-(HLOOKUP(daily!$B365,'commercial size limit'!$A$4:$M$13,4,FALSE)/100))*(VLOOKUP(14&amp;$B365,'comm trip limit - FL_Keys'!$A$5:$I$64,COLUMN(F363),FALSE))*$C366</f>
        <v>10999.84346377381</v>
      </c>
      <c r="S366">
        <f>S365+(1-(HLOOKUP(daily!$B365,'commercial size limit'!$A$4:$M$13,4,FALSE)/100))*(VLOOKUP(14&amp;$B365,'comm trip limit - FL_Keys'!$A$5:$I$64,COLUMN(G363),FALSE))*$C366</f>
        <v>12438.938484111697</v>
      </c>
      <c r="T366">
        <f>T365+(1-(HLOOKUP(daily!$B365,'commercial size limit'!$A$4:$M$13,4,FALSE)/100))*(VLOOKUP(14&amp;$B365,'comm trip limit - FL_Keys'!$A$5:$I$64,COLUMN(H363),FALSE))*$C366</f>
        <v>12825.573576127606</v>
      </c>
      <c r="U366">
        <f>U365+(1-(HLOOKUP(daily!$B365,'commercial size limit'!$A$4:$M$13,4,FALSE)/100))*(VLOOKUP(14&amp;$B365,'comm trip limit - FL_Keys'!$A$5:$I$64,COLUMN(I363),FALSE))*$C366</f>
        <v>12936.741323079963</v>
      </c>
      <c r="V366">
        <f>V365+(1-(HLOOKUP(daily!$B365,'commercial size limit'!$A$4:$M$13,5,FALSE)/100))*(VLOOKUP(15&amp;$B365,'comm trip limit - FL_Keys'!$A$5:$I$64,COLUMN(D363),FALSE))*$C366</f>
        <v>10782.576054556013</v>
      </c>
      <c r="W366">
        <f>W365+(1-(HLOOKUP(daily!$B365,'commercial size limit'!$A$4:$M$13,5,FALSE)/100))*(VLOOKUP(15&amp;$B365,'comm trip limit - FL_Keys'!$A$5:$I$64,COLUMN(E363),FALSE))*$C366</f>
        <v>7645.26358936615</v>
      </c>
      <c r="X366">
        <f>X365+(1-(HLOOKUP(daily!$B365,'commercial size limit'!$A$4:$M$13,5,FALSE)/100))*(VLOOKUP(15&amp;$B365,'comm trip limit - FL_Keys'!$A$5:$I$64,COLUMN(F363),FALSE))*$C366</f>
        <v>9333.735807866271</v>
      </c>
      <c r="Y366">
        <f>Y365+(1-(HLOOKUP(daily!$B365,'commercial size limit'!$A$4:$M$13,5,FALSE)/100))*(VLOOKUP(15&amp;$B365,'comm trip limit - FL_Keys'!$A$5:$I$64,COLUMN(G363),FALSE))*$C366</f>
        <v>10460.007696341625</v>
      </c>
      <c r="Z366">
        <f>Z365+(1-(HLOOKUP(daily!$B365,'commercial size limit'!$A$4:$M$13,5,FALSE)/100))*(VLOOKUP(15&amp;$B365,'comm trip limit - FL_Keys'!$A$5:$I$64,COLUMN(H363),FALSE))*$C366</f>
        <v>10707.169986330831</v>
      </c>
      <c r="AA366">
        <f>AA365+(1-(HLOOKUP(daily!$B365,'commercial size limit'!$A$4:$M$13,5,FALSE)/100))*(VLOOKUP(15&amp;$B365,'comm trip limit - FL_Keys'!$A$5:$I$64,COLUMN(I363),FALSE))*$C366</f>
        <v>10755.565903626288</v>
      </c>
      <c r="AB366">
        <f>AB365+(1-(HLOOKUP(daily!$B365,'commercial size limit'!$A$4:$M$13,6,FALSE)/100))*(VLOOKUP(16&amp;$B365,'comm trip limit - FL_Keys'!$A$5:$I$64,COLUMN(D363),FALSE))*$C366</f>
        <v>9298.0875971995774</v>
      </c>
      <c r="AC366">
        <f>AC365+(1-(HLOOKUP(daily!$B365,'commercial size limit'!$A$4:$M$13,6,FALSE)/100))*(VLOOKUP(16&amp;$B365,'comm trip limit - FL_Keys'!$A$5:$I$64,COLUMN(E363),FALSE))*$C366</f>
        <v>6851.0817745015829</v>
      </c>
      <c r="AD366">
        <f>AD365+(1-(HLOOKUP(daily!$B365,'commercial size limit'!$A$4:$M$13,6,FALSE)/100))*(VLOOKUP(16&amp;$B365,'comm trip limit - FL_Keys'!$A$5:$I$64,COLUMN(F363),FALSE))*$C366</f>
        <v>8180.1664887122688</v>
      </c>
      <c r="AE366">
        <f>AE365+(1-(HLOOKUP(daily!$B365,'commercial size limit'!$A$4:$M$13,6,FALSE)/100))*(VLOOKUP(16&amp;$B365,'comm trip limit - FL_Keys'!$A$5:$I$64,COLUMN(G363),FALSE))*$C366</f>
        <v>9040.5277898623335</v>
      </c>
      <c r="AF366">
        <f>AF365+(1-(HLOOKUP(daily!$B365,'commercial size limit'!$A$4:$M$13,6,FALSE)/100))*(VLOOKUP(16&amp;$B365,'comm trip limit - FL_Keys'!$A$5:$I$64,COLUMN(H363),FALSE))*$C366</f>
        <v>9230.2389780109261</v>
      </c>
      <c r="AG366">
        <f>AG365+(1-(HLOOKUP(daily!$B365,'commercial size limit'!$A$4:$M$13,6,FALSE)/100))*(VLOOKUP(16&amp;$B365,'comm trip limit - FL_Keys'!$A$5:$I$64,COLUMN(I363),FALSE))*$C366</f>
        <v>9271.0774462698701</v>
      </c>
      <c r="AH366">
        <f>AH365+(1-(HLOOKUP(daily!$B365,'commercial size limit'!$A$4:$M$13,7,FALSE)/100))*(VLOOKUP(17&amp;$B365,'comm trip limit - FL_Keys'!$A$5:$I$64,COLUMN(D363),FALSE))*$C366</f>
        <v>7792.3581523331541</v>
      </c>
      <c r="AI366">
        <f>AI365+(1-(HLOOKUP(daily!$B365,'commercial size limit'!$A$4:$M$13,7,FALSE)/100))*(VLOOKUP(17&amp;$B365,'comm trip limit - FL_Keys'!$A$5:$I$64,COLUMN(E363),FALSE))*$C366</f>
        <v>5943.770733750478</v>
      </c>
      <c r="AJ366">
        <f>AJ365+(1-(HLOOKUP(daily!$B365,'commercial size limit'!$A$4:$M$13,7,FALSE)/100))*(VLOOKUP(17&amp;$B365,'comm trip limit - FL_Keys'!$A$5:$I$64,COLUMN(F363),FALSE))*$C366</f>
        <v>7041.5828990961463</v>
      </c>
      <c r="AK366">
        <f>AK365+(1-(HLOOKUP(daily!$B365,'commercial size limit'!$A$4:$M$13,7,FALSE)/100))*(VLOOKUP(17&amp;$B365,'comm trip limit - FL_Keys'!$A$5:$I$64,COLUMN(G363),FALSE))*$C366</f>
        <v>7664.1040369681814</v>
      </c>
      <c r="AL366">
        <f>AL365+(1-(HLOOKUP(daily!$B365,'commercial size limit'!$A$4:$M$13,7,FALSE)/100))*(VLOOKUP(17&amp;$B365,'comm trip limit - FL_Keys'!$A$5:$I$64,COLUMN(H363),FALSE))*$C366</f>
        <v>7785.521133812269</v>
      </c>
      <c r="AM366">
        <f>AM365+(1-(HLOOKUP(daily!$B365,'commercial size limit'!$A$4:$M$13,7,FALSE)/100))*(VLOOKUP(17&amp;$B365,'comm trip limit - FL_Keys'!$A$5:$I$64,COLUMN(I363),FALSE))*$C366</f>
        <v>7792.3581523331541</v>
      </c>
    </row>
    <row r="367" spans="1:39" x14ac:dyDescent="0.25">
      <c r="A367" s="7">
        <v>42734</v>
      </c>
      <c r="B367" s="22">
        <f t="shared" si="16"/>
        <v>12</v>
      </c>
      <c r="C367" s="21">
        <f t="shared" si="15"/>
        <v>48.908999999999999</v>
      </c>
      <c r="D367">
        <f t="shared" si="17"/>
        <v>20330.703999999965</v>
      </c>
      <c r="E367">
        <v>365</v>
      </c>
      <c r="J367">
        <f>J366+(1-(HLOOKUP(daily!$B366,'commercial size limit'!$A$4:$M$13,2,FALSE)/100))*(VLOOKUP(12&amp;$B366,'comm trip limit - FL_Keys'!$A$5:$I$64,COLUMN(D364),FALSE))*$C367</f>
        <v>20330.703999999965</v>
      </c>
      <c r="K367">
        <f>K366+(1-(HLOOKUP(daily!$B366,'commercial size limit'!$A$4:$M$13,2,FALSE)/100))*(VLOOKUP(12&amp;$B366,'comm trip limit - FL_Keys'!$A$5:$I$64,COLUMN(E364),FALSE))*$C367</f>
        <v>11430.277703589993</v>
      </c>
      <c r="L367">
        <f>L366+(1-(HLOOKUP(daily!$B366,'commercial size limit'!$A$4:$M$13,2,FALSE)/100))*(VLOOKUP(12&amp;$B366,'comm trip limit - FL_Keys'!$A$5:$I$64,COLUMN(F364),FALSE))*$C367</f>
        <v>15489.133264110003</v>
      </c>
      <c r="M367">
        <f>M366+(1-(HLOOKUP(daily!$B366,'commercial size limit'!$A$4:$M$13,2,FALSE)/100))*(VLOOKUP(12&amp;$B366,'comm trip limit - FL_Keys'!$A$5:$I$64,COLUMN(G364),FALSE))*$C367</f>
        <v>18370.484277910014</v>
      </c>
      <c r="N367">
        <f>N366+(1-(HLOOKUP(daily!$B366,'commercial size limit'!$A$4:$M$13,2,FALSE)/100))*(VLOOKUP(12&amp;$B366,'comm trip limit - FL_Keys'!$A$5:$I$64,COLUMN(H364),FALSE))*$C367</f>
        <v>19245.524192339999</v>
      </c>
      <c r="O367">
        <f>O366+(1-(HLOOKUP(daily!$B366,'commercial size limit'!$A$4:$M$13,2,FALSE)/100))*(VLOOKUP(12&amp;$B366,'comm trip limit - FL_Keys'!$A$5:$I$64,COLUMN(I364),FALSE))*$C367</f>
        <v>19559.100660699904</v>
      </c>
      <c r="P367">
        <f>P366+(1-(HLOOKUP(daily!$B366,'commercial size limit'!$A$4:$M$13,4,FALSE)/100))*(VLOOKUP(14&amp;$B366,'comm trip limit - FL_Keys'!$A$5:$I$64,COLUMN(D364),FALSE))*$C367</f>
        <v>13037.83808821198</v>
      </c>
      <c r="Q367">
        <f>Q366+(1-(HLOOKUP(daily!$B366,'commercial size limit'!$A$4:$M$13,4,FALSE)/100))*(VLOOKUP(14&amp;$B366,'comm trip limit - FL_Keys'!$A$5:$I$64,COLUMN(E364),FALSE))*$C367</f>
        <v>8798.0330732779203</v>
      </c>
      <c r="R367">
        <f>R366+(1-(HLOOKUP(daily!$B366,'commercial size limit'!$A$4:$M$13,4,FALSE)/100))*(VLOOKUP(14&amp;$B366,'comm trip limit - FL_Keys'!$A$5:$I$64,COLUMN(F364),FALSE))*$C367</f>
        <v>11017.4020006807</v>
      </c>
      <c r="S367">
        <f>S366+(1-(HLOOKUP(daily!$B366,'commercial size limit'!$A$4:$M$13,4,FALSE)/100))*(VLOOKUP(14&amp;$B366,'comm trip limit - FL_Keys'!$A$5:$I$64,COLUMN(G364),FALSE))*$C367</f>
        <v>12457.261850178787</v>
      </c>
      <c r="T367">
        <f>T366+(1-(HLOOKUP(daily!$B366,'commercial size limit'!$A$4:$M$13,4,FALSE)/100))*(VLOOKUP(14&amp;$B366,'comm trip limit - FL_Keys'!$A$5:$I$64,COLUMN(H364),FALSE))*$C367</f>
        <v>12844.599177127606</v>
      </c>
      <c r="U367">
        <f>U366+(1-(HLOOKUP(daily!$B366,'commercial size limit'!$A$4:$M$13,4,FALSE)/100))*(VLOOKUP(14&amp;$B366,'comm trip limit - FL_Keys'!$A$5:$I$64,COLUMN(I364),FALSE))*$C367</f>
        <v>12955.766924079962</v>
      </c>
      <c r="V367">
        <f>V366+(1-(HLOOKUP(daily!$B366,'commercial size limit'!$A$4:$M$13,5,FALSE)/100))*(VLOOKUP(15&amp;$B366,'comm trip limit - FL_Keys'!$A$5:$I$64,COLUMN(D364),FALSE))*$C367</f>
        <v>10794.436487056013</v>
      </c>
      <c r="W367">
        <f>W366+(1-(HLOOKUP(daily!$B366,'commercial size limit'!$A$4:$M$13,5,FALSE)/100))*(VLOOKUP(15&amp;$B366,'comm trip limit - FL_Keys'!$A$5:$I$64,COLUMN(E364),FALSE))*$C367</f>
        <v>7656.0553968979002</v>
      </c>
      <c r="X367">
        <f>X366+(1-(HLOOKUP(daily!$B366,'commercial size limit'!$A$4:$M$13,5,FALSE)/100))*(VLOOKUP(15&amp;$B366,'comm trip limit - FL_Keys'!$A$5:$I$64,COLUMN(F364),FALSE))*$C367</f>
        <v>9344.9697723216213</v>
      </c>
      <c r="Y367">
        <f>Y366+(1-(HLOOKUP(daily!$B366,'commercial size limit'!$A$4:$M$13,5,FALSE)/100))*(VLOOKUP(15&amp;$B366,'comm trip limit - FL_Keys'!$A$5:$I$64,COLUMN(G364),FALSE))*$C367</f>
        <v>10471.868128841625</v>
      </c>
      <c r="Z367">
        <f>Z366+(1-(HLOOKUP(daily!$B366,'commercial size limit'!$A$4:$M$13,5,FALSE)/100))*(VLOOKUP(15&amp;$B366,'comm trip limit - FL_Keys'!$A$5:$I$64,COLUMN(H364),FALSE))*$C367</f>
        <v>10719.030418830831</v>
      </c>
      <c r="AA367">
        <f>AA366+(1-(HLOOKUP(daily!$B366,'commercial size limit'!$A$4:$M$13,5,FALSE)/100))*(VLOOKUP(15&amp;$B366,'comm trip limit - FL_Keys'!$A$5:$I$64,COLUMN(I364),FALSE))*$C367</f>
        <v>10767.426336126287</v>
      </c>
      <c r="AB367">
        <f>AB366+(1-(HLOOKUP(daily!$B366,'commercial size limit'!$A$4:$M$13,6,FALSE)/100))*(VLOOKUP(16&amp;$B366,'comm trip limit - FL_Keys'!$A$5:$I$64,COLUMN(D364),FALSE))*$C367</f>
        <v>9308.0650331995766</v>
      </c>
      <c r="AC367">
        <f>AC366+(1-(HLOOKUP(daily!$B366,'commercial size limit'!$A$4:$M$13,6,FALSE)/100))*(VLOOKUP(16&amp;$B366,'comm trip limit - FL_Keys'!$A$5:$I$64,COLUMN(E364),FALSE))*$C367</f>
        <v>6860.271192606303</v>
      </c>
      <c r="AD367">
        <f>AD366+(1-(HLOOKUP(daily!$B366,'commercial size limit'!$A$4:$M$13,6,FALSE)/100))*(VLOOKUP(16&amp;$B366,'comm trip limit - FL_Keys'!$A$5:$I$64,COLUMN(F364),FALSE))*$C367</f>
        <v>8189.7383419388689</v>
      </c>
      <c r="AE367">
        <f>AE366+(1-(HLOOKUP(daily!$B366,'commercial size limit'!$A$4:$M$13,6,FALSE)/100))*(VLOOKUP(16&amp;$B366,'comm trip limit - FL_Keys'!$A$5:$I$64,COLUMN(G364),FALSE))*$C367</f>
        <v>9050.5052258623327</v>
      </c>
      <c r="AF367">
        <f>AF366+(1-(HLOOKUP(daily!$B366,'commercial size limit'!$A$4:$M$13,6,FALSE)/100))*(VLOOKUP(16&amp;$B366,'comm trip limit - FL_Keys'!$A$5:$I$64,COLUMN(H364),FALSE))*$C367</f>
        <v>9240.2164140109253</v>
      </c>
      <c r="AG367">
        <f>AG366+(1-(HLOOKUP(daily!$B366,'commercial size limit'!$A$4:$M$13,6,FALSE)/100))*(VLOOKUP(16&amp;$B366,'comm trip limit - FL_Keys'!$A$5:$I$64,COLUMN(I364),FALSE))*$C367</f>
        <v>9281.0548822698693</v>
      </c>
      <c r="AH367">
        <f>AH366+(1-(HLOOKUP(daily!$B366,'commercial size limit'!$A$4:$M$13,7,FALSE)/100))*(VLOOKUP(17&amp;$B366,'comm trip limit - FL_Keys'!$A$5:$I$64,COLUMN(D364),FALSE))*$C367</f>
        <v>7799.8656838331544</v>
      </c>
      <c r="AI367">
        <f>AI366+(1-(HLOOKUP(daily!$B366,'commercial size limit'!$A$4:$M$13,7,FALSE)/100))*(VLOOKUP(17&amp;$B366,'comm trip limit - FL_Keys'!$A$5:$I$64,COLUMN(E364),FALSE))*$C367</f>
        <v>5950.7799903848227</v>
      </c>
      <c r="AJ367">
        <f>AJ366+(1-(HLOOKUP(daily!$B366,'commercial size limit'!$A$4:$M$13,7,FALSE)/100))*(VLOOKUP(17&amp;$B366,'comm trip limit - FL_Keys'!$A$5:$I$64,COLUMN(F364),FALSE))*$C367</f>
        <v>7048.9745143097862</v>
      </c>
      <c r="AK367">
        <f>AK366+(1-(HLOOKUP(daily!$B366,'commercial size limit'!$A$4:$M$13,7,FALSE)/100))*(VLOOKUP(17&amp;$B366,'comm trip limit - FL_Keys'!$A$5:$I$64,COLUMN(G364),FALSE))*$C367</f>
        <v>7671.6115684681818</v>
      </c>
      <c r="AL367">
        <f>AL366+(1-(HLOOKUP(daily!$B366,'commercial size limit'!$A$4:$M$13,7,FALSE)/100))*(VLOOKUP(17&amp;$B366,'comm trip limit - FL_Keys'!$A$5:$I$64,COLUMN(H364),FALSE))*$C367</f>
        <v>7793.0286653122694</v>
      </c>
      <c r="AM367">
        <f>AM366+(1-(HLOOKUP(daily!$B366,'commercial size limit'!$A$4:$M$13,7,FALSE)/100))*(VLOOKUP(17&amp;$B366,'comm trip limit - FL_Keys'!$A$5:$I$64,COLUMN(I364),FALSE))*$C367</f>
        <v>7799.8656838331544</v>
      </c>
    </row>
    <row r="368" spans="1:39" x14ac:dyDescent="0.25">
      <c r="A368" s="7">
        <v>42735</v>
      </c>
      <c r="B368" s="22">
        <f t="shared" si="16"/>
        <v>12</v>
      </c>
      <c r="C368" s="21">
        <f t="shared" si="15"/>
        <v>48.908999999999999</v>
      </c>
      <c r="D368">
        <f t="shared" si="17"/>
        <v>20379.612999999965</v>
      </c>
      <c r="E368">
        <v>366</v>
      </c>
      <c r="J368">
        <f>J367+(1-(HLOOKUP(daily!$B367,'commercial size limit'!$A$4:$M$13,2,FALSE)/100))*(VLOOKUP(12&amp;$B367,'comm trip limit - FL_Keys'!$A$5:$I$64,COLUMN(D365),FALSE))*$C368</f>
        <v>20379.612999999965</v>
      </c>
      <c r="K368">
        <f>K367+(1-(HLOOKUP(daily!$B367,'commercial size limit'!$A$4:$M$13,2,FALSE)/100))*(VLOOKUP(12&amp;$B367,'comm trip limit - FL_Keys'!$A$5:$I$64,COLUMN(E365),FALSE))*$C368</f>
        <v>11455.559254779993</v>
      </c>
      <c r="L368">
        <f>L367+(1-(HLOOKUP(daily!$B367,'commercial size limit'!$A$4:$M$13,2,FALSE)/100))*(VLOOKUP(12&amp;$B367,'comm trip limit - FL_Keys'!$A$5:$I$64,COLUMN(F365),FALSE))*$C368</f>
        <v>15525.322011390004</v>
      </c>
      <c r="M368">
        <f>M367+(1-(HLOOKUP(daily!$B367,'commercial size limit'!$A$4:$M$13,2,FALSE)/100))*(VLOOKUP(12&amp;$B367,'comm trip limit - FL_Keys'!$A$5:$I$64,COLUMN(G365),FALSE))*$C368</f>
        <v>18414.860391790015</v>
      </c>
      <c r="N368">
        <f>N367+(1-(HLOOKUP(daily!$B367,'commercial size limit'!$A$4:$M$13,2,FALSE)/100))*(VLOOKUP(12&amp;$B367,'comm trip limit - FL_Keys'!$A$5:$I$64,COLUMN(H365),FALSE))*$C368</f>
        <v>19290.99048783</v>
      </c>
      <c r="O368">
        <f>O367+(1-(HLOOKUP(daily!$B367,'commercial size limit'!$A$4:$M$13,2,FALSE)/100))*(VLOOKUP(12&amp;$B367,'comm trip limit - FL_Keys'!$A$5:$I$64,COLUMN(I365),FALSE))*$C368</f>
        <v>19605.331403859902</v>
      </c>
      <c r="P368">
        <f>P367+(1-(HLOOKUP(daily!$B367,'commercial size limit'!$A$4:$M$13,4,FALSE)/100))*(VLOOKUP(14&amp;$B367,'comm trip limit - FL_Keys'!$A$5:$I$64,COLUMN(D365),FALSE))*$C368</f>
        <v>13056.863689211979</v>
      </c>
      <c r="Q368">
        <f>Q367+(1-(HLOOKUP(daily!$B367,'commercial size limit'!$A$4:$M$13,4,FALSE)/100))*(VLOOKUP(14&amp;$B367,'comm trip limit - FL_Keys'!$A$5:$I$64,COLUMN(E365),FALSE))*$C368</f>
        <v>8813.6074302565194</v>
      </c>
      <c r="R368">
        <f>R367+(1-(HLOOKUP(daily!$B367,'commercial size limit'!$A$4:$M$13,4,FALSE)/100))*(VLOOKUP(14&amp;$B367,'comm trip limit - FL_Keys'!$A$5:$I$64,COLUMN(F365),FALSE))*$C368</f>
        <v>11034.960537587591</v>
      </c>
      <c r="S368">
        <f>S367+(1-(HLOOKUP(daily!$B367,'commercial size limit'!$A$4:$M$13,4,FALSE)/100))*(VLOOKUP(14&amp;$B367,'comm trip limit - FL_Keys'!$A$5:$I$64,COLUMN(G365),FALSE))*$C368</f>
        <v>12475.585216245878</v>
      </c>
      <c r="T368">
        <f>T367+(1-(HLOOKUP(daily!$B367,'commercial size limit'!$A$4:$M$13,4,FALSE)/100))*(VLOOKUP(14&amp;$B367,'comm trip limit - FL_Keys'!$A$5:$I$64,COLUMN(H365),FALSE))*$C368</f>
        <v>12863.624778127605</v>
      </c>
      <c r="U368">
        <f>U367+(1-(HLOOKUP(daily!$B367,'commercial size limit'!$A$4:$M$13,4,FALSE)/100))*(VLOOKUP(14&amp;$B367,'comm trip limit - FL_Keys'!$A$5:$I$64,COLUMN(I365),FALSE))*$C368</f>
        <v>12974.792525079962</v>
      </c>
      <c r="V368">
        <f>V367+(1-(HLOOKUP(daily!$B367,'commercial size limit'!$A$4:$M$13,5,FALSE)/100))*(VLOOKUP(15&amp;$B367,'comm trip limit - FL_Keys'!$A$5:$I$64,COLUMN(D365),FALSE))*$C368</f>
        <v>10806.296919556013</v>
      </c>
      <c r="W368">
        <f>W367+(1-(HLOOKUP(daily!$B367,'commercial size limit'!$A$4:$M$13,5,FALSE)/100))*(VLOOKUP(15&amp;$B367,'comm trip limit - FL_Keys'!$A$5:$I$64,COLUMN(E365),FALSE))*$C368</f>
        <v>7666.8472044296504</v>
      </c>
      <c r="X368">
        <f>X367+(1-(HLOOKUP(daily!$B367,'commercial size limit'!$A$4:$M$13,5,FALSE)/100))*(VLOOKUP(15&amp;$B367,'comm trip limit - FL_Keys'!$A$5:$I$64,COLUMN(F365),FALSE))*$C368</f>
        <v>9356.2037367769717</v>
      </c>
      <c r="Y368">
        <f>Y367+(1-(HLOOKUP(daily!$B367,'commercial size limit'!$A$4:$M$13,5,FALSE)/100))*(VLOOKUP(15&amp;$B367,'comm trip limit - FL_Keys'!$A$5:$I$64,COLUMN(G365),FALSE))*$C368</f>
        <v>10483.728561341624</v>
      </c>
      <c r="Z368">
        <f>Z367+(1-(HLOOKUP(daily!$B367,'commercial size limit'!$A$4:$M$13,5,FALSE)/100))*(VLOOKUP(15&amp;$B367,'comm trip limit - FL_Keys'!$A$5:$I$64,COLUMN(H365),FALSE))*$C368</f>
        <v>10730.890851330831</v>
      </c>
      <c r="AA368">
        <f>AA367+(1-(HLOOKUP(daily!$B367,'commercial size limit'!$A$4:$M$13,5,FALSE)/100))*(VLOOKUP(15&amp;$B367,'comm trip limit - FL_Keys'!$A$5:$I$64,COLUMN(I365),FALSE))*$C368</f>
        <v>10779.286768626287</v>
      </c>
      <c r="AB368">
        <f>AB367+(1-(HLOOKUP(daily!$B367,'commercial size limit'!$A$4:$M$13,6,FALSE)/100))*(VLOOKUP(16&amp;$B367,'comm trip limit - FL_Keys'!$A$5:$I$64,COLUMN(D365),FALSE))*$C368</f>
        <v>9318.0424691995759</v>
      </c>
      <c r="AC368">
        <f>AC367+(1-(HLOOKUP(daily!$B367,'commercial size limit'!$A$4:$M$13,6,FALSE)/100))*(VLOOKUP(16&amp;$B367,'comm trip limit - FL_Keys'!$A$5:$I$64,COLUMN(E365),FALSE))*$C368</f>
        <v>6869.460610711023</v>
      </c>
      <c r="AD368">
        <f>AD367+(1-(HLOOKUP(daily!$B367,'commercial size limit'!$A$4:$M$13,6,FALSE)/100))*(VLOOKUP(16&amp;$B367,'comm trip limit - FL_Keys'!$A$5:$I$64,COLUMN(F365),FALSE))*$C368</f>
        <v>8199.310195165468</v>
      </c>
      <c r="AE368">
        <f>AE367+(1-(HLOOKUP(daily!$B367,'commercial size limit'!$A$4:$M$13,6,FALSE)/100))*(VLOOKUP(16&amp;$B367,'comm trip limit - FL_Keys'!$A$5:$I$64,COLUMN(G365),FALSE))*$C368</f>
        <v>9060.482661862332</v>
      </c>
      <c r="AF368">
        <f>AF367+(1-(HLOOKUP(daily!$B367,'commercial size limit'!$A$4:$M$13,6,FALSE)/100))*(VLOOKUP(16&amp;$B367,'comm trip limit - FL_Keys'!$A$5:$I$64,COLUMN(H365),FALSE))*$C368</f>
        <v>9250.1938500109245</v>
      </c>
      <c r="AG368">
        <f>AG367+(1-(HLOOKUP(daily!$B367,'commercial size limit'!$A$4:$M$13,6,FALSE)/100))*(VLOOKUP(16&amp;$B367,'comm trip limit - FL_Keys'!$A$5:$I$64,COLUMN(I365),FALSE))*$C368</f>
        <v>9291.0323182698685</v>
      </c>
      <c r="AH368">
        <f>AH367+(1-(HLOOKUP(daily!$B367,'commercial size limit'!$A$4:$M$13,7,FALSE)/100))*(VLOOKUP(17&amp;$B367,'comm trip limit - FL_Keys'!$A$5:$I$64,COLUMN(D365),FALSE))*$C368</f>
        <v>7807.3732153331548</v>
      </c>
      <c r="AI368">
        <f>AI367+(1-(HLOOKUP(daily!$B367,'commercial size limit'!$A$4:$M$13,7,FALSE)/100))*(VLOOKUP(17&amp;$B367,'comm trip limit - FL_Keys'!$A$5:$I$64,COLUMN(E365),FALSE))*$C368</f>
        <v>5957.7892470191673</v>
      </c>
      <c r="AJ368">
        <f>AJ367+(1-(HLOOKUP(daily!$B367,'commercial size limit'!$A$4:$M$13,7,FALSE)/100))*(VLOOKUP(17&amp;$B367,'comm trip limit - FL_Keys'!$A$5:$I$64,COLUMN(F365),FALSE))*$C368</f>
        <v>7056.366129523426</v>
      </c>
      <c r="AK368">
        <f>AK367+(1-(HLOOKUP(daily!$B367,'commercial size limit'!$A$4:$M$13,7,FALSE)/100))*(VLOOKUP(17&amp;$B367,'comm trip limit - FL_Keys'!$A$5:$I$64,COLUMN(G365),FALSE))*$C368</f>
        <v>7679.1190999681821</v>
      </c>
      <c r="AL368">
        <f>AL367+(1-(HLOOKUP(daily!$B367,'commercial size limit'!$A$4:$M$13,7,FALSE)/100))*(VLOOKUP(17&amp;$B367,'comm trip limit - FL_Keys'!$A$5:$I$64,COLUMN(H365),FALSE))*$C368</f>
        <v>7800.5361968122697</v>
      </c>
      <c r="AM368">
        <f>AM367+(1-(HLOOKUP(daily!$B367,'commercial size limit'!$A$4:$M$13,7,FALSE)/100))*(VLOOKUP(17&amp;$B367,'comm trip limit - FL_Keys'!$A$5:$I$64,COLUMN(I365),FALSE))*$C368</f>
        <v>7807.3732153331548</v>
      </c>
    </row>
  </sheetData>
  <mergeCells count="1">
    <mergeCell ref="G2:H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E36"/>
  <sheetViews>
    <sheetView topLeftCell="A13" workbookViewId="0">
      <selection activeCell="T16" sqref="T16"/>
    </sheetView>
  </sheetViews>
  <sheetFormatPr defaultRowHeight="15" x14ac:dyDescent="0.25"/>
  <cols>
    <col min="2" max="2" width="13.5703125" customWidth="1"/>
    <col min="3" max="3" width="17.140625" customWidth="1"/>
    <col min="4" max="4" width="15.7109375" customWidth="1"/>
    <col min="5" max="5" width="15.140625" customWidth="1"/>
    <col min="6" max="7" width="15.28515625" customWidth="1"/>
    <col min="8" max="8" width="16.7109375" customWidth="1"/>
    <col min="10" max="10" width="13.5703125" customWidth="1"/>
    <col min="11" max="11" width="17.140625" customWidth="1"/>
    <col min="12" max="12" width="15.7109375" customWidth="1"/>
    <col min="13" max="13" width="15.140625" customWidth="1"/>
    <col min="14" max="15" width="15.28515625" customWidth="1"/>
  </cols>
  <sheetData>
    <row r="1" spans="1:31" ht="15" customHeight="1" x14ac:dyDescent="0.25">
      <c r="B1" s="87" t="s">
        <v>157</v>
      </c>
      <c r="C1" s="87"/>
      <c r="D1" s="87"/>
      <c r="E1" s="87"/>
      <c r="F1" s="87"/>
      <c r="G1" s="87"/>
      <c r="H1" s="87"/>
      <c r="I1" s="87"/>
      <c r="J1" s="87"/>
      <c r="K1" s="87"/>
      <c r="L1" s="87"/>
      <c r="M1" s="87"/>
      <c r="N1" s="87"/>
      <c r="O1" s="87"/>
      <c r="P1" s="87"/>
    </row>
    <row r="2" spans="1:31" ht="69.75" customHeight="1" x14ac:dyDescent="0.25">
      <c r="B2" s="87"/>
      <c r="C2" s="87"/>
      <c r="D2" s="87"/>
      <c r="E2" s="87"/>
      <c r="F2" s="87"/>
      <c r="G2" s="87"/>
      <c r="H2" s="87"/>
      <c r="I2" s="87"/>
      <c r="J2" s="87"/>
      <c r="K2" s="87"/>
      <c r="L2" s="87"/>
      <c r="M2" s="87"/>
      <c r="N2" s="87"/>
      <c r="O2" s="87"/>
      <c r="P2" s="87"/>
    </row>
    <row r="3" spans="1:31" x14ac:dyDescent="0.25">
      <c r="B3" s="23"/>
      <c r="C3" s="23"/>
      <c r="D3" s="23"/>
      <c r="E3" s="23"/>
      <c r="F3" s="23"/>
      <c r="G3" s="23"/>
      <c r="H3" s="23"/>
      <c r="I3" s="23"/>
      <c r="J3" s="23"/>
      <c r="K3" s="23"/>
      <c r="L3" s="23"/>
      <c r="M3" s="23"/>
      <c r="N3" s="23"/>
      <c r="O3" s="23"/>
      <c r="P3" s="23"/>
    </row>
    <row r="4" spans="1:31" x14ac:dyDescent="0.25">
      <c r="B4" t="s">
        <v>49</v>
      </c>
      <c r="J4" t="s">
        <v>50</v>
      </c>
    </row>
    <row r="5" spans="1:31" x14ac:dyDescent="0.25">
      <c r="B5" s="24" t="s">
        <v>34</v>
      </c>
      <c r="C5" s="28">
        <v>3695</v>
      </c>
      <c r="D5" t="s">
        <v>91</v>
      </c>
      <c r="J5" s="24" t="s">
        <v>34</v>
      </c>
      <c r="K5" s="28">
        <v>3695</v>
      </c>
      <c r="L5" t="s">
        <v>91</v>
      </c>
    </row>
    <row r="6" spans="1:31" ht="17.25" customHeight="1" x14ac:dyDescent="0.25">
      <c r="B6" s="32"/>
      <c r="C6" s="90" t="s">
        <v>36</v>
      </c>
      <c r="D6" s="90"/>
      <c r="E6" s="90"/>
      <c r="F6" s="90"/>
      <c r="G6" s="90"/>
      <c r="H6" s="90"/>
      <c r="J6" s="32"/>
      <c r="K6" s="90" t="s">
        <v>36</v>
      </c>
      <c r="L6" s="90"/>
      <c r="M6" s="90"/>
      <c r="N6" s="90"/>
      <c r="O6" s="90"/>
      <c r="P6" s="90"/>
    </row>
    <row r="7" spans="1:31" ht="42.75" customHeight="1" x14ac:dyDescent="0.25">
      <c r="B7" s="33" t="s">
        <v>35</v>
      </c>
      <c r="C7" s="34" t="s">
        <v>55</v>
      </c>
      <c r="D7" s="34" t="s">
        <v>43</v>
      </c>
      <c r="E7" s="34" t="s">
        <v>44</v>
      </c>
      <c r="F7" s="34" t="s">
        <v>45</v>
      </c>
      <c r="G7" s="34" t="s">
        <v>46</v>
      </c>
      <c r="H7" s="34" t="s">
        <v>47</v>
      </c>
      <c r="J7" s="33" t="s">
        <v>35</v>
      </c>
      <c r="K7" s="34" t="s">
        <v>55</v>
      </c>
      <c r="L7" s="34" t="s">
        <v>43</v>
      </c>
      <c r="M7" s="34" t="s">
        <v>44</v>
      </c>
      <c r="N7" s="34" t="s">
        <v>45</v>
      </c>
      <c r="O7" s="34" t="s">
        <v>46</v>
      </c>
      <c r="P7" s="34" t="s">
        <v>47</v>
      </c>
    </row>
    <row r="8" spans="1:31" ht="31.5" customHeight="1" x14ac:dyDescent="0.25">
      <c r="B8" s="47" t="s">
        <v>54</v>
      </c>
      <c r="C8" s="56">
        <f t="array" ref="C8">MAX(IF(daily!J$3:J$368&lt;$C5,daily!J$3:J$368))</f>
        <v>3669.5489999999904</v>
      </c>
      <c r="D8" s="56">
        <f t="array" ref="D8">MAX(IF(daily!K$3:K$368&lt;$C5,daily!K$3:K$368))</f>
        <v>3671.3851516900045</v>
      </c>
      <c r="E8" s="56">
        <f t="array" ref="E8">MAX(IF(daily!L$3:L$368&lt;$C5,daily!L$3:L$368))</f>
        <v>3659.6556730599964</v>
      </c>
      <c r="F8" s="56">
        <f t="array" ref="F8">MAX(IF(daily!M$3:M$368&lt;$C5,daily!M$3:M$368))</f>
        <v>3626.673963179996</v>
      </c>
      <c r="G8" s="56">
        <f t="array" ref="G8">MAX(IF(daily!N$3:N$368&lt;$C5,daily!N$3:N$368))</f>
        <v>3616.2424266599883</v>
      </c>
      <c r="H8" s="56">
        <f t="array" ref="H8">MAX(IF(daily!O$3:O$368&lt;$C5,daily!O$3:O$368))</f>
        <v>3649.1591461799894</v>
      </c>
      <c r="J8" s="47" t="s">
        <v>54</v>
      </c>
      <c r="K8" s="56">
        <f t="array" ref="K8">MAX(IF(daily!J$3:J$368&lt;$C5,daily!$E$3:$E$368))</f>
        <v>121</v>
      </c>
      <c r="L8" s="56">
        <f t="array" ref="L8">MAX(IF(daily!K$3:K$368&lt;$C5,daily!$E$3:$E$368))</f>
        <v>153</v>
      </c>
      <c r="M8" s="56">
        <f t="array" ref="M8">MAX(IF(daily!L$3:L$368&lt;$C5,daily!$E$3:$E$368))</f>
        <v>131</v>
      </c>
      <c r="N8" s="56">
        <f t="array" ref="N8">MAX(IF(daily!M$3:M$368&lt;$C5,daily!$E$3:$E$368))</f>
        <v>123</v>
      </c>
      <c r="O8" s="56">
        <f t="array" ref="O8">MAX(IF(daily!N$3:N$368&lt;$C5,daily!$E$3:$E$368))</f>
        <v>121</v>
      </c>
      <c r="P8" s="56">
        <f t="array" ref="P8">MAX(IF(daily!O$3:O$368&lt;$C5,daily!$E$3:$E$368))</f>
        <v>121</v>
      </c>
      <c r="Z8" s="85"/>
      <c r="AA8" s="85"/>
      <c r="AB8" s="85"/>
      <c r="AC8" s="85"/>
      <c r="AD8" s="85"/>
      <c r="AE8" s="85"/>
    </row>
    <row r="9" spans="1:31" x14ac:dyDescent="0.25">
      <c r="A9" s="29"/>
      <c r="B9" s="35" t="s">
        <v>39</v>
      </c>
      <c r="C9" s="56">
        <f t="array" ref="C9">MAX(IF(daily!P$3:P$368&lt;$C5,daily!P$3:P$368))</f>
        <v>3646.7205373398187</v>
      </c>
      <c r="D9" s="56">
        <f t="array" ref="D9">MAX(IF(daily!Q$3:Q$368&lt;$C5,daily!Q$3:Q$368))</f>
        <v>3663.9274588710869</v>
      </c>
      <c r="E9" s="56">
        <f t="array" ref="E9">MAX(IF(daily!R$3:R$368&lt;$C5,daily!R$3:R$368))</f>
        <v>3668.4022497073529</v>
      </c>
      <c r="F9" s="56">
        <f t="array" ref="F9">MAX(IF(daily!S$3:S$368&lt;$C5,daily!S$3:S$368))</f>
        <v>3664.9594835211578</v>
      </c>
      <c r="G9" s="56">
        <f t="array" ref="G9">MAX(IF(daily!T$3:T$368&lt;$C5,daily!T$3:T$368))</f>
        <v>3631.025609686199</v>
      </c>
      <c r="H9" s="56">
        <f t="array" ref="H9">MAX(IF(daily!U$3:U$368&lt;$C5,daily!U$3:U$368))</f>
        <v>3646.7205373398187</v>
      </c>
      <c r="J9" s="35" t="s">
        <v>39</v>
      </c>
      <c r="K9" s="56">
        <f t="array" ref="K9">MAX(IF(daily!P$3:P$368&lt;$C5,daily!$E$3:$E$368))</f>
        <v>145</v>
      </c>
      <c r="L9" s="56">
        <f t="array" ref="L9">MAX(IF(daily!Q$3:Q$368&lt;$C5,daily!$E$3:$E$368))</f>
        <v>177</v>
      </c>
      <c r="M9" s="56">
        <f t="array" ref="M9">MAX(IF(daily!R$3:R$368&lt;$C5,daily!$E$3:$E$368))</f>
        <v>155</v>
      </c>
      <c r="N9" s="56">
        <f t="array" ref="N9">MAX(IF(daily!S$3:S$368&lt;$C5,daily!$E$3:$E$368))</f>
        <v>147</v>
      </c>
      <c r="O9" s="56">
        <f t="array" ref="O9">MAX(IF(daily!T$3:T$368&lt;$C5,daily!$E$3:$E$368))</f>
        <v>145</v>
      </c>
      <c r="P9" s="56">
        <f t="array" ref="P9">MAX(IF(daily!U$3:U$368&lt;$C5,daily!$E$3:$E$368))</f>
        <v>145</v>
      </c>
      <c r="Z9" s="85"/>
      <c r="AA9" s="85"/>
      <c r="AB9" s="85"/>
      <c r="AC9" s="85"/>
      <c r="AD9" s="85"/>
      <c r="AE9" s="85"/>
    </row>
    <row r="10" spans="1:31" x14ac:dyDescent="0.25">
      <c r="A10" s="29"/>
      <c r="B10" s="36" t="s">
        <v>40</v>
      </c>
      <c r="C10" s="56">
        <f t="array" ref="C10">MAX(IF(daily!V$3:V$368&lt;$C5,daily!V$3:V$368))</f>
        <v>3683.7938421500717</v>
      </c>
      <c r="D10" s="56">
        <f t="array" ref="D10">MAX(IF(daily!W$3:W$368&lt;$C5,daily!W$3:W$368))</f>
        <v>3673.8239410956307</v>
      </c>
      <c r="E10" s="56">
        <f t="array" ref="E10">MAX(IF(daily!X$3:X$368&lt;$C5,daily!X$3:X$368))</f>
        <v>3686.1256785686783</v>
      </c>
      <c r="F10" s="56">
        <f t="array" ref="F10">MAX(IF(daily!Y$3:Y$368&lt;$C5,daily!Y$3:Y$368))</f>
        <v>3685.3514267777809</v>
      </c>
      <c r="G10" s="56">
        <f t="array" ref="G10">MAX(IF(daily!Z$3:Z$368&lt;$C5,daily!Z$3:Z$368))</f>
        <v>3673.4814134517719</v>
      </c>
      <c r="H10" s="56">
        <f t="array" ref="H10">MAX(IF(daily!AA$3:AA$368&lt;$C5,daily!AA$3:AA$368))</f>
        <v>3683.7938421500717</v>
      </c>
      <c r="J10" s="36" t="s">
        <v>40</v>
      </c>
      <c r="K10" s="56">
        <f t="array" ref="K10">MAX(IF(daily!V$3:V$368&lt;$C5,daily!$E$3:$E$368))</f>
        <v>151</v>
      </c>
      <c r="L10" s="56">
        <f t="array" ref="L10">MAX(IF(daily!W$3:W$368&lt;$C5,daily!$E$3:$E$368))</f>
        <v>185</v>
      </c>
      <c r="M10" s="56">
        <f t="array" ref="M10">MAX(IF(daily!X$3:X$368&lt;$C5,daily!$E$3:$E$368))</f>
        <v>163</v>
      </c>
      <c r="N10" s="56">
        <f t="array" ref="N10">MAX(IF(daily!Y$3:Y$368&lt;$C5,daily!$E$3:$E$368))</f>
        <v>153</v>
      </c>
      <c r="O10" s="56">
        <f t="array" ref="O10">MAX(IF(daily!Z$3:Z$368&lt;$C5,daily!$E$3:$E$368))</f>
        <v>151</v>
      </c>
      <c r="P10" s="56">
        <f t="array" ref="P10">MAX(IF(daily!AA$3:AA$368&lt;$C5,daily!$E$3:$E$368))</f>
        <v>151</v>
      </c>
      <c r="Z10" s="85"/>
      <c r="AA10" s="85"/>
      <c r="AB10" s="85"/>
      <c r="AC10" s="85"/>
      <c r="AD10" s="85"/>
      <c r="AE10" s="85"/>
    </row>
    <row r="11" spans="1:31" x14ac:dyDescent="0.25">
      <c r="A11" s="29"/>
      <c r="B11" s="36" t="s">
        <v>48</v>
      </c>
      <c r="C11" s="56">
        <f t="array" ref="C11">MAX(IF(daily!AB$3:AB$368&lt;$C5,daily!AB$3:AB$368))</f>
        <v>3678.5785132221636</v>
      </c>
      <c r="D11" s="56">
        <f t="array" ref="D11">MAX(IF(daily!AC$3:AC$368&lt;$C5,daily!AC$3:AC$368))</f>
        <v>3693.6827112949168</v>
      </c>
      <c r="E11" s="56">
        <f t="array" ref="E11">MAX(IF(daily!AD$3:AD$368&lt;$C5,daily!AD$3:AD$368))</f>
        <v>3681.7893659162655</v>
      </c>
      <c r="F11" s="56">
        <f t="array" ref="F11">MAX(IF(daily!AE$3:AE$368&lt;$C5,daily!AE$3:AE$368))</f>
        <v>3676.7931358498727</v>
      </c>
      <c r="G11" s="56">
        <f t="array" ref="G11">MAX(IF(daily!AF$3:AF$368&lt;$C5,daily!AF$3:AF$368))</f>
        <v>3688.6316939455428</v>
      </c>
      <c r="H11" s="56">
        <f t="array" ref="H11">MAX(IF(daily!AG$3:AG$368&lt;$C5,daily!AG$3:AG$368))</f>
        <v>3678.5785132221636</v>
      </c>
      <c r="J11" s="36" t="s">
        <v>48</v>
      </c>
      <c r="K11" s="56">
        <f t="array" ref="K11">MAX(IF(daily!AB$3:AB$368&lt;$C5,daily!$E$3:$E$368))</f>
        <v>154</v>
      </c>
      <c r="L11" s="56">
        <f t="array" ref="L11">MAX(IF(daily!AC$3:AC$368&lt;$C5,daily!$E$3:$E$368))</f>
        <v>202</v>
      </c>
      <c r="M11" s="56">
        <f t="array" ref="M11">MAX(IF(daily!AD$3:AD$368&lt;$C5,daily!$E$3:$E$368))</f>
        <v>181</v>
      </c>
      <c r="N11" s="56">
        <f t="array" ref="N11">MAX(IF(daily!AE$3:AE$368&lt;$C5,daily!$E$3:$E$368))</f>
        <v>160</v>
      </c>
      <c r="O11" s="56">
        <f t="array" ref="O11">MAX(IF(daily!AF$3:AF$368&lt;$C5,daily!$E$3:$E$368))</f>
        <v>155</v>
      </c>
      <c r="P11" s="56">
        <f t="array" ref="P11">MAX(IF(daily!AG$3:AG$368&lt;$C5,daily!$E$3:$E$368))</f>
        <v>154</v>
      </c>
      <c r="Z11" s="85"/>
      <c r="AA11" s="85"/>
      <c r="AB11" s="85"/>
      <c r="AC11" s="85"/>
      <c r="AD11" s="85"/>
      <c r="AE11" s="85"/>
    </row>
    <row r="12" spans="1:31" x14ac:dyDescent="0.25">
      <c r="A12" s="29"/>
      <c r="B12" s="36" t="s">
        <v>41</v>
      </c>
      <c r="C12" s="56">
        <f t="array" ref="C12">MAX(IF(daily!AH$3:AH$368&lt;$C5,daily!AH$3:AH$368))</f>
        <v>3679.8026820098421</v>
      </c>
      <c r="D12" s="56">
        <f t="array" ref="D12">MAX(IF(daily!AI$3:AI$368&lt;$C5,daily!AI$3:AI$368))</f>
        <v>3687.2065375300263</v>
      </c>
      <c r="E12" s="56">
        <f t="array" ref="E12">MAX(IF(daily!AJ$3:AJ$368&lt;$C5,daily!AJ$3:AJ$368))</f>
        <v>3658.0217569502674</v>
      </c>
      <c r="F12" s="56">
        <f t="array" ref="F12">MAX(IF(daily!AK$3:AK$368&lt;$C5,daily!AK$3:AK$368))</f>
        <v>3687.8433845416803</v>
      </c>
      <c r="G12" s="56">
        <f t="array" ref="G12">MAX(IF(daily!AL$3:AL$368&lt;$C5,daily!AL$3:AL$368))</f>
        <v>3693.6943905378371</v>
      </c>
      <c r="H12" s="56">
        <f t="array" ref="H12">MAX(IF(daily!AM$3:AM$368&lt;$C5,daily!AM$3:AM$368))</f>
        <v>3679.8026820098421</v>
      </c>
      <c r="J12" s="36" t="s">
        <v>41</v>
      </c>
      <c r="K12" s="56">
        <f t="array" ref="K12">MAX(IF(daily!AH$3:AH$368&lt;$C5,daily!$E$3:$E$368))</f>
        <v>163</v>
      </c>
      <c r="L12" s="56">
        <f t="array" ref="L12">MAX(IF(daily!AI$3:AI$368&lt;$C5,daily!$E$3:$E$368))</f>
        <v>208</v>
      </c>
      <c r="M12" s="56">
        <f t="array" ref="M12">MAX(IF(daily!AJ$3:AJ$368&lt;$C5,daily!$E$3:$E$368))</f>
        <v>186</v>
      </c>
      <c r="N12" s="56">
        <f t="array" ref="N12">MAX(IF(daily!AK$3:AK$368&lt;$C5,daily!$E$3:$E$368))</f>
        <v>169</v>
      </c>
      <c r="O12" s="56">
        <f t="array" ref="O12">MAX(IF(daily!AL$3:AL$368&lt;$C5,daily!$E$3:$E$368))</f>
        <v>164</v>
      </c>
      <c r="P12" s="56">
        <f t="array" ref="P12">MAX(IF(daily!AM$3:AM$368&lt;$C5,daily!$E$3:$E$368))</f>
        <v>163</v>
      </c>
      <c r="Z12" s="85"/>
      <c r="AA12" s="85"/>
      <c r="AB12" s="85"/>
      <c r="AC12" s="85"/>
      <c r="AD12" s="85"/>
      <c r="AE12" s="85"/>
    </row>
    <row r="13" spans="1:31" x14ac:dyDescent="0.25">
      <c r="A13" s="29"/>
      <c r="B13" s="36" t="s">
        <v>42</v>
      </c>
      <c r="C13" s="57">
        <f>C9</f>
        <v>3646.7205373398187</v>
      </c>
      <c r="D13" s="57">
        <f t="shared" ref="D13:H13" si="0">D9</f>
        <v>3663.9274588710869</v>
      </c>
      <c r="E13" s="57">
        <f t="shared" si="0"/>
        <v>3668.4022497073529</v>
      </c>
      <c r="F13" s="57">
        <f t="shared" si="0"/>
        <v>3664.9594835211578</v>
      </c>
      <c r="G13" s="57">
        <f t="shared" si="0"/>
        <v>3631.025609686199</v>
      </c>
      <c r="H13" s="57">
        <f t="shared" si="0"/>
        <v>3646.7205373398187</v>
      </c>
      <c r="J13" s="36" t="s">
        <v>42</v>
      </c>
      <c r="K13" s="57">
        <f>K9</f>
        <v>145</v>
      </c>
      <c r="L13" s="57">
        <f t="shared" ref="L13:P13" si="1">L9</f>
        <v>177</v>
      </c>
      <c r="M13" s="57">
        <f t="shared" si="1"/>
        <v>155</v>
      </c>
      <c r="N13" s="57">
        <f t="shared" si="1"/>
        <v>147</v>
      </c>
      <c r="O13" s="57">
        <f t="shared" si="1"/>
        <v>145</v>
      </c>
      <c r="P13" s="57">
        <f t="shared" si="1"/>
        <v>145</v>
      </c>
      <c r="Z13" s="85"/>
      <c r="AA13" s="85"/>
      <c r="AB13" s="85"/>
      <c r="AC13" s="85"/>
      <c r="AD13" s="85"/>
      <c r="AE13" s="85"/>
    </row>
    <row r="14" spans="1:31" ht="47.25" customHeight="1" x14ac:dyDescent="0.25">
      <c r="B14" s="89" t="s">
        <v>129</v>
      </c>
      <c r="C14" s="89"/>
      <c r="D14" s="89"/>
      <c r="E14" s="89"/>
      <c r="F14" s="89"/>
      <c r="G14" s="89"/>
      <c r="J14" s="89" t="s">
        <v>129</v>
      </c>
      <c r="K14" s="89"/>
      <c r="L14" s="89"/>
      <c r="M14" s="89"/>
      <c r="N14" s="89"/>
      <c r="O14" s="89"/>
    </row>
    <row r="16" spans="1:31" x14ac:dyDescent="0.25">
      <c r="B16" s="24" t="s">
        <v>37</v>
      </c>
      <c r="C16" s="28">
        <v>3510</v>
      </c>
      <c r="D16" t="s">
        <v>91</v>
      </c>
      <c r="J16" s="24" t="s">
        <v>37</v>
      </c>
      <c r="K16" s="28">
        <v>3510</v>
      </c>
      <c r="L16" t="s">
        <v>91</v>
      </c>
    </row>
    <row r="17" spans="1:31" ht="15" customHeight="1" x14ac:dyDescent="0.25">
      <c r="B17" s="32"/>
      <c r="C17" s="90" t="s">
        <v>36</v>
      </c>
      <c r="D17" s="90"/>
      <c r="E17" s="90"/>
      <c r="F17" s="90"/>
      <c r="G17" s="90"/>
      <c r="H17" s="90"/>
      <c r="J17" s="32"/>
      <c r="K17" s="90" t="s">
        <v>36</v>
      </c>
      <c r="L17" s="90"/>
      <c r="M17" s="90"/>
      <c r="N17" s="90"/>
      <c r="O17" s="90"/>
      <c r="P17" s="90"/>
    </row>
    <row r="18" spans="1:31" ht="44.25" customHeight="1" x14ac:dyDescent="0.25">
      <c r="B18" s="33" t="s">
        <v>35</v>
      </c>
      <c r="C18" s="34" t="s">
        <v>55</v>
      </c>
      <c r="D18" s="34" t="s">
        <v>43</v>
      </c>
      <c r="E18" s="34" t="s">
        <v>44</v>
      </c>
      <c r="F18" s="34" t="s">
        <v>45</v>
      </c>
      <c r="G18" s="34" t="s">
        <v>46</v>
      </c>
      <c r="H18" s="34" t="s">
        <v>47</v>
      </c>
      <c r="J18" s="33" t="s">
        <v>35</v>
      </c>
      <c r="K18" s="34" t="s">
        <v>55</v>
      </c>
      <c r="L18" s="34" t="s">
        <v>43</v>
      </c>
      <c r="M18" s="34" t="s">
        <v>44</v>
      </c>
      <c r="N18" s="34" t="s">
        <v>45</v>
      </c>
      <c r="O18" s="34" t="s">
        <v>46</v>
      </c>
      <c r="P18" s="34" t="s">
        <v>47</v>
      </c>
    </row>
    <row r="19" spans="1:31" ht="30" x14ac:dyDescent="0.25">
      <c r="A19" s="29"/>
      <c r="B19" s="47" t="s">
        <v>54</v>
      </c>
      <c r="C19" s="56">
        <f t="array" ref="C19">MAX(IF(daily!J$3:J$368&lt;$C16,daily!J$3:J$368))</f>
        <v>3505.9349999999918</v>
      </c>
      <c r="D19" s="56">
        <f t="array" ref="D19">MAX(IF(daily!K$3:K$368&lt;$C16,daily!K$3:K$368))</f>
        <v>3470.1410137000034</v>
      </c>
      <c r="E19" s="56">
        <f t="array" ref="E19">MAX(IF(daily!L$3:L$368&lt;$C16,daily!L$3:L$368))</f>
        <v>3480.9773160099967</v>
      </c>
      <c r="F19" s="56">
        <f t="array" ref="F19">MAX(IF(daily!M$3:M$368&lt;$C16,daily!M$3:M$368))</f>
        <v>3471.163530099996</v>
      </c>
      <c r="G19" s="56">
        <f t="array" ref="G19">MAX(IF(daily!N$3:N$368&lt;$C16,daily!N$3:N$368))</f>
        <v>3507.1664266599892</v>
      </c>
      <c r="H19" s="56">
        <f t="array" ref="H19">MAX(IF(daily!O$3:O$368&lt;$C16,daily!O$3:O$368))</f>
        <v>3485.5451461799908</v>
      </c>
      <c r="J19" s="47" t="s">
        <v>54</v>
      </c>
      <c r="K19" s="56">
        <f t="array" ref="K19">MAX(IF(daily!J$3:J$368&lt;$C16,daily!$E$3:$E$368))</f>
        <v>115</v>
      </c>
      <c r="L19" s="56">
        <f t="array" ref="L19">MAX(IF(daily!K$3:K$368&lt;$C16,daily!$E$3:$E$368))</f>
        <v>148</v>
      </c>
      <c r="M19" s="56">
        <f t="array" ref="M19">MAX(IF(daily!L$3:L$368&lt;$C16,daily!$E$3:$E$368))</f>
        <v>128</v>
      </c>
      <c r="N19" s="56">
        <f t="array" ref="N19">MAX(IF(daily!M$3:M$368&lt;$C16,daily!$E$3:$E$368))</f>
        <v>121</v>
      </c>
      <c r="O19" s="56">
        <f t="array" ref="O19">MAX(IF(daily!N$3:N$368&lt;$C16,daily!$E$3:$E$368))</f>
        <v>117</v>
      </c>
      <c r="P19" s="56">
        <f t="array" ref="P19">MAX(IF(daily!O$3:O$368&lt;$C16,daily!$E$3:$E$368))</f>
        <v>115</v>
      </c>
      <c r="Z19" s="85"/>
      <c r="AA19" s="85"/>
      <c r="AB19" s="85"/>
      <c r="AC19" s="85"/>
      <c r="AD19" s="85"/>
      <c r="AE19" s="85"/>
    </row>
    <row r="20" spans="1:31" x14ac:dyDescent="0.25">
      <c r="A20" s="29"/>
      <c r="B20" s="35" t="s">
        <v>39</v>
      </c>
      <c r="C20" s="56">
        <f t="array" ref="C20">MAX(IF(daily!P$3:P$368&lt;$C16,daily!P$3:P$368))</f>
        <v>3489.4882426731524</v>
      </c>
      <c r="D20" s="56">
        <f t="array" ref="D20">MAX(IF(daily!Q$3:Q$368&lt;$C16,daily!Q$3:Q$368))</f>
        <v>3490.3772060865863</v>
      </c>
      <c r="E20" s="56">
        <f t="array" ref="E20">MAX(IF(daily!R$3:R$368&lt;$C16,daily!R$3:R$368))</f>
        <v>3472.8306579816526</v>
      </c>
      <c r="F20" s="56">
        <f t="array" ref="F20">MAX(IF(daily!S$3:S$368&lt;$C16,daily!S$3:S$368))</f>
        <v>3445.7902433393974</v>
      </c>
      <c r="G20" s="56">
        <f t="array" ref="G20">MAX(IF(daily!T$3:T$368&lt;$C16,daily!T$3:T$368))</f>
        <v>3475.1580913372386</v>
      </c>
      <c r="H20" s="56">
        <f t="array" ref="H20">MAX(IF(daily!U$3:U$368&lt;$C16,daily!U$3:U$368))</f>
        <v>3489.4882426731524</v>
      </c>
      <c r="J20" s="35" t="s">
        <v>39</v>
      </c>
      <c r="K20" s="56">
        <f t="array" ref="K20">MAX(IF(daily!P$3:P$368&lt;$C16,daily!$E$3:$E$368))</f>
        <v>143</v>
      </c>
      <c r="L20" s="56">
        <f t="array" ref="L20">MAX(IF(daily!Q$3:Q$368&lt;$C16,daily!$E$3:$E$368))</f>
        <v>172</v>
      </c>
      <c r="M20" s="56">
        <f t="array" ref="M20">MAX(IF(daily!R$3:R$368&lt;$C16,daily!$E$3:$E$368))</f>
        <v>151</v>
      </c>
      <c r="N20" s="56">
        <f t="array" ref="N20">MAX(IF(daily!S$3:S$368&lt;$C16,daily!$E$3:$E$368))</f>
        <v>144</v>
      </c>
      <c r="O20" s="56">
        <f t="array" ref="O20">MAX(IF(daily!T$3:T$368&lt;$C16,daily!$E$3:$E$368))</f>
        <v>143</v>
      </c>
      <c r="P20" s="56">
        <f t="array" ref="P20">MAX(IF(daily!U$3:U$368&lt;$C16,daily!$E$3:$E$368))</f>
        <v>143</v>
      </c>
      <c r="Z20" s="85"/>
      <c r="AA20" s="85"/>
      <c r="AB20" s="85"/>
      <c r="AC20" s="85"/>
      <c r="AD20" s="85"/>
      <c r="AE20" s="85"/>
    </row>
    <row r="21" spans="1:31" x14ac:dyDescent="0.25">
      <c r="A21" s="29"/>
      <c r="B21" s="36" t="s">
        <v>40</v>
      </c>
      <c r="C21" s="56">
        <f t="array" ref="C21">MAX(IF(daily!V$3:V$368&lt;$C16,daily!V$3:V$368))</f>
        <v>3462.0052831500716</v>
      </c>
      <c r="D21" s="56">
        <f t="array" ref="D21">MAX(IF(daily!W$3:W$368&lt;$C16,daily!W$3:W$368))</f>
        <v>3497.892351735296</v>
      </c>
      <c r="E21" s="56">
        <f t="array" ref="E21">MAX(IF(daily!X$3:X$368&lt;$C16,daily!X$3:X$368))</f>
        <v>3508.8938442573381</v>
      </c>
      <c r="F21" s="56">
        <f t="array" ref="F21">MAX(IF(daily!Y$3:Y$368&lt;$C16,daily!Y$3:Y$368))</f>
        <v>3493.5702308669479</v>
      </c>
      <c r="G21" s="56">
        <f t="array" ref="G21">MAX(IF(daily!Z$3:Z$368&lt;$C16,daily!Z$3:Z$368))</f>
        <v>3452.7596574205613</v>
      </c>
      <c r="H21" s="56">
        <f t="array" ref="H21">MAX(IF(daily!AA$3:AA$368&lt;$C16,daily!AA$3:AA$368))</f>
        <v>3462.0052831500716</v>
      </c>
      <c r="J21" s="36" t="s">
        <v>40</v>
      </c>
      <c r="K21" s="56">
        <f t="array" ref="K21">MAX(IF(daily!V$3:V$368&lt;$C16,daily!$E$3:$E$368))</f>
        <v>148</v>
      </c>
      <c r="L21" s="56">
        <f t="array" ref="L21">MAX(IF(daily!W$3:W$368&lt;$C16,daily!$E$3:$E$368))</f>
        <v>180</v>
      </c>
      <c r="M21" s="56">
        <f t="array" ref="M21">MAX(IF(daily!X$3:X$368&lt;$C16,daily!$E$3:$E$368))</f>
        <v>159</v>
      </c>
      <c r="N21" s="56">
        <f t="array" ref="N21">MAX(IF(daily!Y$3:Y$368&lt;$C16,daily!$E$3:$E$368))</f>
        <v>150</v>
      </c>
      <c r="O21" s="56">
        <f t="array" ref="O21">MAX(IF(daily!Z$3:Z$368&lt;$C16,daily!$E$3:$E$368))</f>
        <v>148</v>
      </c>
      <c r="P21" s="56">
        <f t="array" ref="P21">MAX(IF(daily!AA$3:AA$368&lt;$C16,daily!$E$3:$E$368))</f>
        <v>148</v>
      </c>
      <c r="Z21" s="85"/>
      <c r="AA21" s="85"/>
      <c r="AB21" s="85"/>
      <c r="AC21" s="85"/>
      <c r="AD21" s="85"/>
      <c r="AE21" s="85"/>
    </row>
    <row r="22" spans="1:31" x14ac:dyDescent="0.25">
      <c r="A22" s="29"/>
      <c r="B22" s="36" t="s">
        <v>48</v>
      </c>
      <c r="C22" s="56">
        <f t="array" ref="C22">MAX(IF(daily!AB$3:AB$368&lt;$C16,daily!AB$3:AB$368))</f>
        <v>3454.3943365554969</v>
      </c>
      <c r="D22" s="56">
        <f t="array" ref="D22">MAX(IF(daily!AC$3:AC$368&lt;$C16,daily!AC$3:AC$368))</f>
        <v>3487.4233806752954</v>
      </c>
      <c r="E22" s="56">
        <f t="array" ref="E22">MAX(IF(daily!AD$3:AD$368&lt;$C16,daily!AD$3:AD$368))</f>
        <v>3492.9029009162664</v>
      </c>
      <c r="F22" s="56">
        <f t="array" ref="F22">MAX(IF(daily!AE$3:AE$368&lt;$C16,daily!AE$3:AE$368))</f>
        <v>3477.6525634426266</v>
      </c>
      <c r="G22" s="56">
        <f t="array" ref="G22">MAX(IF(daily!AF$3:AF$368&lt;$C16,daily!AF$3:AF$368))</f>
        <v>3444.4375088467928</v>
      </c>
      <c r="H22" s="56">
        <f t="array" ref="H22">MAX(IF(daily!AG$3:AG$368&lt;$C16,daily!AG$3:AG$368))</f>
        <v>3454.3943365554969</v>
      </c>
      <c r="J22" s="36" t="s">
        <v>48</v>
      </c>
      <c r="K22" s="56">
        <f t="array" ref="K22">MAX(IF(daily!AB$3:AB$368&lt;$C16,daily!$E$3:$E$368))</f>
        <v>150</v>
      </c>
      <c r="L22" s="56">
        <f t="array" ref="L22">MAX(IF(daily!AC$3:AC$368&lt;$C16,daily!$E$3:$E$368))</f>
        <v>196</v>
      </c>
      <c r="M22" s="56">
        <f t="array" ref="M22">MAX(IF(daily!AD$3:AD$368&lt;$C16,daily!$E$3:$E$368))</f>
        <v>172</v>
      </c>
      <c r="N22" s="56">
        <f t="array" ref="N22">MAX(IF(daily!AE$3:AE$368&lt;$C16,daily!$E$3:$E$368))</f>
        <v>152</v>
      </c>
      <c r="O22" s="56">
        <f t="array" ref="O22">MAX(IF(daily!AF$3:AF$368&lt;$C16,daily!$E$3:$E$368))</f>
        <v>150</v>
      </c>
      <c r="P22" s="56">
        <f t="array" ref="P22">MAX(IF(daily!AG$3:AG$368&lt;$C16,daily!$E$3:$E$368))</f>
        <v>150</v>
      </c>
      <c r="Z22" s="85"/>
      <c r="AA22" s="85"/>
      <c r="AB22" s="85"/>
      <c r="AC22" s="85"/>
      <c r="AD22" s="85"/>
      <c r="AE22" s="85"/>
    </row>
    <row r="23" spans="1:31" x14ac:dyDescent="0.25">
      <c r="A23" s="29"/>
      <c r="B23" s="36" t="s">
        <v>41</v>
      </c>
      <c r="C23" s="56">
        <f t="array" ref="C23">MAX(IF(daily!AH$3:AH$368&lt;$C16,daily!AH$3:AH$368))</f>
        <v>3497.3036820098441</v>
      </c>
      <c r="D23" s="56">
        <f t="array" ref="D23">MAX(IF(daily!AI$3:AI$368&lt;$C16,daily!AI$3:AI$368))</f>
        <v>3500.5297661038858</v>
      </c>
      <c r="E23" s="56">
        <f t="array" ref="E23">MAX(IF(daily!AJ$3:AJ$368&lt;$C16,daily!AJ$3:AJ$368))</f>
        <v>3499.2582046338584</v>
      </c>
      <c r="F23" s="56">
        <f t="array" ref="F23">MAX(IF(daily!AK$3:AK$368&lt;$C16,daily!AK$3:AK$368))</f>
        <v>3505.3443845416823</v>
      </c>
      <c r="G23" s="56">
        <f t="array" ref="G23">MAX(IF(daily!AL$3:AL$368&lt;$C16,daily!AL$3:AL$368))</f>
        <v>3492.9454905378393</v>
      </c>
      <c r="H23" s="56">
        <f t="array" ref="H23">MAX(IF(daily!AM$3:AM$368&lt;$C16,daily!AM$3:AM$368))</f>
        <v>3497.3036820098441</v>
      </c>
      <c r="J23" s="36" t="s">
        <v>41</v>
      </c>
      <c r="K23" s="56">
        <f t="array" ref="K23">MAX(IF(daily!AH$3:AH$368&lt;$C16,daily!$E$3:$E$368))</f>
        <v>153</v>
      </c>
      <c r="L23" s="56">
        <f t="array" ref="L23">MAX(IF(daily!AI$3:AI$368&lt;$C16,daily!$E$3:$E$368))</f>
        <v>202</v>
      </c>
      <c r="M23" s="56">
        <f t="array" ref="M23">MAX(IF(daily!AJ$3:AJ$368&lt;$C16,daily!$E$3:$E$368))</f>
        <v>181</v>
      </c>
      <c r="N23" s="56">
        <f t="array" ref="N23">MAX(IF(daily!AK$3:AK$368&lt;$C16,daily!$E$3:$E$368))</f>
        <v>159</v>
      </c>
      <c r="O23" s="56">
        <f t="array" ref="O23">MAX(IF(daily!AL$3:AL$368&lt;$C16,daily!$E$3:$E$368))</f>
        <v>153</v>
      </c>
      <c r="P23" s="56">
        <f t="array" ref="P23">MAX(IF(daily!AM$3:AM$368&lt;$C16,daily!$E$3:$E$368))</f>
        <v>153</v>
      </c>
      <c r="Z23" s="85"/>
      <c r="AA23" s="85"/>
      <c r="AB23" s="85"/>
      <c r="AC23" s="85"/>
      <c r="AD23" s="85"/>
      <c r="AE23" s="85"/>
    </row>
    <row r="24" spans="1:31" ht="16.5" customHeight="1" x14ac:dyDescent="0.25">
      <c r="B24" s="36" t="s">
        <v>42</v>
      </c>
      <c r="C24" s="57">
        <f>C20</f>
        <v>3489.4882426731524</v>
      </c>
      <c r="D24" s="57">
        <f t="shared" ref="D24:H24" si="2">D20</f>
        <v>3490.3772060865863</v>
      </c>
      <c r="E24" s="57">
        <f t="shared" si="2"/>
        <v>3472.8306579816526</v>
      </c>
      <c r="F24" s="57">
        <f t="shared" si="2"/>
        <v>3445.7902433393974</v>
      </c>
      <c r="G24" s="57">
        <f t="shared" si="2"/>
        <v>3475.1580913372386</v>
      </c>
      <c r="H24" s="57">
        <f t="shared" si="2"/>
        <v>3489.4882426731524</v>
      </c>
      <c r="J24" s="36" t="s">
        <v>42</v>
      </c>
      <c r="K24" s="57">
        <f>K20</f>
        <v>143</v>
      </c>
      <c r="L24" s="57">
        <f t="shared" ref="L24:P24" si="3">L20</f>
        <v>172</v>
      </c>
      <c r="M24" s="57">
        <f t="shared" si="3"/>
        <v>151</v>
      </c>
      <c r="N24" s="57">
        <f t="shared" si="3"/>
        <v>144</v>
      </c>
      <c r="O24" s="57">
        <f t="shared" si="3"/>
        <v>143</v>
      </c>
      <c r="P24" s="57">
        <f t="shared" si="3"/>
        <v>143</v>
      </c>
      <c r="Z24" s="85"/>
      <c r="AA24" s="85"/>
      <c r="AB24" s="85"/>
      <c r="AC24" s="85"/>
      <c r="AD24" s="85"/>
      <c r="AE24" s="85"/>
    </row>
    <row r="25" spans="1:31" ht="30" customHeight="1" x14ac:dyDescent="0.25">
      <c r="B25" s="89" t="s">
        <v>129</v>
      </c>
      <c r="C25" s="89"/>
      <c r="D25" s="89"/>
      <c r="E25" s="89"/>
      <c r="F25" s="89"/>
      <c r="G25" s="89"/>
      <c r="J25" s="89" t="s">
        <v>129</v>
      </c>
      <c r="K25" s="89"/>
      <c r="L25" s="89"/>
      <c r="M25" s="89"/>
      <c r="N25" s="89"/>
      <c r="O25" s="89"/>
    </row>
    <row r="26" spans="1:31" x14ac:dyDescent="0.25">
      <c r="B26" s="31"/>
      <c r="C26" s="31"/>
      <c r="D26" s="31"/>
      <c r="E26" s="31"/>
      <c r="F26" s="31"/>
      <c r="G26" s="31"/>
      <c r="J26" s="31"/>
      <c r="K26" s="31"/>
      <c r="L26" s="31"/>
      <c r="M26" s="31"/>
      <c r="N26" s="31"/>
      <c r="O26" s="31"/>
    </row>
    <row r="27" spans="1:31" x14ac:dyDescent="0.25">
      <c r="B27" s="24" t="s">
        <v>38</v>
      </c>
      <c r="C27" s="28">
        <v>3325</v>
      </c>
      <c r="D27" t="s">
        <v>91</v>
      </c>
      <c r="J27" s="24" t="s">
        <v>38</v>
      </c>
      <c r="K27" s="28">
        <v>3325</v>
      </c>
      <c r="L27" t="s">
        <v>91</v>
      </c>
    </row>
    <row r="28" spans="1:31" ht="15" customHeight="1" x14ac:dyDescent="0.25">
      <c r="B28" s="32"/>
      <c r="C28" s="90" t="s">
        <v>36</v>
      </c>
      <c r="D28" s="90"/>
      <c r="E28" s="90"/>
      <c r="F28" s="90"/>
      <c r="G28" s="90"/>
      <c r="H28" s="90"/>
      <c r="J28" s="32"/>
      <c r="K28" s="90" t="s">
        <v>36</v>
      </c>
      <c r="L28" s="90"/>
      <c r="M28" s="90"/>
      <c r="N28" s="90"/>
      <c r="O28" s="90"/>
      <c r="P28" s="90"/>
    </row>
    <row r="29" spans="1:31" ht="45" customHeight="1" x14ac:dyDescent="0.25">
      <c r="B29" s="33" t="s">
        <v>35</v>
      </c>
      <c r="C29" s="34" t="s">
        <v>55</v>
      </c>
      <c r="D29" s="34" t="s">
        <v>43</v>
      </c>
      <c r="E29" s="34" t="s">
        <v>44</v>
      </c>
      <c r="F29" s="34" t="s">
        <v>45</v>
      </c>
      <c r="G29" s="34" t="s">
        <v>46</v>
      </c>
      <c r="H29" s="34" t="s">
        <v>47</v>
      </c>
      <c r="J29" s="33" t="s">
        <v>35</v>
      </c>
      <c r="K29" s="34" t="s">
        <v>55</v>
      </c>
      <c r="L29" s="34" t="s">
        <v>43</v>
      </c>
      <c r="M29" s="34" t="s">
        <v>44</v>
      </c>
      <c r="N29" s="34" t="s">
        <v>45</v>
      </c>
      <c r="O29" s="34" t="s">
        <v>46</v>
      </c>
      <c r="P29" s="34" t="s">
        <v>47</v>
      </c>
    </row>
    <row r="30" spans="1:31" ht="30" x14ac:dyDescent="0.25">
      <c r="A30" s="29"/>
      <c r="B30" s="47" t="s">
        <v>54</v>
      </c>
      <c r="C30" s="56">
        <f t="array" ref="C30">MAX(IF(daily!J$3:J$368&lt;$C27,daily!J$3:J$368))</f>
        <v>3315.0519999999933</v>
      </c>
      <c r="D30" s="56">
        <f t="array" ref="D30">MAX(IF(daily!K$3:K$368&lt;$C27,daily!K$3:K$368))</f>
        <v>3300.6194602200026</v>
      </c>
      <c r="E30" s="56">
        <f t="array" ref="E30">MAX(IF(daily!L$3:L$368&lt;$C27,daily!L$3:L$368))</f>
        <v>3302.298958959997</v>
      </c>
      <c r="F30" s="56">
        <f t="array" ref="F30">MAX(IF(daily!M$3:M$368&lt;$C27,daily!M$3:M$368))</f>
        <v>3308.7586375599967</v>
      </c>
      <c r="G30" s="56">
        <f t="array" ref="G30">MAX(IF(daily!N$3:N$368&lt;$C27,daily!N$3:N$368))</f>
        <v>3316.2834266599907</v>
      </c>
      <c r="H30" s="56">
        <f t="array" ref="H30">MAX(IF(daily!O$3:O$368&lt;$C27,daily!O$3:O$368))</f>
        <v>3321.9311461799921</v>
      </c>
      <c r="J30" s="47" t="s">
        <v>54</v>
      </c>
      <c r="K30" s="56">
        <f t="array" ref="K30">MAX(IF(daily!J$3:J$368&lt;$C27,daily!$E$3:$E$368))</f>
        <v>108</v>
      </c>
      <c r="L30" s="56">
        <f t="array" ref="L30">MAX(IF(daily!K$3:K$368&lt;$C27,daily!$E$3:$E$368))</f>
        <v>144</v>
      </c>
      <c r="M30" s="56">
        <f t="array" ref="M30">MAX(IF(daily!L$3:L$368&lt;$C27,daily!$E$3:$E$368))</f>
        <v>125</v>
      </c>
      <c r="N30" s="56">
        <f t="array" ref="N30">MAX(IF(daily!M$3:M$368&lt;$C27,daily!$E$3:$E$368))</f>
        <v>115</v>
      </c>
      <c r="O30" s="56">
        <f t="array" ref="O30">MAX(IF(daily!N$3:N$368&lt;$C27,daily!$E$3:$E$368))</f>
        <v>110</v>
      </c>
      <c r="P30" s="56">
        <f t="array" ref="P30">MAX(IF(daily!O$3:O$368&lt;$C27,daily!$E$3:$E$368))</f>
        <v>109</v>
      </c>
      <c r="Z30" s="85"/>
      <c r="AA30" s="85"/>
      <c r="AB30" s="85"/>
      <c r="AC30" s="85"/>
      <c r="AD30" s="85"/>
      <c r="AE30" s="85"/>
    </row>
    <row r="31" spans="1:31" x14ac:dyDescent="0.25">
      <c r="A31" s="29"/>
      <c r="B31" s="35" t="s">
        <v>39</v>
      </c>
      <c r="C31" s="56">
        <f t="array" ref="C31">MAX(IF(daily!P$3:P$368&lt;$C27,daily!P$3:P$368))</f>
        <v>3253.6398006731529</v>
      </c>
      <c r="D31" s="56">
        <f t="array" ref="D31">MAX(IF(daily!Q$3:Q$368&lt;$C27,daily!Q$3:Q$368))</f>
        <v>3316.8269533020857</v>
      </c>
      <c r="E31" s="56">
        <f t="array" ref="E31">MAX(IF(daily!R$3:R$368&lt;$C27,daily!R$3:R$368))</f>
        <v>3297.3570586492324</v>
      </c>
      <c r="F31" s="56">
        <f t="array" ref="F31">MAX(IF(daily!S$3:S$368&lt;$C27,daily!S$3:S$368))</f>
        <v>3299.6774165515571</v>
      </c>
      <c r="G31" s="56">
        <f t="array" ref="G31">MAX(IF(daily!T$3:T$368&lt;$C27,daily!T$3:T$368))</f>
        <v>3319.2905729882782</v>
      </c>
      <c r="H31" s="56">
        <f t="array" ref="H31">MAX(IF(daily!U$3:U$368&lt;$C27,daily!U$3:U$368))</f>
        <v>3253.6398006731529</v>
      </c>
      <c r="J31" s="35" t="s">
        <v>39</v>
      </c>
      <c r="K31" s="56">
        <f t="array" ref="K31">MAX(IF(daily!P$3:P$368&lt;$C27,daily!$E$3:$E$368))</f>
        <v>140</v>
      </c>
      <c r="L31" s="56">
        <f t="array" ref="L31">MAX(IF(daily!Q$3:Q$368&lt;$C27,daily!$E$3:$E$368))</f>
        <v>167</v>
      </c>
      <c r="M31" s="56">
        <f t="array" ref="M31">MAX(IF(daily!R$3:R$368&lt;$C27,daily!$E$3:$E$368))</f>
        <v>148</v>
      </c>
      <c r="N31" s="56">
        <f t="array" ref="N31">MAX(IF(daily!S$3:S$368&lt;$C27,daily!$E$3:$E$368))</f>
        <v>142</v>
      </c>
      <c r="O31" s="56">
        <f t="array" ref="O31">MAX(IF(daily!T$3:T$368&lt;$C27,daily!$E$3:$E$368))</f>
        <v>141</v>
      </c>
      <c r="P31" s="56">
        <f t="array" ref="P31">MAX(IF(daily!U$3:U$368&lt;$C27,daily!$E$3:$E$368))</f>
        <v>140</v>
      </c>
      <c r="Z31" s="85"/>
      <c r="AA31" s="85"/>
      <c r="AB31" s="85"/>
      <c r="AC31" s="85"/>
      <c r="AD31" s="85"/>
      <c r="AE31" s="85"/>
    </row>
    <row r="32" spans="1:31" x14ac:dyDescent="0.25">
      <c r="A32" s="29"/>
      <c r="B32" s="36" t="s">
        <v>40</v>
      </c>
      <c r="C32" s="56">
        <f t="array" ref="C32">MAX(IF(daily!V$3:V$368&lt;$C27,daily!V$3:V$368))</f>
        <v>3314.1462438167382</v>
      </c>
      <c r="D32" s="56">
        <f t="array" ref="D32">MAX(IF(daily!W$3:W$368&lt;$C27,daily!W$3:W$368))</f>
        <v>3296.0571720625458</v>
      </c>
      <c r="E32" s="56">
        <f t="array" ref="E32">MAX(IF(daily!X$3:X$368&lt;$C27,daily!X$3:X$368))</f>
        <v>3287.3540513681628</v>
      </c>
      <c r="F32" s="56">
        <f t="array" ref="F32">MAX(IF(daily!Y$3:Y$368&lt;$C27,daily!Y$3:Y$368))</f>
        <v>3284.2417531115684</v>
      </c>
      <c r="G32" s="56">
        <f t="array" ref="G32">MAX(IF(daily!Z$3:Z$368&lt;$C27,daily!Z$3:Z$368))</f>
        <v>3305.6118200664209</v>
      </c>
      <c r="H32" s="56">
        <f t="array" ref="H32">MAX(IF(daily!AA$3:AA$368&lt;$C27,daily!AA$3:AA$368))</f>
        <v>3314.1462438167382</v>
      </c>
      <c r="J32" s="36" t="s">
        <v>40</v>
      </c>
      <c r="K32" s="56">
        <f t="array" ref="K32">MAX(IF(daily!V$3:V$368&lt;$C27,daily!$E$3:$E$368))</f>
        <v>146</v>
      </c>
      <c r="L32" s="56">
        <f t="array" ref="L32">MAX(IF(daily!W$3:W$368&lt;$C27,daily!$E$3:$E$368))</f>
        <v>174</v>
      </c>
      <c r="M32" s="56">
        <f t="array" ref="M32">MAX(IF(daily!X$3:X$368&lt;$C27,daily!$E$3:$E$368))</f>
        <v>154</v>
      </c>
      <c r="N32" s="56">
        <f t="array" ref="N32">MAX(IF(daily!Y$3:Y$368&lt;$C27,daily!$E$3:$E$368))</f>
        <v>147</v>
      </c>
      <c r="O32" s="56">
        <f t="array" ref="O32">MAX(IF(daily!Z$3:Z$368&lt;$C27,daily!$E$3:$E$368))</f>
        <v>146</v>
      </c>
      <c r="P32" s="56">
        <f t="array" ref="P32">MAX(IF(daily!AA$3:AA$368&lt;$C27,daily!$E$3:$E$368))</f>
        <v>146</v>
      </c>
      <c r="Z32" s="85"/>
      <c r="AA32" s="85"/>
      <c r="AB32" s="85"/>
      <c r="AC32" s="85"/>
      <c r="AD32" s="85"/>
      <c r="AE32" s="85"/>
    </row>
    <row r="33" spans="1:31" x14ac:dyDescent="0.25">
      <c r="A33" s="29"/>
      <c r="B33" s="36" t="s">
        <v>48</v>
      </c>
      <c r="C33" s="56">
        <f t="array" ref="C33">MAX(IF(daily!AB$3:AB$368&lt;$C27,daily!AB$3:AB$368))</f>
        <v>3306.5352972221635</v>
      </c>
      <c r="D33" s="56">
        <f t="array" ref="D33">MAX(IF(daily!AC$3:AC$368&lt;$C27,daily!AC$3:AC$368))</f>
        <v>3315.5406051589443</v>
      </c>
      <c r="E33" s="56">
        <f t="array" ref="E33">MAX(IF(daily!AD$3:AD$368&lt;$C27,daily!AD$3:AD$368))</f>
        <v>3304.0164359162673</v>
      </c>
      <c r="F33" s="56">
        <f t="array" ref="F33">MAX(IF(daily!AE$3:AE$368&lt;$C27,daily!AE$3:AE$368))</f>
        <v>3268.3240856872471</v>
      </c>
      <c r="G33" s="56">
        <f t="array" ref="G33">MAX(IF(daily!AF$3:AF$368&lt;$C27,daily!AF$3:AF$368))</f>
        <v>3297.2896714926524</v>
      </c>
      <c r="H33" s="56">
        <f t="array" ref="H33">MAX(IF(daily!AG$3:AG$368&lt;$C27,daily!AG$3:AG$368))</f>
        <v>3306.5352972221635</v>
      </c>
      <c r="J33" s="36" t="s">
        <v>48</v>
      </c>
      <c r="K33" s="56">
        <f t="array" ref="K33">MAX(IF(daily!AB$3:AB$368&lt;$C27,daily!$E$3:$E$368))</f>
        <v>148</v>
      </c>
      <c r="L33" s="56">
        <f t="array" ref="L33">MAX(IF(daily!AC$3:AC$368&lt;$C27,daily!$E$3:$E$368))</f>
        <v>191</v>
      </c>
      <c r="M33" s="56">
        <f t="array" ref="M33">MAX(IF(daily!AD$3:AD$368&lt;$C27,daily!$E$3:$E$368))</f>
        <v>163</v>
      </c>
      <c r="N33" s="56">
        <f t="array" ref="N33">MAX(IF(daily!AE$3:AE$368&lt;$C27,daily!$E$3:$E$368))</f>
        <v>149</v>
      </c>
      <c r="O33" s="56">
        <f t="array" ref="O33">MAX(IF(daily!AF$3:AF$368&lt;$C27,daily!$E$3:$E$368))</f>
        <v>148</v>
      </c>
      <c r="P33" s="56">
        <f t="array" ref="P33">MAX(IF(daily!AG$3:AG$368&lt;$C27,daily!$E$3:$E$368))</f>
        <v>148</v>
      </c>
      <c r="Z33" s="85"/>
      <c r="AA33" s="85"/>
      <c r="AB33" s="85"/>
      <c r="AC33" s="85"/>
      <c r="AD33" s="85"/>
      <c r="AE33" s="85"/>
    </row>
    <row r="34" spans="1:31" x14ac:dyDescent="0.25">
      <c r="A34" s="29"/>
      <c r="B34" s="36" t="s">
        <v>41</v>
      </c>
      <c r="C34" s="56">
        <f t="array" ref="C34">MAX(IF(daily!AH$3:AH$368&lt;$C27,daily!AH$3:AH$368))</f>
        <v>3302.5206820098442</v>
      </c>
      <c r="D34" s="56">
        <f t="array" ref="D34">MAX(IF(daily!AI$3:AI$368&lt;$C27,daily!AI$3:AI$368))</f>
        <v>3313.8529946777453</v>
      </c>
      <c r="E34" s="56">
        <f t="array" ref="E34">MAX(IF(daily!AJ$3:AJ$368&lt;$C27,daily!AJ$3:AJ$368))</f>
        <v>3316.7592046338605</v>
      </c>
      <c r="F34" s="56">
        <f t="array" ref="F34">MAX(IF(daily!AK$3:AK$368&lt;$C27,daily!AK$3:AK$368))</f>
        <v>3277.6997644149633</v>
      </c>
      <c r="G34" s="56">
        <f t="array" ref="G34">MAX(IF(daily!AL$3:AL$368&lt;$C27,daily!AL$3:AL$368))</f>
        <v>3298.5520565378397</v>
      </c>
      <c r="H34" s="56">
        <f t="array" ref="H34">MAX(IF(daily!AM$3:AM$368&lt;$C27,daily!AM$3:AM$368))</f>
        <v>3302.5206820098442</v>
      </c>
      <c r="J34" s="36" t="s">
        <v>41</v>
      </c>
      <c r="K34" s="56">
        <f t="array" ref="K34">MAX(IF(daily!AH$3:AH$368&lt;$C27,daily!$E$3:$E$368))</f>
        <v>150</v>
      </c>
      <c r="L34" s="56">
        <f t="array" ref="L34">MAX(IF(daily!AI$3:AI$368&lt;$C27,daily!$E$3:$E$368))</f>
        <v>196</v>
      </c>
      <c r="M34" s="56">
        <f t="array" ref="M34">MAX(IF(daily!AJ$3:AJ$368&lt;$C27,daily!$E$3:$E$368))</f>
        <v>171</v>
      </c>
      <c r="N34" s="56">
        <f t="array" ref="N34">MAX(IF(daily!AK$3:AK$368&lt;$C27,daily!$E$3:$E$368))</f>
        <v>151</v>
      </c>
      <c r="O34" s="56">
        <f t="array" ref="O34">MAX(IF(daily!AL$3:AL$368&lt;$C27,daily!$E$3:$E$368))</f>
        <v>150</v>
      </c>
      <c r="P34" s="56">
        <f t="array" ref="P34">MAX(IF(daily!AM$3:AM$368&lt;$C27,daily!$E$3:$E$368))</f>
        <v>150</v>
      </c>
      <c r="Z34" s="85"/>
      <c r="AA34" s="85"/>
      <c r="AB34" s="85"/>
      <c r="AC34" s="85"/>
      <c r="AD34" s="85"/>
      <c r="AE34" s="85"/>
    </row>
    <row r="35" spans="1:31" ht="18.75" customHeight="1" x14ac:dyDescent="0.25">
      <c r="B35" s="36" t="s">
        <v>42</v>
      </c>
      <c r="C35" s="57">
        <f>C31</f>
        <v>3253.6398006731529</v>
      </c>
      <c r="D35" s="57">
        <f t="shared" ref="D35:H35" si="4">D31</f>
        <v>3316.8269533020857</v>
      </c>
      <c r="E35" s="57">
        <f t="shared" si="4"/>
        <v>3297.3570586492324</v>
      </c>
      <c r="F35" s="57">
        <f t="shared" si="4"/>
        <v>3299.6774165515571</v>
      </c>
      <c r="G35" s="57">
        <f t="shared" si="4"/>
        <v>3319.2905729882782</v>
      </c>
      <c r="H35" s="57">
        <f t="shared" si="4"/>
        <v>3253.6398006731529</v>
      </c>
      <c r="J35" s="36" t="s">
        <v>42</v>
      </c>
      <c r="K35" s="57">
        <f>K31</f>
        <v>140</v>
      </c>
      <c r="L35" s="57">
        <f t="shared" ref="L35:P35" si="5">L31</f>
        <v>167</v>
      </c>
      <c r="M35" s="57">
        <f t="shared" si="5"/>
        <v>148</v>
      </c>
      <c r="N35" s="57">
        <f t="shared" si="5"/>
        <v>142</v>
      </c>
      <c r="O35" s="57">
        <f t="shared" si="5"/>
        <v>141</v>
      </c>
      <c r="P35" s="57">
        <f t="shared" si="5"/>
        <v>140</v>
      </c>
      <c r="Z35" s="85"/>
      <c r="AA35" s="85"/>
      <c r="AB35" s="85"/>
      <c r="AC35" s="85"/>
      <c r="AD35" s="85"/>
      <c r="AE35" s="85"/>
    </row>
    <row r="36" spans="1:31" ht="29.25" customHeight="1" x14ac:dyDescent="0.25">
      <c r="B36" s="89" t="s">
        <v>129</v>
      </c>
      <c r="C36" s="89"/>
      <c r="D36" s="89"/>
      <c r="E36" s="89"/>
      <c r="F36" s="89"/>
      <c r="G36" s="89"/>
      <c r="J36" s="89" t="s">
        <v>129</v>
      </c>
      <c r="K36" s="89"/>
      <c r="L36" s="89"/>
      <c r="M36" s="89"/>
      <c r="N36" s="89"/>
      <c r="O36" s="89"/>
    </row>
  </sheetData>
  <mergeCells count="13">
    <mergeCell ref="B1:P2"/>
    <mergeCell ref="B25:G25"/>
    <mergeCell ref="C28:H28"/>
    <mergeCell ref="B36:G36"/>
    <mergeCell ref="K6:P6"/>
    <mergeCell ref="K17:P17"/>
    <mergeCell ref="J25:O25"/>
    <mergeCell ref="K28:P28"/>
    <mergeCell ref="J36:O36"/>
    <mergeCell ref="J14:O14"/>
    <mergeCell ref="B14:G14"/>
    <mergeCell ref="C6:H6"/>
    <mergeCell ref="C17:H17"/>
  </mergeCells>
  <conditionalFormatting sqref="K8:P13">
    <cfRule type="colorScale" priority="3">
      <colorScale>
        <cfvo type="min"/>
        <cfvo type="percentile" val="50"/>
        <cfvo type="max"/>
        <color rgb="FFF8696B"/>
        <color rgb="FFFFEB84"/>
        <color rgb="FF63BE7B"/>
      </colorScale>
    </cfRule>
  </conditionalFormatting>
  <conditionalFormatting sqref="K19:P24">
    <cfRule type="colorScale" priority="2">
      <colorScale>
        <cfvo type="min"/>
        <cfvo type="percentile" val="50"/>
        <cfvo type="max"/>
        <color rgb="FFF8696B"/>
        <color rgb="FFFFEB84"/>
        <color rgb="FF63BE7B"/>
      </colorScale>
    </cfRule>
  </conditionalFormatting>
  <conditionalFormatting sqref="K30:P35">
    <cfRule type="colorScale" priority="1">
      <colorScale>
        <cfvo type="min"/>
        <cfvo type="percentile" val="50"/>
        <cfvo type="max"/>
        <color rgb="FFF8696B"/>
        <color rgb="FFFFEB84"/>
        <color rgb="FF63BE7B"/>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commercial size limit</vt:lpstr>
      <vt:lpstr>comm trip limit - FL_Keys</vt:lpstr>
      <vt:lpstr>comm trip limit - GA_NC</vt:lpstr>
      <vt:lpstr>commercial landings</vt:lpstr>
      <vt:lpstr>raw FL landings data</vt:lpstr>
      <vt:lpstr>SARIMA</vt:lpstr>
      <vt:lpstr>SARIMA values</vt:lpstr>
      <vt:lpstr>daily</vt:lpstr>
      <vt:lpstr>landings and season EFL-Keys</vt:lpstr>
      <vt:lpstr>econ effects East FL_FL KEYS</vt:lpstr>
      <vt:lpstr>econ effects GA_NC</vt:lpstr>
      <vt:lpstr>Metadata</vt:lpstr>
    </vt:vector>
  </TitlesOfParts>
  <Company>SERO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NickFarmer;David Records</dc:creator>
  <cp:lastModifiedBy>David Records</cp:lastModifiedBy>
  <dcterms:created xsi:type="dcterms:W3CDTF">2015-11-13T14:50:51Z</dcterms:created>
  <dcterms:modified xsi:type="dcterms:W3CDTF">2016-05-13T14:50:46Z</dcterms:modified>
</cp:coreProperties>
</file>