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5315" windowHeight="8460" tabRatio="575" activeTab="0"/>
  </bookViews>
  <sheets>
    <sheet name="BB Copy" sheetId="1" r:id="rId1"/>
    <sheet name="Final 2008" sheetId="2" r:id="rId2"/>
  </sheets>
  <definedNames>
    <definedName name="_xlnm.Print_Area" localSheetId="0">'BB Copy'!$A$1:$F$37</definedName>
    <definedName name="_xlnm.Print_Area" localSheetId="1">'Final 2008'!$A$1:$J$40</definedName>
  </definedNames>
  <calcPr fullCalcOnLoad="1"/>
</workbook>
</file>

<file path=xl/sharedStrings.xml><?xml version="1.0" encoding="utf-8"?>
<sst xmlns="http://schemas.openxmlformats.org/spreadsheetml/2006/main" count="155" uniqueCount="89">
  <si>
    <t>ACCOUNT</t>
  </si>
  <si>
    <t>NAME</t>
  </si>
  <si>
    <t>BALANCE</t>
  </si>
  <si>
    <t>Transcription</t>
  </si>
  <si>
    <t>NC-State Liaison</t>
  </si>
  <si>
    <t>SC-State Liaison</t>
  </si>
  <si>
    <t>Postage</t>
  </si>
  <si>
    <t>Printing</t>
  </si>
  <si>
    <t>%</t>
  </si>
  <si>
    <t>Council Comp</t>
  </si>
  <si>
    <t>AP Travel</t>
  </si>
  <si>
    <t>Other Travel</t>
  </si>
  <si>
    <t>Council Travel</t>
  </si>
  <si>
    <t>0BLIGATED</t>
  </si>
  <si>
    <t>Total</t>
  </si>
  <si>
    <t>Staff Comp</t>
  </si>
  <si>
    <t>Health Ins</t>
  </si>
  <si>
    <t>FICA</t>
  </si>
  <si>
    <t>Retirement</t>
  </si>
  <si>
    <t>Life Ins.</t>
  </si>
  <si>
    <t>Staff Travel</t>
  </si>
  <si>
    <t>Office Rent</t>
  </si>
  <si>
    <t>Supplies</t>
  </si>
  <si>
    <t>Training</t>
  </si>
  <si>
    <t>Equipment Rent</t>
  </si>
  <si>
    <t>GA -State Liaison</t>
  </si>
  <si>
    <t xml:space="preserve"> TOTAL </t>
  </si>
  <si>
    <t xml:space="preserve"> EXPENDED </t>
  </si>
  <si>
    <t xml:space="preserve"> OBLIGATED </t>
  </si>
  <si>
    <t xml:space="preserve"> &amp; EXPENDED </t>
  </si>
  <si>
    <t>SSC Travel</t>
  </si>
  <si>
    <t>Mtg. Room Rent</t>
  </si>
  <si>
    <t>Telephone</t>
  </si>
  <si>
    <t>Other</t>
  </si>
  <si>
    <t>Adm Contracts</t>
  </si>
  <si>
    <t>Vis Sci-Allen</t>
  </si>
  <si>
    <t>Equip &amp; Furniture</t>
  </si>
  <si>
    <t>Actual Rec</t>
  </si>
  <si>
    <t>Uncategorized Intr/Serv</t>
  </si>
  <si>
    <t>Total 2008</t>
  </si>
  <si>
    <t>SEDAR</t>
  </si>
  <si>
    <t>YE 2008</t>
  </si>
  <si>
    <t>2008 Grant Funding</t>
  </si>
  <si>
    <t>2008 NEPA</t>
  </si>
  <si>
    <t>Amount Transf 2007</t>
  </si>
  <si>
    <t>2008 SEDAR</t>
  </si>
  <si>
    <t>RSP Funding</t>
  </si>
  <si>
    <t>LAPP</t>
  </si>
  <si>
    <t>Budget approved by Council Members 12/07</t>
  </si>
  <si>
    <t>(Retirement10% of payroll) Plus 10% for Retirement on Awards $3,330</t>
  </si>
  <si>
    <t>Budget</t>
  </si>
  <si>
    <t>Bank Bal 12/31/07</t>
  </si>
  <si>
    <t>Bank Bal 1/11/08</t>
  </si>
  <si>
    <t>2008 Gen Funding</t>
  </si>
  <si>
    <t>Bank Bal 2/21/08</t>
  </si>
  <si>
    <t>Total Funding 08</t>
  </si>
  <si>
    <t>Additional funding for:</t>
  </si>
  <si>
    <t xml:space="preserve">Still owed Council </t>
  </si>
  <si>
    <t>Total still due on 2008</t>
  </si>
  <si>
    <t>Received 1/11/08</t>
  </si>
  <si>
    <t>Received 2/21/08</t>
  </si>
  <si>
    <t>Rec 3/11/08</t>
  </si>
  <si>
    <t>Rec 2/11 &amp; 2/26/08</t>
  </si>
  <si>
    <t>Rec 4/14/08</t>
  </si>
  <si>
    <t>2007 Supplement</t>
  </si>
  <si>
    <t>Money from 2007 Supplement not given in 07</t>
  </si>
  <si>
    <t>FL - State Liaison</t>
  </si>
  <si>
    <t>SEDAR Rent more than anticipated</t>
  </si>
  <si>
    <t>Received 3/11/08</t>
  </si>
  <si>
    <t>Received 4/2/08</t>
  </si>
  <si>
    <t>Received 4/14</t>
  </si>
  <si>
    <t>RSP</t>
  </si>
  <si>
    <t>Funding 08 as of 7/23/08</t>
  </si>
  <si>
    <t xml:space="preserve">Total Received </t>
  </si>
  <si>
    <t>($15043.79X4mos B/B</t>
  </si>
  <si>
    <t>Rec 7/22/08</t>
  </si>
  <si>
    <t>Rec $483,299 on 4/2/08 &amp; $57,560 7/22/08</t>
  </si>
  <si>
    <t>2008 NEPA 7/18/08</t>
  </si>
  <si>
    <t>NEPA</t>
  </si>
  <si>
    <t>2008 SEDAR 7/22/08</t>
  </si>
  <si>
    <t>07 Supplement 4/15/08</t>
  </si>
  <si>
    <t>Supplement</t>
  </si>
  <si>
    <t>($1841.75x4 Unum LTD/Life/STD)</t>
  </si>
  <si>
    <t>Continued</t>
  </si>
  <si>
    <t>Rec 4/15/08 Money from 2007 Supplement not given in 07</t>
  </si>
  <si>
    <t>(Payroll $42697X9) Plus 3% Awards $33,304</t>
  </si>
  <si>
    <t>(FICA $3171X9pp) Plus .0745% FICA on Awards $2,498</t>
  </si>
  <si>
    <t>($11560.08X4mons Rent $233X3 Extra store)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</si>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</sst>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_);[Red]\(#,##0.0\)"/>
    <numFmt numFmtId="167" formatCode="_(* #,##0.0_);_(* \(#,##0.0\);_(* &quot;-&quot;?_);_(@_)"/>
    <numFmt numFmtId="168" formatCode="mmm\-yyyy"/>
    <numFmt numFmtId="169" formatCode="0.0"/>
    <numFmt numFmtId="170" formatCode="m/d"/>
    <numFmt numFmtId="171" formatCode="mm/dd/yy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m/d/yy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&quot;$&quot;#,##0.0_);[Red]\(&quot;$&quot;#,##0.0\)"/>
    <numFmt numFmtId="184" formatCode="[$-409]dddd\,\ mmmm\ dd\,\ yyyy"/>
    <numFmt numFmtId="185" formatCode="m/d/yy;@"/>
  </numFmts>
  <fonts count="74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36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i/>
      <sz val="10"/>
      <color indexed="6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i/>
      <sz val="8"/>
      <color indexed="61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9"/>
      <name val="Arial"/>
      <family val="2"/>
    </font>
    <font>
      <b/>
      <i/>
      <sz val="9"/>
      <color indexed="61"/>
      <name val="Arial"/>
      <family val="2"/>
    </font>
    <font>
      <strike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b/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44" fontId="10" fillId="35" borderId="0" xfId="44" applyFont="1" applyFill="1" applyBorder="1" applyAlignment="1">
      <alignment horizontal="left"/>
    </xf>
    <xf numFmtId="164" fontId="10" fillId="35" borderId="0" xfId="44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0" fontId="10" fillId="36" borderId="0" xfId="0" applyFont="1" applyFill="1" applyBorder="1" applyAlignment="1">
      <alignment horizontal="left"/>
    </xf>
    <xf numFmtId="164" fontId="10" fillId="36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37" borderId="0" xfId="0" applyFont="1" applyFill="1" applyBorder="1" applyAlignment="1">
      <alignment horizontal="left"/>
    </xf>
    <xf numFmtId="164" fontId="10" fillId="37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38" borderId="0" xfId="0" applyFont="1" applyFill="1" applyAlignment="1">
      <alignment horizontal="left"/>
    </xf>
    <xf numFmtId="164" fontId="10" fillId="38" borderId="0" xfId="44" applyNumberFormat="1" applyFont="1" applyFill="1" applyAlignment="1">
      <alignment/>
    </xf>
    <xf numFmtId="164" fontId="13" fillId="0" borderId="0" xfId="0" applyNumberFormat="1" applyFont="1" applyFill="1" applyBorder="1" applyAlignment="1">
      <alignment/>
    </xf>
    <xf numFmtId="0" fontId="9" fillId="39" borderId="0" xfId="0" applyFont="1" applyFill="1" applyAlignment="1">
      <alignment/>
    </xf>
    <xf numFmtId="164" fontId="10" fillId="39" borderId="0" xfId="44" applyNumberFormat="1" applyFont="1" applyFill="1" applyBorder="1" applyAlignment="1">
      <alignment/>
    </xf>
    <xf numFmtId="0" fontId="16" fillId="33" borderId="0" xfId="0" applyFont="1" applyFill="1" applyAlignment="1">
      <alignment/>
    </xf>
    <xf numFmtId="44" fontId="16" fillId="33" borderId="11" xfId="44" applyFont="1" applyFill="1" applyBorder="1" applyAlignment="1">
      <alignment/>
    </xf>
    <xf numFmtId="0" fontId="16" fillId="33" borderId="0" xfId="0" applyFont="1" applyFill="1" applyBorder="1" applyAlignment="1">
      <alignment/>
    </xf>
    <xf numFmtId="164" fontId="16" fillId="33" borderId="0" xfId="0" applyNumberFormat="1" applyFont="1" applyFill="1" applyBorder="1" applyAlignment="1">
      <alignment/>
    </xf>
    <xf numFmtId="164" fontId="16" fillId="33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164" fontId="10" fillId="34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4" fontId="12" fillId="0" borderId="0" xfId="44" applyNumberFormat="1" applyFont="1" applyFill="1" applyAlignment="1">
      <alignment/>
    </xf>
    <xf numFmtId="44" fontId="12" fillId="0" borderId="0" xfId="44" applyFont="1" applyFill="1" applyBorder="1" applyAlignment="1">
      <alignment/>
    </xf>
    <xf numFmtId="164" fontId="12" fillId="0" borderId="0" xfId="44" applyNumberFormat="1" applyFont="1" applyFill="1" applyBorder="1" applyAlignment="1">
      <alignment/>
    </xf>
    <xf numFmtId="0" fontId="18" fillId="0" borderId="0" xfId="0" applyFont="1" applyFill="1" applyAlignment="1">
      <alignment horizontal="left"/>
    </xf>
    <xf numFmtId="9" fontId="11" fillId="0" borderId="0" xfId="44" applyNumberFormat="1" applyFont="1" applyFill="1" applyBorder="1" applyAlignment="1">
      <alignment/>
    </xf>
    <xf numFmtId="9" fontId="12" fillId="0" borderId="0" xfId="44" applyNumberFormat="1" applyFont="1" applyFill="1" applyAlignment="1">
      <alignment/>
    </xf>
    <xf numFmtId="164" fontId="10" fillId="39" borderId="10" xfId="44" applyNumberFormat="1" applyFont="1" applyFill="1" applyBorder="1" applyAlignment="1">
      <alignment/>
    </xf>
    <xf numFmtId="44" fontId="12" fillId="0" borderId="0" xfId="44" applyFont="1" applyFill="1" applyAlignment="1">
      <alignment/>
    </xf>
    <xf numFmtId="44" fontId="12" fillId="0" borderId="11" xfId="44" applyFont="1" applyFill="1" applyBorder="1" applyAlignment="1">
      <alignment/>
    </xf>
    <xf numFmtId="0" fontId="12" fillId="34" borderId="0" xfId="0" applyFont="1" applyFill="1" applyAlignment="1">
      <alignment/>
    </xf>
    <xf numFmtId="44" fontId="12" fillId="34" borderId="0" xfId="44" applyFont="1" applyFill="1" applyAlignment="1">
      <alignment/>
    </xf>
    <xf numFmtId="44" fontId="12" fillId="34" borderId="11" xfId="44" applyFont="1" applyFill="1" applyBorder="1" applyAlignment="1">
      <alignment/>
    </xf>
    <xf numFmtId="0" fontId="9" fillId="0" borderId="0" xfId="0" applyFont="1" applyFill="1" applyAlignment="1">
      <alignment/>
    </xf>
    <xf numFmtId="44" fontId="9" fillId="0" borderId="0" xfId="44" applyFont="1" applyFill="1" applyAlignment="1">
      <alignment/>
    </xf>
    <xf numFmtId="164" fontId="12" fillId="0" borderId="11" xfId="0" applyNumberFormat="1" applyFont="1" applyFill="1" applyBorder="1" applyAlignment="1">
      <alignment/>
    </xf>
    <xf numFmtId="9" fontId="19" fillId="0" borderId="0" xfId="44" applyNumberFormat="1" applyFont="1" applyFill="1" applyAlignment="1">
      <alignment/>
    </xf>
    <xf numFmtId="0" fontId="19" fillId="34" borderId="0" xfId="0" applyFont="1" applyFill="1" applyAlignment="1">
      <alignment/>
    </xf>
    <xf numFmtId="164" fontId="19" fillId="34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64" fontId="12" fillId="0" borderId="11" xfId="44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164" fontId="22" fillId="0" borderId="13" xfId="44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185" fontId="22" fillId="0" borderId="19" xfId="0" applyNumberFormat="1" applyFont="1" applyFill="1" applyBorder="1" applyAlignment="1">
      <alignment horizontal="center"/>
    </xf>
    <xf numFmtId="14" fontId="22" fillId="0" borderId="19" xfId="0" applyNumberFormat="1" applyFont="1" applyFill="1" applyBorder="1" applyAlignment="1">
      <alignment horizontal="center"/>
    </xf>
    <xf numFmtId="185" fontId="23" fillId="0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164" fontId="25" fillId="0" borderId="19" xfId="44" applyNumberFormat="1" applyFont="1" applyFill="1" applyBorder="1" applyAlignment="1">
      <alignment/>
    </xf>
    <xf numFmtId="164" fontId="26" fillId="0" borderId="21" xfId="44" applyNumberFormat="1" applyFont="1" applyFill="1" applyBorder="1" applyAlignment="1">
      <alignment/>
    </xf>
    <xf numFmtId="9" fontId="25" fillId="0" borderId="21" xfId="0" applyNumberFormat="1" applyFont="1" applyFill="1" applyBorder="1" applyAlignment="1">
      <alignment/>
    </xf>
    <xf numFmtId="164" fontId="25" fillId="0" borderId="21" xfId="44" applyNumberFormat="1" applyFont="1" applyFill="1" applyBorder="1" applyAlignment="1">
      <alignment/>
    </xf>
    <xf numFmtId="44" fontId="25" fillId="0" borderId="19" xfId="44" applyFont="1" applyFill="1" applyBorder="1" applyAlignment="1">
      <alignment/>
    </xf>
    <xf numFmtId="164" fontId="28" fillId="0" borderId="19" xfId="44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164" fontId="25" fillId="0" borderId="22" xfId="44" applyNumberFormat="1" applyFont="1" applyFill="1" applyBorder="1" applyAlignment="1">
      <alignment/>
    </xf>
    <xf numFmtId="164" fontId="26" fillId="0" borderId="22" xfId="44" applyNumberFormat="1" applyFont="1" applyFill="1" applyBorder="1" applyAlignment="1">
      <alignment/>
    </xf>
    <xf numFmtId="9" fontId="25" fillId="0" borderId="22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164" fontId="22" fillId="0" borderId="23" xfId="44" applyNumberFormat="1" applyFont="1" applyFill="1" applyBorder="1" applyAlignment="1">
      <alignment/>
    </xf>
    <xf numFmtId="164" fontId="23" fillId="0" borderId="23" xfId="44" applyNumberFormat="1" applyFont="1" applyFill="1" applyBorder="1" applyAlignment="1">
      <alignment/>
    </xf>
    <xf numFmtId="9" fontId="22" fillId="0" borderId="23" xfId="0" applyNumberFormat="1" applyFont="1" applyFill="1" applyBorder="1" applyAlignment="1">
      <alignment/>
    </xf>
    <xf numFmtId="164" fontId="22" fillId="0" borderId="24" xfId="44" applyNumberFormat="1" applyFont="1" applyFill="1" applyBorder="1" applyAlignment="1">
      <alignment/>
    </xf>
    <xf numFmtId="164" fontId="22" fillId="0" borderId="2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64" fontId="22" fillId="0" borderId="13" xfId="44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4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64" fontId="28" fillId="0" borderId="12" xfId="44" applyNumberFormat="1" applyFont="1" applyFill="1" applyBorder="1" applyAlignment="1">
      <alignment/>
    </xf>
    <xf numFmtId="164" fontId="29" fillId="0" borderId="26" xfId="44" applyNumberFormat="1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164" fontId="25" fillId="0" borderId="26" xfId="0" applyNumberFormat="1" applyFont="1" applyFill="1" applyBorder="1" applyAlignment="1">
      <alignment/>
    </xf>
    <xf numFmtId="164" fontId="23" fillId="0" borderId="26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8" fillId="0" borderId="15" xfId="44" applyNumberFormat="1" applyFont="1" applyFill="1" applyBorder="1" applyAlignment="1">
      <alignment/>
    </xf>
    <xf numFmtId="164" fontId="29" fillId="0" borderId="0" xfId="44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4" fontId="25" fillId="0" borderId="0" xfId="44" applyFont="1" applyFill="1" applyBorder="1" applyAlignment="1">
      <alignment/>
    </xf>
    <xf numFmtId="164" fontId="28" fillId="0" borderId="15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29" fillId="0" borderId="17" xfId="44" applyNumberFormat="1" applyFont="1" applyFill="1" applyBorder="1" applyAlignment="1">
      <alignment/>
    </xf>
    <xf numFmtId="164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4" fontId="28" fillId="0" borderId="24" xfId="44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4" fontId="25" fillId="0" borderId="0" xfId="44" applyNumberFormat="1" applyFont="1" applyFill="1" applyBorder="1" applyAlignment="1">
      <alignment/>
    </xf>
    <xf numFmtId="0" fontId="28" fillId="0" borderId="17" xfId="0" applyFont="1" applyFill="1" applyBorder="1" applyAlignment="1">
      <alignment/>
    </xf>
    <xf numFmtId="164" fontId="24" fillId="0" borderId="27" xfId="44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64" fontId="28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4" fontId="16" fillId="0" borderId="0" xfId="44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43" fontId="34" fillId="0" borderId="0" xfId="0" applyNumberFormat="1" applyFont="1" applyFill="1" applyBorder="1" applyAlignment="1">
      <alignment/>
    </xf>
    <xf numFmtId="38" fontId="25" fillId="0" borderId="21" xfId="44" applyNumberFormat="1" applyFont="1" applyFill="1" applyBorder="1" applyAlignment="1">
      <alignment/>
    </xf>
    <xf numFmtId="38" fontId="25" fillId="0" borderId="22" xfId="44" applyNumberFormat="1" applyFont="1" applyFill="1" applyBorder="1" applyAlignment="1">
      <alignment/>
    </xf>
    <xf numFmtId="38" fontId="22" fillId="0" borderId="28" xfId="44" applyNumberFormat="1" applyFont="1" applyFill="1" applyBorder="1" applyAlignment="1">
      <alignment/>
    </xf>
    <xf numFmtId="0" fontId="35" fillId="0" borderId="0" xfId="0" applyFont="1" applyFill="1" applyAlignment="1">
      <alignment/>
    </xf>
    <xf numFmtId="164" fontId="27" fillId="34" borderId="29" xfId="0" applyNumberFormat="1" applyFont="1" applyFill="1" applyBorder="1" applyAlignment="1">
      <alignment/>
    </xf>
    <xf numFmtId="164" fontId="27" fillId="34" borderId="30" xfId="0" applyNumberFormat="1" applyFont="1" applyFill="1" applyBorder="1" applyAlignment="1">
      <alignment/>
    </xf>
    <xf numFmtId="164" fontId="24" fillId="34" borderId="31" xfId="0" applyNumberFormat="1" applyFont="1" applyFill="1" applyBorder="1" applyAlignment="1">
      <alignment/>
    </xf>
    <xf numFmtId="9" fontId="25" fillId="0" borderId="21" xfId="59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14" fontId="12" fillId="0" borderId="0" xfId="0" applyNumberFormat="1" applyFont="1" applyFill="1" applyAlignment="1">
      <alignment/>
    </xf>
    <xf numFmtId="164" fontId="2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4" fontId="16" fillId="0" borderId="11" xfId="44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22" fillId="0" borderId="32" xfId="44" applyNumberFormat="1" applyFont="1" applyFill="1" applyBorder="1" applyAlignment="1">
      <alignment/>
    </xf>
    <xf numFmtId="164" fontId="36" fillId="0" borderId="0" xfId="0" applyNumberFormat="1" applyFont="1" applyFill="1" applyAlignment="1">
      <alignment/>
    </xf>
    <xf numFmtId="164" fontId="3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6" fillId="0" borderId="10" xfId="0" applyFont="1" applyFill="1" applyBorder="1" applyAlignment="1">
      <alignment horizontal="left"/>
    </xf>
    <xf numFmtId="164" fontId="36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6" fillId="0" borderId="0" xfId="0" applyFont="1" applyFill="1" applyAlignment="1">
      <alignment horizontal="left"/>
    </xf>
    <xf numFmtId="164" fontId="36" fillId="0" borderId="0" xfId="44" applyNumberFormat="1" applyFont="1" applyFill="1" applyAlignment="1">
      <alignment/>
    </xf>
    <xf numFmtId="44" fontId="36" fillId="0" borderId="0" xfId="44" applyFont="1" applyFill="1" applyBorder="1" applyAlignment="1">
      <alignment horizontal="left"/>
    </xf>
    <xf numFmtId="164" fontId="36" fillId="0" borderId="0" xfId="44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164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6" fillId="0" borderId="11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B1">
      <selection activeCell="D40" sqref="D40:E41"/>
    </sheetView>
  </sheetViews>
  <sheetFormatPr defaultColWidth="8.796875" defaultRowHeight="15"/>
  <cols>
    <col min="1" max="1" width="23.3984375" style="0" customWidth="1"/>
    <col min="2" max="2" width="15.296875" style="0" customWidth="1"/>
    <col min="3" max="3" width="18" style="169" customWidth="1"/>
    <col min="4" max="4" width="18.69921875" style="0" customWidth="1"/>
    <col min="5" max="5" width="18.09765625" style="0" customWidth="1"/>
    <col min="6" max="6" width="14.3984375" style="0" customWidth="1"/>
  </cols>
  <sheetData>
    <row r="1" spans="1:7" ht="15.75">
      <c r="A1" s="62"/>
      <c r="B1" s="63"/>
      <c r="C1" s="67" t="s">
        <v>26</v>
      </c>
      <c r="D1" s="66" t="s">
        <v>37</v>
      </c>
      <c r="E1" s="67" t="s">
        <v>26</v>
      </c>
      <c r="F1" s="67"/>
      <c r="G1" s="69"/>
    </row>
    <row r="2" spans="1:7" ht="15.75">
      <c r="A2" s="70" t="s">
        <v>0</v>
      </c>
      <c r="B2" s="71" t="s">
        <v>39</v>
      </c>
      <c r="C2" s="71" t="s">
        <v>27</v>
      </c>
      <c r="D2" s="74" t="s">
        <v>13</v>
      </c>
      <c r="E2" s="71" t="s">
        <v>28</v>
      </c>
      <c r="F2" s="71" t="s">
        <v>2</v>
      </c>
      <c r="G2" s="69"/>
    </row>
    <row r="3" spans="1:7" ht="15.75">
      <c r="A3" s="76" t="s">
        <v>1</v>
      </c>
      <c r="B3" s="77"/>
      <c r="C3" s="77">
        <v>38229</v>
      </c>
      <c r="D3" s="81" t="s">
        <v>41</v>
      </c>
      <c r="E3" s="80" t="s">
        <v>29</v>
      </c>
      <c r="F3" s="80"/>
      <c r="G3" s="69"/>
    </row>
    <row r="4" spans="1:7" ht="15">
      <c r="A4" s="83" t="s">
        <v>9</v>
      </c>
      <c r="B4" s="84">
        <v>183943</v>
      </c>
      <c r="C4" s="87">
        <v>117022.46</v>
      </c>
      <c r="D4" s="87">
        <v>65565</v>
      </c>
      <c r="E4" s="87">
        <f aca="true" t="shared" si="0" ref="E4:E32">D4+C4</f>
        <v>182587.46000000002</v>
      </c>
      <c r="F4" s="87">
        <f>B4-E4</f>
        <v>1355.539999999979</v>
      </c>
      <c r="G4" s="69"/>
    </row>
    <row r="5" spans="1:7" ht="15">
      <c r="A5" s="83" t="s">
        <v>15</v>
      </c>
      <c r="B5" s="84">
        <v>1147105</v>
      </c>
      <c r="C5" s="87">
        <f>725849.68+2146.25+3916.38</f>
        <v>731912.31</v>
      </c>
      <c r="D5" s="87">
        <v>417577</v>
      </c>
      <c r="E5" s="87">
        <f t="shared" si="0"/>
        <v>1149489.31</v>
      </c>
      <c r="F5" s="87">
        <f aca="true" t="shared" si="1" ref="F5:F33">B5-E5</f>
        <v>-2384.310000000056</v>
      </c>
      <c r="G5" s="69"/>
    </row>
    <row r="6" spans="1:7" ht="15">
      <c r="A6" s="83" t="s">
        <v>17</v>
      </c>
      <c r="B6" s="84">
        <v>84048</v>
      </c>
      <c r="C6" s="87">
        <v>54046.56</v>
      </c>
      <c r="D6" s="87">
        <v>31037</v>
      </c>
      <c r="E6" s="87">
        <f t="shared" si="0"/>
        <v>85083.56</v>
      </c>
      <c r="F6" s="87">
        <f t="shared" si="1"/>
        <v>-1035.5599999999977</v>
      </c>
      <c r="G6" s="69"/>
    </row>
    <row r="7" spans="1:7" ht="15">
      <c r="A7" s="83" t="s">
        <v>16</v>
      </c>
      <c r="B7" s="84">
        <v>205965</v>
      </c>
      <c r="C7" s="87">
        <v>127973.25</v>
      </c>
      <c r="D7" s="87">
        <v>60175</v>
      </c>
      <c r="E7" s="87">
        <f t="shared" si="0"/>
        <v>188148.25</v>
      </c>
      <c r="F7" s="87">
        <f t="shared" si="1"/>
        <v>17816.75</v>
      </c>
      <c r="G7" s="69"/>
    </row>
    <row r="8" spans="1:7" ht="15">
      <c r="A8" s="83" t="s">
        <v>18</v>
      </c>
      <c r="B8" s="84">
        <v>113455</v>
      </c>
      <c r="C8" s="87">
        <v>72584.92</v>
      </c>
      <c r="D8" s="87">
        <v>37488</v>
      </c>
      <c r="E8" s="87">
        <f t="shared" si="0"/>
        <v>110072.92</v>
      </c>
      <c r="F8" s="87">
        <f t="shared" si="1"/>
        <v>3382.0800000000017</v>
      </c>
      <c r="G8" s="69"/>
    </row>
    <row r="9" spans="1:7" ht="15">
      <c r="A9" s="83" t="s">
        <v>19</v>
      </c>
      <c r="B9" s="84">
        <v>22972</v>
      </c>
      <c r="C9" s="87">
        <v>15741.11</v>
      </c>
      <c r="D9" s="87">
        <v>7367</v>
      </c>
      <c r="E9" s="87">
        <f t="shared" si="0"/>
        <v>23108.11</v>
      </c>
      <c r="F9" s="87">
        <f t="shared" si="1"/>
        <v>-136.11000000000058</v>
      </c>
      <c r="G9" s="69"/>
    </row>
    <row r="10" spans="1:7" ht="15">
      <c r="A10" s="83" t="s">
        <v>12</v>
      </c>
      <c r="B10" s="84">
        <v>135455</v>
      </c>
      <c r="C10" s="87">
        <v>80433.47</v>
      </c>
      <c r="D10" s="87">
        <v>51189</v>
      </c>
      <c r="E10" s="87">
        <f t="shared" si="0"/>
        <v>131622.47</v>
      </c>
      <c r="F10" s="87">
        <f t="shared" si="1"/>
        <v>3832.529999999999</v>
      </c>
      <c r="G10" s="168"/>
    </row>
    <row r="11" spans="1:7" ht="15">
      <c r="A11" s="83" t="s">
        <v>20</v>
      </c>
      <c r="B11" s="84">
        <v>147802</v>
      </c>
      <c r="C11" s="87">
        <f>89701.47+245.75</f>
        <v>89947.22</v>
      </c>
      <c r="D11" s="87">
        <v>45269</v>
      </c>
      <c r="E11" s="87">
        <f t="shared" si="0"/>
        <v>135216.22</v>
      </c>
      <c r="F11" s="87">
        <f t="shared" si="1"/>
        <v>12585.779999999999</v>
      </c>
      <c r="G11" s="69"/>
    </row>
    <row r="12" spans="1:7" ht="15">
      <c r="A12" s="83" t="s">
        <v>30</v>
      </c>
      <c r="B12" s="84">
        <v>30400</v>
      </c>
      <c r="C12" s="87">
        <v>14161.57</v>
      </c>
      <c r="D12" s="87">
        <v>18975</v>
      </c>
      <c r="E12" s="87">
        <f t="shared" si="0"/>
        <v>33136.57</v>
      </c>
      <c r="F12" s="87">
        <f t="shared" si="1"/>
        <v>-2736.5699999999997</v>
      </c>
      <c r="G12" s="69"/>
    </row>
    <row r="13" spans="1:7" ht="15">
      <c r="A13" s="83" t="s">
        <v>10</v>
      </c>
      <c r="B13" s="84">
        <v>106178</v>
      </c>
      <c r="C13" s="87">
        <v>19544.51</v>
      </c>
      <c r="D13" s="87">
        <v>5000</v>
      </c>
      <c r="E13" s="87">
        <f t="shared" si="0"/>
        <v>24544.51</v>
      </c>
      <c r="F13" s="87">
        <f t="shared" si="1"/>
        <v>81633.49</v>
      </c>
      <c r="G13" s="69"/>
    </row>
    <row r="14" spans="1:7" ht="15">
      <c r="A14" s="83" t="s">
        <v>11</v>
      </c>
      <c r="B14" s="84">
        <v>179420</v>
      </c>
      <c r="C14" s="87">
        <v>73413.59</v>
      </c>
      <c r="D14" s="87">
        <v>56640</v>
      </c>
      <c r="E14" s="87">
        <f t="shared" si="0"/>
        <v>130053.59</v>
      </c>
      <c r="F14" s="87">
        <f t="shared" si="1"/>
        <v>49366.41</v>
      </c>
      <c r="G14" s="69"/>
    </row>
    <row r="15" spans="1:7" ht="15">
      <c r="A15" s="83" t="s">
        <v>21</v>
      </c>
      <c r="B15" s="84">
        <v>134488</v>
      </c>
      <c r="C15" s="87">
        <v>92437.63</v>
      </c>
      <c r="D15" s="87">
        <v>46939</v>
      </c>
      <c r="E15" s="87">
        <f t="shared" si="0"/>
        <v>139376.63</v>
      </c>
      <c r="F15" s="87">
        <f t="shared" si="1"/>
        <v>-4888.630000000005</v>
      </c>
      <c r="G15" s="106"/>
    </row>
    <row r="16" spans="1:7" ht="15">
      <c r="A16" s="83" t="s">
        <v>24</v>
      </c>
      <c r="B16" s="84">
        <v>0</v>
      </c>
      <c r="C16" s="87">
        <v>0</v>
      </c>
      <c r="D16" s="87">
        <v>0</v>
      </c>
      <c r="E16" s="87">
        <f t="shared" si="0"/>
        <v>0</v>
      </c>
      <c r="F16" s="87">
        <f t="shared" si="1"/>
        <v>0</v>
      </c>
      <c r="G16" s="69"/>
    </row>
    <row r="17" spans="1:7" ht="15">
      <c r="A17" s="83" t="s">
        <v>31</v>
      </c>
      <c r="B17" s="84">
        <v>67910</v>
      </c>
      <c r="C17" s="87">
        <v>48303.89</v>
      </c>
      <c r="D17" s="87">
        <v>19316</v>
      </c>
      <c r="E17" s="87">
        <f t="shared" si="0"/>
        <v>67619.89</v>
      </c>
      <c r="F17" s="87">
        <f t="shared" si="1"/>
        <v>290.1100000000006</v>
      </c>
      <c r="G17" s="69"/>
    </row>
    <row r="18" spans="1:7" ht="15">
      <c r="A18" s="83" t="s">
        <v>32</v>
      </c>
      <c r="B18" s="84">
        <v>15358</v>
      </c>
      <c r="C18" s="87">
        <v>11018.1</v>
      </c>
      <c r="D18" s="87">
        <v>4340</v>
      </c>
      <c r="E18" s="87">
        <f t="shared" si="0"/>
        <v>15358.1</v>
      </c>
      <c r="F18" s="87">
        <v>0</v>
      </c>
      <c r="G18" s="69"/>
    </row>
    <row r="19" spans="1:7" ht="15">
      <c r="A19" s="83" t="s">
        <v>6</v>
      </c>
      <c r="B19" s="84">
        <v>7000</v>
      </c>
      <c r="C19" s="87">
        <v>1771.96</v>
      </c>
      <c r="D19" s="87">
        <v>1500</v>
      </c>
      <c r="E19" s="87">
        <f t="shared" si="0"/>
        <v>3271.96</v>
      </c>
      <c r="F19" s="87">
        <v>0</v>
      </c>
      <c r="G19" s="69"/>
    </row>
    <row r="20" spans="1:7" ht="15">
      <c r="A20" s="83" t="s">
        <v>38</v>
      </c>
      <c r="B20" s="84">
        <v>0</v>
      </c>
      <c r="C20" s="87">
        <v>0</v>
      </c>
      <c r="D20" s="87">
        <v>0</v>
      </c>
      <c r="E20" s="87">
        <f t="shared" si="0"/>
        <v>0</v>
      </c>
      <c r="F20" s="87">
        <f t="shared" si="1"/>
        <v>0</v>
      </c>
      <c r="G20" s="69"/>
    </row>
    <row r="21" spans="1:7" ht="15">
      <c r="A21" s="83" t="s">
        <v>33</v>
      </c>
      <c r="B21" s="88">
        <v>0</v>
      </c>
      <c r="C21" s="87">
        <f>983.67-1.28</f>
        <v>982.39</v>
      </c>
      <c r="D21" s="87">
        <v>0</v>
      </c>
      <c r="E21" s="87">
        <f t="shared" si="0"/>
        <v>982.39</v>
      </c>
      <c r="F21" s="87">
        <f t="shared" si="1"/>
        <v>-982.39</v>
      </c>
      <c r="G21" s="69"/>
    </row>
    <row r="22" spans="1:7" ht="15">
      <c r="A22" s="83" t="s">
        <v>7</v>
      </c>
      <c r="B22" s="84">
        <v>37000</v>
      </c>
      <c r="C22" s="87">
        <v>15391.18</v>
      </c>
      <c r="D22" s="87">
        <v>21609</v>
      </c>
      <c r="E22" s="87">
        <f t="shared" si="0"/>
        <v>37000.18</v>
      </c>
      <c r="F22" s="87">
        <v>0</v>
      </c>
      <c r="G22" s="69"/>
    </row>
    <row r="23" spans="1:7" ht="15">
      <c r="A23" s="83" t="s">
        <v>34</v>
      </c>
      <c r="B23" s="84">
        <v>100839</v>
      </c>
      <c r="C23" s="87">
        <v>84258.02</v>
      </c>
      <c r="D23" s="87">
        <v>18500</v>
      </c>
      <c r="E23" s="87">
        <f t="shared" si="0"/>
        <v>102758.02</v>
      </c>
      <c r="F23" s="87">
        <v>0</v>
      </c>
      <c r="G23" s="69"/>
    </row>
    <row r="24" spans="1:7" ht="15">
      <c r="A24" s="83" t="s">
        <v>35</v>
      </c>
      <c r="B24" s="84">
        <v>2000</v>
      </c>
      <c r="C24" s="87">
        <v>0</v>
      </c>
      <c r="D24" s="87">
        <v>2000</v>
      </c>
      <c r="E24" s="87">
        <f t="shared" si="0"/>
        <v>2000</v>
      </c>
      <c r="F24" s="87">
        <f t="shared" si="1"/>
        <v>0</v>
      </c>
      <c r="G24" s="69"/>
    </row>
    <row r="25" spans="1:7" ht="15">
      <c r="A25" s="83" t="s">
        <v>3</v>
      </c>
      <c r="B25" s="84">
        <v>37000</v>
      </c>
      <c r="C25" s="87">
        <v>40419.85</v>
      </c>
      <c r="D25" s="87">
        <v>30000</v>
      </c>
      <c r="E25" s="87">
        <f t="shared" si="0"/>
        <v>70419.85</v>
      </c>
      <c r="F25" s="87">
        <f t="shared" si="1"/>
        <v>-33419.850000000006</v>
      </c>
      <c r="G25" s="69"/>
    </row>
    <row r="26" spans="1:7" ht="15">
      <c r="A26" s="83" t="s">
        <v>4</v>
      </c>
      <c r="B26" s="84">
        <v>35000</v>
      </c>
      <c r="C26" s="87">
        <v>17500</v>
      </c>
      <c r="D26" s="87">
        <f>17500</f>
        <v>17500</v>
      </c>
      <c r="E26" s="87">
        <f t="shared" si="0"/>
        <v>35000</v>
      </c>
      <c r="F26" s="87">
        <f t="shared" si="1"/>
        <v>0</v>
      </c>
      <c r="G26" s="69"/>
    </row>
    <row r="27" spans="1:7" ht="15">
      <c r="A27" s="83" t="s">
        <v>5</v>
      </c>
      <c r="B27" s="84">
        <v>35000</v>
      </c>
      <c r="C27" s="87">
        <v>0</v>
      </c>
      <c r="D27" s="87">
        <v>35000</v>
      </c>
      <c r="E27" s="87">
        <f t="shared" si="0"/>
        <v>35000</v>
      </c>
      <c r="F27" s="87">
        <f t="shared" si="1"/>
        <v>0</v>
      </c>
      <c r="G27" s="69"/>
    </row>
    <row r="28" spans="1:7" ht="15">
      <c r="A28" s="83" t="s">
        <v>25</v>
      </c>
      <c r="B28" s="84">
        <v>35000</v>
      </c>
      <c r="C28" s="87">
        <v>11909</v>
      </c>
      <c r="D28" s="87">
        <f>35000-C28</f>
        <v>23091</v>
      </c>
      <c r="E28" s="87">
        <f t="shared" si="0"/>
        <v>35000</v>
      </c>
      <c r="F28" s="87">
        <f t="shared" si="1"/>
        <v>0</v>
      </c>
      <c r="G28" s="69"/>
    </row>
    <row r="29" spans="1:7" ht="15">
      <c r="A29" s="83" t="s">
        <v>66</v>
      </c>
      <c r="B29" s="84">
        <v>35000</v>
      </c>
      <c r="C29" s="87">
        <v>0</v>
      </c>
      <c r="D29" s="87">
        <v>35000</v>
      </c>
      <c r="E29" s="87">
        <f t="shared" si="0"/>
        <v>35000</v>
      </c>
      <c r="F29" s="87">
        <f t="shared" si="1"/>
        <v>0</v>
      </c>
      <c r="G29" s="69"/>
    </row>
    <row r="30" spans="1:7" ht="15">
      <c r="A30" s="83" t="s">
        <v>22</v>
      </c>
      <c r="B30" s="84">
        <v>42271</v>
      </c>
      <c r="C30" s="87">
        <v>22385.54</v>
      </c>
      <c r="D30" s="87">
        <v>11000</v>
      </c>
      <c r="E30" s="87">
        <f t="shared" si="0"/>
        <v>33385.54</v>
      </c>
      <c r="F30" s="87">
        <v>0</v>
      </c>
      <c r="G30" s="69"/>
    </row>
    <row r="31" spans="1:7" ht="15">
      <c r="A31" s="83" t="s">
        <v>23</v>
      </c>
      <c r="B31" s="84">
        <v>5250</v>
      </c>
      <c r="C31" s="87">
        <v>1478.48</v>
      </c>
      <c r="D31" s="87">
        <v>0</v>
      </c>
      <c r="E31" s="87">
        <f t="shared" si="0"/>
        <v>1478.48</v>
      </c>
      <c r="F31" s="87">
        <v>0</v>
      </c>
      <c r="G31" s="69"/>
    </row>
    <row r="32" spans="1:7" ht="15.75" thickBot="1">
      <c r="A32" s="90" t="s">
        <v>36</v>
      </c>
      <c r="B32" s="91">
        <v>3690</v>
      </c>
      <c r="C32" s="91">
        <v>0</v>
      </c>
      <c r="D32" s="91">
        <v>500</v>
      </c>
      <c r="E32" s="91">
        <f t="shared" si="0"/>
        <v>500</v>
      </c>
      <c r="F32" s="91">
        <f t="shared" si="1"/>
        <v>3190</v>
      </c>
      <c r="G32" s="69"/>
    </row>
    <row r="33" spans="1:7" ht="16.5" thickBot="1">
      <c r="A33" s="94" t="s">
        <v>14</v>
      </c>
      <c r="B33" s="95">
        <f>SUM(B4:B32)</f>
        <v>2949549</v>
      </c>
      <c r="C33" s="95">
        <f>SUM(C4:C32)</f>
        <v>1744637.01</v>
      </c>
      <c r="D33" s="98">
        <f>SUM(D4:D32)</f>
        <v>1062577</v>
      </c>
      <c r="E33" s="99">
        <f>SUM(E4:E32)</f>
        <v>2807214.0100000007</v>
      </c>
      <c r="F33" s="171">
        <f t="shared" si="1"/>
        <v>142334.9899999993</v>
      </c>
      <c r="G33" s="69"/>
    </row>
    <row r="34" spans="1:7" ht="15.75" thickBot="1">
      <c r="A34" s="176" t="s">
        <v>42</v>
      </c>
      <c r="B34" s="177">
        <v>1824343</v>
      </c>
      <c r="C34" s="178"/>
      <c r="D34" s="179" t="s">
        <v>46</v>
      </c>
      <c r="E34" s="180">
        <v>85070</v>
      </c>
      <c r="F34" s="173"/>
      <c r="G34" s="107"/>
    </row>
    <row r="35" spans="1:7" ht="15">
      <c r="A35" s="181" t="s">
        <v>44</v>
      </c>
      <c r="B35" s="182">
        <v>271408</v>
      </c>
      <c r="C35" s="178"/>
      <c r="D35" s="183" t="s">
        <v>47</v>
      </c>
      <c r="E35" s="182">
        <v>75000</v>
      </c>
      <c r="F35" s="175"/>
      <c r="G35" s="175"/>
    </row>
    <row r="36" spans="1:7" ht="15">
      <c r="A36" s="184" t="s">
        <v>43</v>
      </c>
      <c r="B36" s="185">
        <v>106318</v>
      </c>
      <c r="C36" s="178"/>
      <c r="D36" s="183" t="s">
        <v>64</v>
      </c>
      <c r="E36" s="190">
        <v>1615.58</v>
      </c>
      <c r="F36" s="173"/>
      <c r="G36" s="108"/>
    </row>
    <row r="37" spans="1:8" ht="15">
      <c r="A37" s="184" t="s">
        <v>45</v>
      </c>
      <c r="B37" s="186">
        <f>483299+57560</f>
        <v>540859</v>
      </c>
      <c r="C37" s="178"/>
      <c r="D37" s="187" t="s">
        <v>88</v>
      </c>
      <c r="E37" s="188">
        <f>SUM(E34+E35+E36+B37+B36+B35+B34)</f>
        <v>2904613.58</v>
      </c>
      <c r="F37" s="175"/>
      <c r="G37" s="175"/>
      <c r="H37" s="170"/>
    </row>
    <row r="38" spans="6:8" ht="15">
      <c r="F38" s="174"/>
      <c r="G38" s="172"/>
      <c r="H38" s="170"/>
    </row>
    <row r="39" ht="15">
      <c r="F39" s="175"/>
    </row>
    <row r="40" spans="4:7" ht="15">
      <c r="D40" s="189"/>
      <c r="F40" s="106"/>
      <c r="G40" s="108"/>
    </row>
    <row r="41" ht="15">
      <c r="F41" s="175"/>
    </row>
  </sheetData>
  <sheetProtection/>
  <printOptions/>
  <pageMargins left="0.33" right="0.29" top="0.44" bottom="0.39" header="0.18" footer="0.13"/>
  <pageSetup horizontalDpi="600" verticalDpi="600" orientation="landscape" scale="95" r:id="rId1"/>
  <headerFooter alignWithMargins="0">
    <oddHeader>&amp;C&amp;"Geneva,Bold"&amp;14 2008 BUDGET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5">
      <selection activeCell="G38" sqref="A1:K40"/>
    </sheetView>
  </sheetViews>
  <sheetFormatPr defaultColWidth="14.69921875" defaultRowHeight="15"/>
  <cols>
    <col min="1" max="1" width="16.296875" style="3" customWidth="1"/>
    <col min="2" max="2" width="10.796875" style="3" customWidth="1"/>
    <col min="3" max="3" width="9.3984375" style="3" customWidth="1"/>
    <col min="4" max="4" width="12" style="35" customWidth="1"/>
    <col min="5" max="5" width="5.3984375" style="3" customWidth="1"/>
    <col min="6" max="6" width="11.09765625" style="3" customWidth="1"/>
    <col min="7" max="7" width="11.796875" style="3" customWidth="1"/>
    <col min="8" max="8" width="9.19921875" style="3" customWidth="1"/>
    <col min="9" max="9" width="11.69921875" style="3" customWidth="1"/>
    <col min="10" max="10" width="6.09765625" style="3" customWidth="1"/>
    <col min="11" max="16384" width="14.69921875" style="3" customWidth="1"/>
  </cols>
  <sheetData>
    <row r="1" spans="1:11" ht="16.5" customHeight="1">
      <c r="A1" s="62"/>
      <c r="B1" s="63">
        <f>B33</f>
        <v>2385989</v>
      </c>
      <c r="C1" s="105">
        <f>C33</f>
        <v>563560</v>
      </c>
      <c r="D1" s="64" t="s">
        <v>26</v>
      </c>
      <c r="E1" s="65"/>
      <c r="F1" s="66" t="s">
        <v>37</v>
      </c>
      <c r="G1" s="67" t="s">
        <v>26</v>
      </c>
      <c r="H1" s="67"/>
      <c r="I1" s="68" t="s">
        <v>14</v>
      </c>
      <c r="J1" s="69"/>
      <c r="K1" s="69"/>
    </row>
    <row r="2" spans="1:11" ht="15" customHeight="1">
      <c r="A2" s="70" t="s">
        <v>0</v>
      </c>
      <c r="B2" s="71" t="s">
        <v>39</v>
      </c>
      <c r="C2" s="71" t="s">
        <v>39</v>
      </c>
      <c r="D2" s="72" t="s">
        <v>27</v>
      </c>
      <c r="E2" s="73"/>
      <c r="F2" s="74" t="s">
        <v>13</v>
      </c>
      <c r="G2" s="71" t="s">
        <v>28</v>
      </c>
      <c r="H2" s="71" t="s">
        <v>2</v>
      </c>
      <c r="I2" s="75" t="s">
        <v>50</v>
      </c>
      <c r="J2" s="69"/>
      <c r="K2" s="69"/>
    </row>
    <row r="3" spans="1:11" ht="14.25" customHeight="1">
      <c r="A3" s="76" t="s">
        <v>1</v>
      </c>
      <c r="B3" s="77">
        <v>38046</v>
      </c>
      <c r="C3" s="78" t="s">
        <v>40</v>
      </c>
      <c r="D3" s="79">
        <v>38229</v>
      </c>
      <c r="E3" s="80" t="s">
        <v>8</v>
      </c>
      <c r="F3" s="81" t="s">
        <v>41</v>
      </c>
      <c r="G3" s="80" t="s">
        <v>29</v>
      </c>
      <c r="H3" s="80"/>
      <c r="I3" s="82">
        <v>2008</v>
      </c>
      <c r="J3" s="153"/>
      <c r="K3" s="69"/>
    </row>
    <row r="4" spans="1:11" ht="15">
      <c r="A4" s="83" t="s">
        <v>9</v>
      </c>
      <c r="B4" s="84">
        <v>147943</v>
      </c>
      <c r="C4" s="84">
        <v>36000</v>
      </c>
      <c r="D4" s="85">
        <v>117022.46</v>
      </c>
      <c r="E4" s="86">
        <f>D4/I4</f>
        <v>0.6361887106331853</v>
      </c>
      <c r="F4" s="87">
        <v>65565</v>
      </c>
      <c r="G4" s="87">
        <f aca="true" t="shared" si="0" ref="G4:G9">F4+D4</f>
        <v>182587.46000000002</v>
      </c>
      <c r="H4" s="150">
        <f>B4+C4-G4</f>
        <v>1355.539999999979</v>
      </c>
      <c r="I4" s="154">
        <f>C4+B4</f>
        <v>183943</v>
      </c>
      <c r="J4" s="157">
        <f>D4/I4</f>
        <v>0.6361887106331853</v>
      </c>
      <c r="K4" s="69"/>
    </row>
    <row r="5" spans="1:11" ht="15">
      <c r="A5" s="83" t="s">
        <v>15</v>
      </c>
      <c r="B5" s="84">
        <v>965098</v>
      </c>
      <c r="C5" s="84">
        <v>182007</v>
      </c>
      <c r="D5" s="85">
        <f>725849.68+2146.25+3916.38</f>
        <v>731912.31</v>
      </c>
      <c r="E5" s="86">
        <f>D5/I5</f>
        <v>0.6380517127900236</v>
      </c>
      <c r="F5" s="87">
        <f>A45</f>
        <v>417577</v>
      </c>
      <c r="G5" s="87">
        <f t="shared" si="0"/>
        <v>1149489.31</v>
      </c>
      <c r="H5" s="150">
        <f>B5+C5-G5</f>
        <v>-2384.310000000056</v>
      </c>
      <c r="I5" s="154">
        <f aca="true" t="shared" si="1" ref="I5:I33">C5+B5</f>
        <v>1147105</v>
      </c>
      <c r="J5" s="157">
        <f aca="true" t="shared" si="2" ref="J5:J33">D5/I5</f>
        <v>0.6380517127900236</v>
      </c>
      <c r="K5" s="69"/>
    </row>
    <row r="6" spans="1:11" ht="15">
      <c r="A6" s="83" t="s">
        <v>17</v>
      </c>
      <c r="B6" s="84">
        <v>70996</v>
      </c>
      <c r="C6" s="84">
        <v>13052</v>
      </c>
      <c r="D6" s="85">
        <v>54046.56</v>
      </c>
      <c r="E6" s="86">
        <f>D6/I6</f>
        <v>0.643043974871502</v>
      </c>
      <c r="F6" s="87">
        <f>A46</f>
        <v>31037</v>
      </c>
      <c r="G6" s="87">
        <f t="shared" si="0"/>
        <v>85083.56</v>
      </c>
      <c r="H6" s="150">
        <f aca="true" t="shared" si="3" ref="H6:H32">B6+C6-G6</f>
        <v>-1035.5599999999977</v>
      </c>
      <c r="I6" s="154">
        <f t="shared" si="1"/>
        <v>84048</v>
      </c>
      <c r="J6" s="157">
        <f t="shared" si="2"/>
        <v>0.643043974871502</v>
      </c>
      <c r="K6" s="69"/>
    </row>
    <row r="7" spans="1:11" ht="15">
      <c r="A7" s="83" t="s">
        <v>16</v>
      </c>
      <c r="B7" s="84">
        <v>164276</v>
      </c>
      <c r="C7" s="84">
        <v>41689</v>
      </c>
      <c r="D7" s="85">
        <v>127973.25</v>
      </c>
      <c r="E7" s="86">
        <f aca="true" t="shared" si="4" ref="E7:E15">D7/I7</f>
        <v>0.6213349355473017</v>
      </c>
      <c r="F7" s="87">
        <f>A48</f>
        <v>60175.16</v>
      </c>
      <c r="G7" s="87">
        <f t="shared" si="0"/>
        <v>188148.41</v>
      </c>
      <c r="H7" s="150">
        <f t="shared" si="3"/>
        <v>17816.589999999997</v>
      </c>
      <c r="I7" s="154">
        <f t="shared" si="1"/>
        <v>205965</v>
      </c>
      <c r="J7" s="157">
        <f t="shared" si="2"/>
        <v>0.6213349355473017</v>
      </c>
      <c r="K7" s="69"/>
    </row>
    <row r="8" spans="1:11" ht="15">
      <c r="A8" s="83" t="s">
        <v>18</v>
      </c>
      <c r="B8" s="84">
        <v>94661</v>
      </c>
      <c r="C8" s="84">
        <v>18794</v>
      </c>
      <c r="D8" s="85">
        <v>72584.92</v>
      </c>
      <c r="E8" s="86">
        <f t="shared" si="4"/>
        <v>0.6397683663126349</v>
      </c>
      <c r="F8" s="87">
        <f>A47-4269.73</f>
        <v>37487.97</v>
      </c>
      <c r="G8" s="87">
        <f t="shared" si="0"/>
        <v>110072.89</v>
      </c>
      <c r="H8" s="150">
        <f t="shared" si="3"/>
        <v>3382.1100000000006</v>
      </c>
      <c r="I8" s="154">
        <f t="shared" si="1"/>
        <v>113455</v>
      </c>
      <c r="J8" s="157">
        <f t="shared" si="2"/>
        <v>0.6397683663126349</v>
      </c>
      <c r="K8" s="69"/>
    </row>
    <row r="9" spans="1:11" ht="15">
      <c r="A9" s="83" t="s">
        <v>19</v>
      </c>
      <c r="B9" s="84">
        <v>18112</v>
      </c>
      <c r="C9" s="84">
        <v>4860</v>
      </c>
      <c r="D9" s="85">
        <v>15741.11</v>
      </c>
      <c r="E9" s="86">
        <f t="shared" si="4"/>
        <v>0.6852302803412851</v>
      </c>
      <c r="F9" s="87">
        <f>A49</f>
        <v>7367</v>
      </c>
      <c r="G9" s="87">
        <f t="shared" si="0"/>
        <v>23108.11</v>
      </c>
      <c r="H9" s="150">
        <f t="shared" si="3"/>
        <v>-136.11000000000058</v>
      </c>
      <c r="I9" s="154">
        <f t="shared" si="1"/>
        <v>22972</v>
      </c>
      <c r="J9" s="157">
        <f t="shared" si="2"/>
        <v>0.6852302803412851</v>
      </c>
      <c r="K9" s="69"/>
    </row>
    <row r="10" spans="1:11" ht="15">
      <c r="A10" s="83" t="s">
        <v>12</v>
      </c>
      <c r="B10" s="84">
        <v>108705</v>
      </c>
      <c r="C10" s="84">
        <v>26750</v>
      </c>
      <c r="D10" s="85">
        <v>80433.47</v>
      </c>
      <c r="E10" s="86">
        <f t="shared" si="4"/>
        <v>0.5938021483149385</v>
      </c>
      <c r="F10" s="87">
        <v>51189</v>
      </c>
      <c r="G10" s="87">
        <f aca="true" t="shared" si="5" ref="G10:G15">F10+D10</f>
        <v>131622.47</v>
      </c>
      <c r="H10" s="150">
        <f t="shared" si="3"/>
        <v>3832.529999999999</v>
      </c>
      <c r="I10" s="154">
        <f>C10+B10</f>
        <v>135455</v>
      </c>
      <c r="J10" s="157">
        <f t="shared" si="2"/>
        <v>0.5938021483149385</v>
      </c>
      <c r="K10" s="168"/>
    </row>
    <row r="11" spans="1:11" ht="15">
      <c r="A11" s="83" t="s">
        <v>20</v>
      </c>
      <c r="B11" s="84">
        <v>99127</v>
      </c>
      <c r="C11" s="84">
        <v>48675</v>
      </c>
      <c r="D11" s="85">
        <f>89701.47+245.75</f>
        <v>89947.22</v>
      </c>
      <c r="E11" s="86">
        <f t="shared" si="4"/>
        <v>0.6085656486380427</v>
      </c>
      <c r="F11" s="87">
        <v>45269</v>
      </c>
      <c r="G11" s="87">
        <f t="shared" si="5"/>
        <v>135216.22</v>
      </c>
      <c r="H11" s="150">
        <f t="shared" si="3"/>
        <v>12585.779999999999</v>
      </c>
      <c r="I11" s="154">
        <f>C11+B11</f>
        <v>147802</v>
      </c>
      <c r="J11" s="157">
        <f t="shared" si="2"/>
        <v>0.6085656486380427</v>
      </c>
      <c r="K11" s="69"/>
    </row>
    <row r="12" spans="1:11" ht="15">
      <c r="A12" s="83" t="s">
        <v>30</v>
      </c>
      <c r="B12" s="84">
        <v>30400</v>
      </c>
      <c r="C12" s="84">
        <v>0</v>
      </c>
      <c r="D12" s="85">
        <v>14161.57</v>
      </c>
      <c r="E12" s="86">
        <f t="shared" si="4"/>
        <v>0.46584111842105264</v>
      </c>
      <c r="F12" s="87">
        <v>18975</v>
      </c>
      <c r="G12" s="87">
        <f t="shared" si="5"/>
        <v>33136.57</v>
      </c>
      <c r="H12" s="150">
        <f t="shared" si="3"/>
        <v>-2736.5699999999997</v>
      </c>
      <c r="I12" s="154">
        <f>C12+B12</f>
        <v>30400</v>
      </c>
      <c r="J12" s="157">
        <f t="shared" si="2"/>
        <v>0.46584111842105264</v>
      </c>
      <c r="K12" s="69"/>
    </row>
    <row r="13" spans="1:11" ht="15">
      <c r="A13" s="83" t="s">
        <v>10</v>
      </c>
      <c r="B13" s="84">
        <v>106178</v>
      </c>
      <c r="C13" s="84">
        <v>0</v>
      </c>
      <c r="D13" s="85">
        <v>19544.51</v>
      </c>
      <c r="E13" s="86">
        <f t="shared" si="4"/>
        <v>0.18407306598353707</v>
      </c>
      <c r="F13" s="87">
        <v>5000</v>
      </c>
      <c r="G13" s="87">
        <f t="shared" si="5"/>
        <v>24544.51</v>
      </c>
      <c r="H13" s="150">
        <f t="shared" si="3"/>
        <v>81633.49</v>
      </c>
      <c r="I13" s="154">
        <f>C13+B13</f>
        <v>106178</v>
      </c>
      <c r="J13" s="157">
        <f t="shared" si="2"/>
        <v>0.18407306598353707</v>
      </c>
      <c r="K13" s="69"/>
    </row>
    <row r="14" spans="1:11" ht="15">
      <c r="A14" s="83" t="s">
        <v>11</v>
      </c>
      <c r="B14" s="84">
        <v>41060</v>
      </c>
      <c r="C14" s="84">
        <v>138360</v>
      </c>
      <c r="D14" s="85">
        <v>73413.59</v>
      </c>
      <c r="E14" s="86">
        <f t="shared" si="4"/>
        <v>0.40917171998662355</v>
      </c>
      <c r="F14" s="87">
        <v>56640</v>
      </c>
      <c r="G14" s="87">
        <f t="shared" si="5"/>
        <v>130053.59</v>
      </c>
      <c r="H14" s="150">
        <f t="shared" si="3"/>
        <v>49366.41</v>
      </c>
      <c r="I14" s="154">
        <f>C14+B14</f>
        <v>179420</v>
      </c>
      <c r="J14" s="157">
        <f t="shared" si="2"/>
        <v>0.40917171998662355</v>
      </c>
      <c r="K14" s="69"/>
    </row>
    <row r="15" spans="1:11" ht="15">
      <c r="A15" s="83" t="s">
        <v>21</v>
      </c>
      <c r="B15" s="84">
        <v>106165</v>
      </c>
      <c r="C15" s="84">
        <v>28323</v>
      </c>
      <c r="D15" s="85">
        <v>92437.63</v>
      </c>
      <c r="E15" s="86">
        <f t="shared" si="4"/>
        <v>0.6873299476533222</v>
      </c>
      <c r="F15" s="87">
        <f>A50</f>
        <v>46939.32</v>
      </c>
      <c r="G15" s="87">
        <f t="shared" si="5"/>
        <v>139376.95</v>
      </c>
      <c r="H15" s="150">
        <f t="shared" si="3"/>
        <v>-4888.950000000012</v>
      </c>
      <c r="I15" s="154">
        <f t="shared" si="1"/>
        <v>134488</v>
      </c>
      <c r="J15" s="157">
        <f t="shared" si="2"/>
        <v>0.6873299476533222</v>
      </c>
      <c r="K15" s="106" t="s">
        <v>67</v>
      </c>
    </row>
    <row r="16" spans="1:11" ht="15">
      <c r="A16" s="83" t="s">
        <v>24</v>
      </c>
      <c r="B16" s="84">
        <v>0</v>
      </c>
      <c r="C16" s="84">
        <v>0</v>
      </c>
      <c r="D16" s="85">
        <v>0</v>
      </c>
      <c r="E16" s="86">
        <v>0</v>
      </c>
      <c r="F16" s="87">
        <f>B16-D16</f>
        <v>0</v>
      </c>
      <c r="G16" s="87">
        <f aca="true" t="shared" si="6" ref="G16:G32">F16+D16</f>
        <v>0</v>
      </c>
      <c r="H16" s="150">
        <f t="shared" si="3"/>
        <v>0</v>
      </c>
      <c r="I16" s="154">
        <f t="shared" si="1"/>
        <v>0</v>
      </c>
      <c r="J16" s="157">
        <v>0</v>
      </c>
      <c r="K16" s="69"/>
    </row>
    <row r="17" spans="1:11" ht="15">
      <c r="A17" s="83" t="s">
        <v>31</v>
      </c>
      <c r="B17" s="84">
        <v>52360</v>
      </c>
      <c r="C17" s="84">
        <v>15550</v>
      </c>
      <c r="D17" s="85">
        <v>48303.89</v>
      </c>
      <c r="E17" s="86">
        <f>D17/I17</f>
        <v>0.7112927403916949</v>
      </c>
      <c r="F17" s="87">
        <v>19316</v>
      </c>
      <c r="G17" s="87">
        <f>F17+D17</f>
        <v>67619.89</v>
      </c>
      <c r="H17" s="150">
        <f t="shared" si="3"/>
        <v>290.1100000000006</v>
      </c>
      <c r="I17" s="154">
        <f>C17+B17</f>
        <v>67910</v>
      </c>
      <c r="J17" s="157">
        <f t="shared" si="2"/>
        <v>0.7112927403916949</v>
      </c>
      <c r="K17" s="69"/>
    </row>
    <row r="18" spans="1:11" ht="15">
      <c r="A18" s="83" t="s">
        <v>32</v>
      </c>
      <c r="B18" s="84">
        <v>13358</v>
      </c>
      <c r="C18" s="84">
        <v>2000</v>
      </c>
      <c r="D18" s="85">
        <v>11018.1</v>
      </c>
      <c r="E18" s="86">
        <f>D18/I18</f>
        <v>0.7174176325042323</v>
      </c>
      <c r="F18" s="87">
        <f aca="true" t="shared" si="7" ref="F18:F24">I18-D18</f>
        <v>4339.9</v>
      </c>
      <c r="G18" s="87">
        <f t="shared" si="6"/>
        <v>15358</v>
      </c>
      <c r="H18" s="150">
        <f t="shared" si="3"/>
        <v>0</v>
      </c>
      <c r="I18" s="154">
        <f t="shared" si="1"/>
        <v>15358</v>
      </c>
      <c r="J18" s="157">
        <f t="shared" si="2"/>
        <v>0.7174176325042323</v>
      </c>
      <c r="K18" s="69"/>
    </row>
    <row r="19" spans="1:11" ht="15">
      <c r="A19" s="83" t="s">
        <v>6</v>
      </c>
      <c r="B19" s="84">
        <v>5000</v>
      </c>
      <c r="C19" s="84">
        <v>2000</v>
      </c>
      <c r="D19" s="85">
        <v>1771.96</v>
      </c>
      <c r="E19" s="86">
        <f>D19/I19</f>
        <v>0.25313714285714284</v>
      </c>
      <c r="F19" s="87">
        <f t="shared" si="7"/>
        <v>5228.04</v>
      </c>
      <c r="G19" s="87">
        <f t="shared" si="6"/>
        <v>7000</v>
      </c>
      <c r="H19" s="150">
        <f t="shared" si="3"/>
        <v>0</v>
      </c>
      <c r="I19" s="154">
        <f t="shared" si="1"/>
        <v>7000</v>
      </c>
      <c r="J19" s="157">
        <f t="shared" si="2"/>
        <v>0.25313714285714284</v>
      </c>
      <c r="K19" s="69"/>
    </row>
    <row r="20" spans="1:11" ht="15">
      <c r="A20" s="83" t="s">
        <v>38</v>
      </c>
      <c r="B20" s="84">
        <v>0</v>
      </c>
      <c r="C20" s="88"/>
      <c r="D20" s="85">
        <v>0</v>
      </c>
      <c r="E20" s="86">
        <v>0</v>
      </c>
      <c r="F20" s="87">
        <f t="shared" si="7"/>
        <v>0</v>
      </c>
      <c r="G20" s="87">
        <f t="shared" si="6"/>
        <v>0</v>
      </c>
      <c r="H20" s="150">
        <f t="shared" si="3"/>
        <v>0</v>
      </c>
      <c r="I20" s="154">
        <f t="shared" si="1"/>
        <v>0</v>
      </c>
      <c r="J20" s="157"/>
      <c r="K20" s="69"/>
    </row>
    <row r="21" spans="1:11" ht="15">
      <c r="A21" s="83" t="s">
        <v>33</v>
      </c>
      <c r="B21" s="88">
        <v>0</v>
      </c>
      <c r="C21" s="84">
        <v>0</v>
      </c>
      <c r="D21" s="85">
        <f>983.67-1.28</f>
        <v>982.39</v>
      </c>
      <c r="E21" s="86">
        <v>0</v>
      </c>
      <c r="F21" s="87">
        <v>0</v>
      </c>
      <c r="G21" s="87">
        <f t="shared" si="6"/>
        <v>982.39</v>
      </c>
      <c r="H21" s="150">
        <v>-869</v>
      </c>
      <c r="I21" s="154">
        <f t="shared" si="1"/>
        <v>0</v>
      </c>
      <c r="J21" s="157"/>
      <c r="K21" s="69"/>
    </row>
    <row r="22" spans="1:11" ht="15">
      <c r="A22" s="83" t="s">
        <v>7</v>
      </c>
      <c r="B22" s="84">
        <v>33500</v>
      </c>
      <c r="C22" s="84">
        <v>3500</v>
      </c>
      <c r="D22" s="85">
        <v>15391.18</v>
      </c>
      <c r="E22" s="86">
        <f>D22/I22</f>
        <v>0.41597783783783787</v>
      </c>
      <c r="F22" s="87">
        <f t="shared" si="7"/>
        <v>21608.82</v>
      </c>
      <c r="G22" s="87">
        <f t="shared" si="6"/>
        <v>37000</v>
      </c>
      <c r="H22" s="150">
        <f t="shared" si="3"/>
        <v>0</v>
      </c>
      <c r="I22" s="154">
        <f t="shared" si="1"/>
        <v>37000</v>
      </c>
      <c r="J22" s="157">
        <f t="shared" si="2"/>
        <v>0.41597783783783787</v>
      </c>
      <c r="K22" s="69"/>
    </row>
    <row r="23" spans="1:11" ht="15">
      <c r="A23" s="83" t="s">
        <v>34</v>
      </c>
      <c r="B23" s="84">
        <v>100839</v>
      </c>
      <c r="C23" s="84">
        <v>0</v>
      </c>
      <c r="D23" s="85">
        <v>84258.02</v>
      </c>
      <c r="E23" s="86">
        <f aca="true" t="shared" si="8" ref="E23:E32">D23/I23</f>
        <v>0.835569769632781</v>
      </c>
      <c r="F23" s="87">
        <f t="shared" si="7"/>
        <v>16580.979999999996</v>
      </c>
      <c r="G23" s="87">
        <f t="shared" si="6"/>
        <v>100839</v>
      </c>
      <c r="H23" s="150">
        <f t="shared" si="3"/>
        <v>0</v>
      </c>
      <c r="I23" s="154">
        <f t="shared" si="1"/>
        <v>100839</v>
      </c>
      <c r="J23" s="157">
        <f t="shared" si="2"/>
        <v>0.835569769632781</v>
      </c>
      <c r="K23" s="69"/>
    </row>
    <row r="24" spans="1:11" ht="15">
      <c r="A24" s="83" t="s">
        <v>35</v>
      </c>
      <c r="B24" s="84">
        <v>2000</v>
      </c>
      <c r="C24" s="89"/>
      <c r="D24" s="85">
        <v>0</v>
      </c>
      <c r="E24" s="86">
        <f t="shared" si="8"/>
        <v>0</v>
      </c>
      <c r="F24" s="87">
        <f t="shared" si="7"/>
        <v>2000</v>
      </c>
      <c r="G24" s="87">
        <f t="shared" si="6"/>
        <v>2000</v>
      </c>
      <c r="H24" s="150">
        <f t="shared" si="3"/>
        <v>0</v>
      </c>
      <c r="I24" s="154">
        <f t="shared" si="1"/>
        <v>2000</v>
      </c>
      <c r="J24" s="157">
        <f t="shared" si="2"/>
        <v>0</v>
      </c>
      <c r="K24" s="69"/>
    </row>
    <row r="25" spans="1:11" ht="15">
      <c r="A25" s="83" t="s">
        <v>3</v>
      </c>
      <c r="B25" s="84">
        <v>37000</v>
      </c>
      <c r="C25" s="89"/>
      <c r="D25" s="85">
        <v>40419.85</v>
      </c>
      <c r="E25" s="86">
        <f t="shared" si="8"/>
        <v>1.0924283783783784</v>
      </c>
      <c r="F25" s="87">
        <v>30000</v>
      </c>
      <c r="G25" s="87">
        <f t="shared" si="6"/>
        <v>70419.85</v>
      </c>
      <c r="H25" s="150">
        <f t="shared" si="3"/>
        <v>-33419.850000000006</v>
      </c>
      <c r="I25" s="154">
        <f t="shared" si="1"/>
        <v>37000</v>
      </c>
      <c r="J25" s="157">
        <f t="shared" si="2"/>
        <v>1.0924283783783784</v>
      </c>
      <c r="K25" s="69"/>
    </row>
    <row r="26" spans="1:11" ht="15">
      <c r="A26" s="83" t="s">
        <v>4</v>
      </c>
      <c r="B26" s="84">
        <v>35000</v>
      </c>
      <c r="C26" s="89"/>
      <c r="D26" s="85">
        <v>17500</v>
      </c>
      <c r="E26" s="86">
        <f t="shared" si="8"/>
        <v>0.5</v>
      </c>
      <c r="F26" s="87">
        <f>17500</f>
        <v>17500</v>
      </c>
      <c r="G26" s="87">
        <f t="shared" si="6"/>
        <v>35000</v>
      </c>
      <c r="H26" s="150">
        <f t="shared" si="3"/>
        <v>0</v>
      </c>
      <c r="I26" s="154">
        <f t="shared" si="1"/>
        <v>35000</v>
      </c>
      <c r="J26" s="157">
        <f t="shared" si="2"/>
        <v>0.5</v>
      </c>
      <c r="K26" s="69"/>
    </row>
    <row r="27" spans="1:11" ht="15">
      <c r="A27" s="83" t="s">
        <v>5</v>
      </c>
      <c r="B27" s="84">
        <v>35000</v>
      </c>
      <c r="C27" s="89"/>
      <c r="D27" s="85">
        <v>0</v>
      </c>
      <c r="E27" s="86">
        <f t="shared" si="8"/>
        <v>0</v>
      </c>
      <c r="F27" s="87">
        <v>35000</v>
      </c>
      <c r="G27" s="87">
        <f t="shared" si="6"/>
        <v>35000</v>
      </c>
      <c r="H27" s="150">
        <f t="shared" si="3"/>
        <v>0</v>
      </c>
      <c r="I27" s="154">
        <f t="shared" si="1"/>
        <v>35000</v>
      </c>
      <c r="J27" s="157">
        <f t="shared" si="2"/>
        <v>0</v>
      </c>
      <c r="K27" s="69"/>
    </row>
    <row r="28" spans="1:11" ht="15">
      <c r="A28" s="83" t="s">
        <v>25</v>
      </c>
      <c r="B28" s="84">
        <v>35000</v>
      </c>
      <c r="C28" s="89"/>
      <c r="D28" s="85">
        <v>11909</v>
      </c>
      <c r="E28" s="86">
        <f t="shared" si="8"/>
        <v>0.34025714285714287</v>
      </c>
      <c r="F28" s="87">
        <f>35000-D28</f>
        <v>23091</v>
      </c>
      <c r="G28" s="87">
        <f t="shared" si="6"/>
        <v>35000</v>
      </c>
      <c r="H28" s="150">
        <f t="shared" si="3"/>
        <v>0</v>
      </c>
      <c r="I28" s="154">
        <f t="shared" si="1"/>
        <v>35000</v>
      </c>
      <c r="J28" s="157">
        <f t="shared" si="2"/>
        <v>0.34025714285714287</v>
      </c>
      <c r="K28" s="69"/>
    </row>
    <row r="29" spans="1:11" ht="15">
      <c r="A29" s="83" t="s">
        <v>66</v>
      </c>
      <c r="B29" s="84">
        <v>35000</v>
      </c>
      <c r="C29" s="89"/>
      <c r="D29" s="85">
        <v>0</v>
      </c>
      <c r="E29" s="86">
        <f t="shared" si="8"/>
        <v>0</v>
      </c>
      <c r="F29" s="87">
        <v>35000</v>
      </c>
      <c r="G29" s="87">
        <f t="shared" si="6"/>
        <v>35000</v>
      </c>
      <c r="H29" s="150">
        <f t="shared" si="3"/>
        <v>0</v>
      </c>
      <c r="I29" s="154">
        <f t="shared" si="1"/>
        <v>35000</v>
      </c>
      <c r="J29" s="157">
        <f t="shared" si="2"/>
        <v>0</v>
      </c>
      <c r="K29" s="69"/>
    </row>
    <row r="30" spans="1:11" ht="15">
      <c r="A30" s="83" t="s">
        <v>22</v>
      </c>
      <c r="B30" s="84">
        <v>40271</v>
      </c>
      <c r="C30" s="84">
        <v>2000</v>
      </c>
      <c r="D30" s="85">
        <v>22385.54</v>
      </c>
      <c r="E30" s="86">
        <f t="shared" si="8"/>
        <v>0.5295720470298787</v>
      </c>
      <c r="F30" s="87">
        <f>I30-D30</f>
        <v>19885.46</v>
      </c>
      <c r="G30" s="87">
        <f t="shared" si="6"/>
        <v>42271</v>
      </c>
      <c r="H30" s="150">
        <f t="shared" si="3"/>
        <v>0</v>
      </c>
      <c r="I30" s="154">
        <f t="shared" si="1"/>
        <v>42271</v>
      </c>
      <c r="J30" s="157">
        <f t="shared" si="2"/>
        <v>0.5295720470298787</v>
      </c>
      <c r="K30" s="69"/>
    </row>
    <row r="31" spans="1:11" ht="13.5" customHeight="1">
      <c r="A31" s="83" t="s">
        <v>23</v>
      </c>
      <c r="B31" s="84">
        <v>5250</v>
      </c>
      <c r="C31" s="84"/>
      <c r="D31" s="85">
        <v>1478.48</v>
      </c>
      <c r="E31" s="86">
        <f t="shared" si="8"/>
        <v>0.2816152380952381</v>
      </c>
      <c r="F31" s="87">
        <f>I31-D31</f>
        <v>3771.52</v>
      </c>
      <c r="G31" s="87">
        <f t="shared" si="6"/>
        <v>5250</v>
      </c>
      <c r="H31" s="150">
        <f t="shared" si="3"/>
        <v>0</v>
      </c>
      <c r="I31" s="154">
        <f t="shared" si="1"/>
        <v>5250</v>
      </c>
      <c r="J31" s="157">
        <f t="shared" si="2"/>
        <v>0.2816152380952381</v>
      </c>
      <c r="K31" s="69"/>
    </row>
    <row r="32" spans="1:13" ht="15.75" thickBot="1">
      <c r="A32" s="90" t="s">
        <v>36</v>
      </c>
      <c r="B32" s="91">
        <v>3690</v>
      </c>
      <c r="C32" s="91"/>
      <c r="D32" s="92">
        <v>0</v>
      </c>
      <c r="E32" s="93">
        <f t="shared" si="8"/>
        <v>0</v>
      </c>
      <c r="F32" s="91">
        <f>I32-D32</f>
        <v>3690</v>
      </c>
      <c r="G32" s="91">
        <f t="shared" si="6"/>
        <v>3690</v>
      </c>
      <c r="H32" s="151">
        <f t="shared" si="3"/>
        <v>0</v>
      </c>
      <c r="I32" s="155">
        <f t="shared" si="1"/>
        <v>3690</v>
      </c>
      <c r="J32" s="157">
        <f t="shared" si="2"/>
        <v>0</v>
      </c>
      <c r="K32" s="69"/>
      <c r="M32" s="4"/>
    </row>
    <row r="33" spans="1:11" ht="15" customHeight="1" thickBot="1">
      <c r="A33" s="94" t="s">
        <v>14</v>
      </c>
      <c r="B33" s="95">
        <f>SUM(B4:B32)</f>
        <v>2385989</v>
      </c>
      <c r="C33" s="95">
        <f>SUM(C4:C32)</f>
        <v>563560</v>
      </c>
      <c r="D33" s="96">
        <f>SUM(D4:D32)</f>
        <v>1744637.01</v>
      </c>
      <c r="E33" s="97">
        <f>D33/I33</f>
        <v>0.5914928044931616</v>
      </c>
      <c r="F33" s="98">
        <f>SUM(F4:F32)</f>
        <v>1080233.17</v>
      </c>
      <c r="G33" s="99">
        <f>SUM(G4:G32)</f>
        <v>2824870.1800000006</v>
      </c>
      <c r="H33" s="152">
        <f>SUM(H4:H32)</f>
        <v>124792.20999999993</v>
      </c>
      <c r="I33" s="156">
        <f t="shared" si="1"/>
        <v>2949549</v>
      </c>
      <c r="J33" s="157">
        <f t="shared" si="2"/>
        <v>0.5914928044931616</v>
      </c>
      <c r="K33" s="69"/>
    </row>
    <row r="34" spans="1:9" s="106" customFormat="1" ht="10.5" customHeight="1" thickBot="1">
      <c r="A34" s="5" t="s">
        <v>42</v>
      </c>
      <c r="B34" s="6">
        <v>1824343</v>
      </c>
      <c r="C34" s="7" t="s">
        <v>62</v>
      </c>
      <c r="D34" s="8"/>
      <c r="E34" s="9"/>
      <c r="F34" s="10"/>
      <c r="G34" s="11"/>
      <c r="H34" s="11"/>
      <c r="I34" s="141"/>
    </row>
    <row r="35" spans="1:9" s="106" customFormat="1" ht="9.75" customHeight="1">
      <c r="A35" s="12" t="s">
        <v>44</v>
      </c>
      <c r="B35" s="13">
        <v>271408</v>
      </c>
      <c r="C35" s="8"/>
      <c r="D35" s="14"/>
      <c r="E35" s="9"/>
      <c r="F35" s="11"/>
      <c r="G35" s="15"/>
      <c r="H35" s="16"/>
      <c r="I35" s="142"/>
    </row>
    <row r="36" spans="1:11" s="106" customFormat="1" ht="11.25" customHeight="1">
      <c r="A36" s="17" t="s">
        <v>43</v>
      </c>
      <c r="B36" s="18">
        <v>106318</v>
      </c>
      <c r="C36" s="19" t="s">
        <v>75</v>
      </c>
      <c r="D36" s="14"/>
      <c r="E36" s="143"/>
      <c r="F36" s="144"/>
      <c r="G36" s="144"/>
      <c r="H36" s="144"/>
      <c r="I36" s="140"/>
      <c r="K36" s="108"/>
    </row>
    <row r="37" spans="1:12" s="107" customFormat="1" ht="10.5" customHeight="1">
      <c r="A37" s="20" t="s">
        <v>45</v>
      </c>
      <c r="B37" s="21">
        <f>483299+57560</f>
        <v>540859</v>
      </c>
      <c r="C37" s="22" t="s">
        <v>76</v>
      </c>
      <c r="D37" s="14"/>
      <c r="E37" s="145"/>
      <c r="F37" s="146"/>
      <c r="G37" s="147"/>
      <c r="H37" s="148"/>
      <c r="I37" s="149"/>
      <c r="K37" s="1"/>
      <c r="L37" s="2"/>
    </row>
    <row r="38" spans="1:12" s="106" customFormat="1" ht="11.25" customHeight="1">
      <c r="A38" s="23" t="s">
        <v>46</v>
      </c>
      <c r="B38" s="24">
        <v>85070</v>
      </c>
      <c r="C38" s="22" t="s">
        <v>63</v>
      </c>
      <c r="D38" s="25"/>
      <c r="E38" s="143"/>
      <c r="F38" s="167" t="s">
        <v>83</v>
      </c>
      <c r="G38" s="8"/>
      <c r="H38" s="148">
        <f>H37-H36</f>
        <v>0</v>
      </c>
      <c r="I38" s="140"/>
      <c r="K38" s="110" t="s">
        <v>48</v>
      </c>
      <c r="L38" s="111"/>
    </row>
    <row r="39" spans="1:11" s="106" customFormat="1" ht="9" customHeight="1">
      <c r="A39" s="26" t="s">
        <v>47</v>
      </c>
      <c r="B39" s="27">
        <v>75000</v>
      </c>
      <c r="C39" s="22" t="s">
        <v>61</v>
      </c>
      <c r="D39" s="28" t="s">
        <v>64</v>
      </c>
      <c r="F39" s="29">
        <v>1615.58</v>
      </c>
      <c r="G39" s="30" t="s">
        <v>84</v>
      </c>
      <c r="H39" s="31"/>
      <c r="I39" s="28"/>
      <c r="J39" s="28"/>
      <c r="K39" s="108"/>
    </row>
    <row r="40" spans="1:11" s="106" customFormat="1" ht="11.25" customHeight="1">
      <c r="A40" s="165" t="s">
        <v>83</v>
      </c>
      <c r="B40" s="166"/>
      <c r="C40" s="145"/>
      <c r="E40" s="33" t="s">
        <v>14</v>
      </c>
      <c r="F40" s="34">
        <f>F39+B39+B38+B37+B36+B35+B34</f>
        <v>2904613.58</v>
      </c>
      <c r="G40" s="3"/>
      <c r="H40" s="35"/>
      <c r="I40" s="3"/>
      <c r="J40" s="36"/>
      <c r="K40" s="108"/>
    </row>
    <row r="41" spans="1:11" s="106" customFormat="1" ht="9" customHeight="1">
      <c r="A41" s="50"/>
      <c r="B41" s="10"/>
      <c r="C41" s="3"/>
      <c r="D41" s="35"/>
      <c r="E41" s="3"/>
      <c r="F41" s="36"/>
      <c r="G41" s="37"/>
      <c r="H41" s="37"/>
      <c r="I41" s="141"/>
      <c r="J41" s="108"/>
      <c r="K41" s="108"/>
    </row>
    <row r="42" spans="2:9" s="106" customFormat="1" ht="12.75">
      <c r="B42" s="161">
        <f>2633205.58+224295.42</f>
        <v>2857501</v>
      </c>
      <c r="I42" s="108">
        <f>F33+D33+H33</f>
        <v>2949662.3899999997</v>
      </c>
    </row>
    <row r="43" spans="2:9" ht="12.75">
      <c r="B43" s="162">
        <f>G33-B42</f>
        <v>-32630.819999999367</v>
      </c>
      <c r="D43" s="109">
        <f>271408-224295.42</f>
        <v>47112.57999999999</v>
      </c>
      <c r="E43" s="106"/>
      <c r="F43" s="108">
        <f>I33-G33</f>
        <v>124678.81999999937</v>
      </c>
      <c r="G43" s="106"/>
      <c r="H43" s="108">
        <f>I33-B35</f>
        <v>2678141</v>
      </c>
      <c r="I43" s="11"/>
    </row>
    <row r="44" ht="11.25">
      <c r="I44" s="38"/>
    </row>
    <row r="45" spans="1:12" s="69" customFormat="1" ht="15.75">
      <c r="A45" s="112">
        <f>42697*9+33304</f>
        <v>417577</v>
      </c>
      <c r="B45" s="113" t="s">
        <v>85</v>
      </c>
      <c r="C45" s="113"/>
      <c r="D45" s="114"/>
      <c r="E45" s="115"/>
      <c r="F45" s="116"/>
      <c r="G45" s="117">
        <v>1133105</v>
      </c>
      <c r="H45" s="118"/>
      <c r="I45" s="164">
        <f>63152-70174+48149-51106+66694-73641+5000-43194+20801-25654</f>
        <v>-59973</v>
      </c>
      <c r="J45" s="101"/>
      <c r="K45" s="101"/>
      <c r="L45" s="101"/>
    </row>
    <row r="46" spans="1:12" s="69" customFormat="1" ht="15">
      <c r="A46" s="119">
        <f>3171*9+2498</f>
        <v>31037</v>
      </c>
      <c r="B46" s="120" t="s">
        <v>86</v>
      </c>
      <c r="C46" s="120"/>
      <c r="D46" s="103"/>
      <c r="E46" s="121"/>
      <c r="F46" s="102"/>
      <c r="G46" s="102"/>
      <c r="H46" s="122"/>
      <c r="I46" s="164">
        <f>G33-2899685</f>
        <v>-74814.81999999937</v>
      </c>
      <c r="J46" s="101"/>
      <c r="K46" s="101"/>
      <c r="L46" s="101"/>
    </row>
    <row r="47" spans="1:12" s="69" customFormat="1" ht="15">
      <c r="A47" s="119">
        <f>A45*0.1</f>
        <v>41757.700000000004</v>
      </c>
      <c r="B47" s="123" t="s">
        <v>49</v>
      </c>
      <c r="C47" s="123"/>
      <c r="D47" s="103"/>
      <c r="E47" s="121"/>
      <c r="F47" s="100"/>
      <c r="G47" s="124"/>
      <c r="H47" s="122"/>
      <c r="I47" s="164">
        <f>F33-I45</f>
        <v>1140206.17</v>
      </c>
      <c r="J47" s="101"/>
      <c r="K47" s="101"/>
      <c r="L47" s="101"/>
    </row>
    <row r="48" spans="1:12" s="69" customFormat="1" ht="15">
      <c r="A48" s="125">
        <f>15043.79*4</f>
        <v>60175.16</v>
      </c>
      <c r="B48" s="126" t="s">
        <v>74</v>
      </c>
      <c r="C48" s="126"/>
      <c r="D48" s="127"/>
      <c r="E48" s="121"/>
      <c r="F48" s="100"/>
      <c r="G48" s="102"/>
      <c r="H48" s="128"/>
      <c r="I48" s="129">
        <f>1228240-I47</f>
        <v>88033.83000000007</v>
      </c>
      <c r="J48" s="129"/>
      <c r="K48" s="130"/>
      <c r="L48" s="101"/>
    </row>
    <row r="49" spans="1:12" s="69" customFormat="1" ht="15">
      <c r="A49" s="119">
        <f>1841.75*4</f>
        <v>7367</v>
      </c>
      <c r="B49" s="121" t="s">
        <v>82</v>
      </c>
      <c r="C49" s="121"/>
      <c r="D49" s="103"/>
      <c r="E49" s="100"/>
      <c r="F49" s="100"/>
      <c r="G49" s="124"/>
      <c r="H49" s="128"/>
      <c r="I49" s="101"/>
      <c r="J49" s="101"/>
      <c r="K49" s="101"/>
      <c r="L49" s="101"/>
    </row>
    <row r="50" spans="1:12" s="69" customFormat="1" ht="15.75" thickBot="1">
      <c r="A50" s="131">
        <f>11560.08*4+233*3</f>
        <v>46939.32</v>
      </c>
      <c r="B50" s="123" t="s">
        <v>87</v>
      </c>
      <c r="C50" s="123"/>
      <c r="D50" s="132"/>
      <c r="E50" s="100"/>
      <c r="F50" s="100"/>
      <c r="G50" s="133"/>
      <c r="H50" s="134"/>
      <c r="I50" s="130"/>
      <c r="J50" s="130"/>
      <c r="K50" s="130"/>
      <c r="L50" s="101"/>
    </row>
    <row r="51" spans="1:8" s="69" customFormat="1" ht="15">
      <c r="A51" s="135">
        <f>SUM(A45:A50)</f>
        <v>604853.1799999999</v>
      </c>
      <c r="B51" s="136"/>
      <c r="C51" s="136"/>
      <c r="D51" s="137"/>
      <c r="E51" s="136"/>
      <c r="F51" s="136"/>
      <c r="G51" s="136"/>
      <c r="H51" s="138"/>
    </row>
    <row r="52" spans="4:9" s="69" customFormat="1" ht="15">
      <c r="D52" s="104"/>
      <c r="H52" s="139"/>
      <c r="I52" s="139"/>
    </row>
    <row r="53" spans="8:9" ht="11.25">
      <c r="H53" s="41"/>
      <c r="I53" s="41"/>
    </row>
    <row r="60" spans="1:7" ht="12" thickBot="1">
      <c r="A60" s="5" t="s">
        <v>42</v>
      </c>
      <c r="B60" s="6">
        <v>1824343</v>
      </c>
      <c r="F60" s="40"/>
      <c r="G60" s="42"/>
    </row>
    <row r="61" spans="1:7" ht="11.25">
      <c r="A61" s="12" t="s">
        <v>44</v>
      </c>
      <c r="B61" s="13">
        <v>271408</v>
      </c>
      <c r="F61" s="38"/>
      <c r="G61" s="43"/>
    </row>
    <row r="62" spans="1:7" ht="11.25">
      <c r="A62" s="17" t="s">
        <v>43</v>
      </c>
      <c r="B62" s="18">
        <v>106318</v>
      </c>
      <c r="F62" s="40"/>
      <c r="G62" s="43"/>
    </row>
    <row r="63" spans="1:7" ht="11.25">
      <c r="A63" s="20" t="s">
        <v>45</v>
      </c>
      <c r="B63" s="21">
        <v>513959</v>
      </c>
      <c r="F63" s="40"/>
      <c r="G63" s="43"/>
    </row>
    <row r="64" spans="1:7" ht="11.25">
      <c r="A64" s="23" t="s">
        <v>46</v>
      </c>
      <c r="B64" s="24">
        <v>85070</v>
      </c>
      <c r="F64" s="40"/>
      <c r="G64" s="43"/>
    </row>
    <row r="65" spans="1:7" ht="12" thickBot="1">
      <c r="A65" s="26" t="s">
        <v>47</v>
      </c>
      <c r="B65" s="44">
        <v>75000</v>
      </c>
      <c r="F65" s="40"/>
      <c r="G65" s="43"/>
    </row>
    <row r="66" spans="1:6" ht="11.25">
      <c r="A66" s="28" t="s">
        <v>64</v>
      </c>
      <c r="B66" s="29">
        <v>1615.58</v>
      </c>
      <c r="C66" s="31" t="s">
        <v>65</v>
      </c>
      <c r="D66" s="28"/>
      <c r="E66" s="28"/>
      <c r="F66" s="32"/>
    </row>
    <row r="67" spans="1:7" ht="11.25">
      <c r="A67" s="33" t="s">
        <v>14</v>
      </c>
      <c r="B67" s="34">
        <f>SUM(B60:B66)</f>
        <v>2877713.58</v>
      </c>
      <c r="F67" s="40"/>
      <c r="G67" s="43"/>
    </row>
    <row r="68" spans="6:7" ht="11.25">
      <c r="F68" s="40"/>
      <c r="G68" s="43"/>
    </row>
    <row r="69" spans="1:7" ht="11.25">
      <c r="A69" s="3" t="s">
        <v>51</v>
      </c>
      <c r="B69" s="45">
        <v>224295.42</v>
      </c>
      <c r="F69" s="40"/>
      <c r="G69" s="43"/>
    </row>
    <row r="70" spans="1:7" ht="11.25">
      <c r="A70" s="3" t="s">
        <v>52</v>
      </c>
      <c r="B70" s="46">
        <v>621873.42</v>
      </c>
      <c r="F70" s="14"/>
      <c r="G70" s="43"/>
    </row>
    <row r="71" spans="1:7" ht="11.25">
      <c r="A71" s="47" t="s">
        <v>53</v>
      </c>
      <c r="B71" s="48">
        <f>B70-B69</f>
        <v>397578</v>
      </c>
      <c r="G71" s="43"/>
    </row>
    <row r="72" spans="1:7" ht="11.25">
      <c r="A72" s="3" t="s">
        <v>54</v>
      </c>
      <c r="B72" s="39">
        <v>1723638.42</v>
      </c>
      <c r="F72" s="38"/>
      <c r="G72" s="43"/>
    </row>
    <row r="73" spans="1:7" ht="11.25">
      <c r="A73" s="47" t="s">
        <v>53</v>
      </c>
      <c r="B73" s="49">
        <v>1501765</v>
      </c>
      <c r="F73" s="38"/>
      <c r="G73" s="43"/>
    </row>
    <row r="74" spans="1:7" ht="11.25">
      <c r="A74" s="50" t="s">
        <v>73</v>
      </c>
      <c r="B74" s="51">
        <f>1501765+B71</f>
        <v>1899343</v>
      </c>
      <c r="G74" s="43"/>
    </row>
    <row r="75" spans="2:7" ht="11.25">
      <c r="B75" s="45"/>
      <c r="F75" s="38"/>
      <c r="G75" s="43"/>
    </row>
    <row r="76" spans="1:7" ht="11.25">
      <c r="A76" s="3" t="s">
        <v>55</v>
      </c>
      <c r="B76" s="11">
        <v>1824343</v>
      </c>
      <c r="F76" s="52"/>
      <c r="G76" s="43"/>
    </row>
    <row r="77" spans="1:7" ht="11.25">
      <c r="A77" s="3" t="s">
        <v>59</v>
      </c>
      <c r="B77" s="14">
        <v>397578</v>
      </c>
      <c r="G77" s="53"/>
    </row>
    <row r="78" spans="1:7" ht="11.25">
      <c r="A78" s="3" t="s">
        <v>60</v>
      </c>
      <c r="B78" s="14">
        <v>1501765</v>
      </c>
      <c r="G78" s="43"/>
    </row>
    <row r="79" spans="1:7" ht="11.25">
      <c r="A79" s="3" t="s">
        <v>68</v>
      </c>
      <c r="B79" s="14">
        <v>75000</v>
      </c>
      <c r="C79" s="3" t="s">
        <v>47</v>
      </c>
      <c r="G79" s="43"/>
    </row>
    <row r="80" spans="1:7" ht="11.25">
      <c r="A80" s="3" t="s">
        <v>69</v>
      </c>
      <c r="B80" s="14">
        <v>483299</v>
      </c>
      <c r="C80" s="3" t="s">
        <v>40</v>
      </c>
      <c r="G80" s="43"/>
    </row>
    <row r="81" spans="1:7" ht="11.25">
      <c r="A81" s="3" t="s">
        <v>70</v>
      </c>
      <c r="B81" s="14">
        <v>85070</v>
      </c>
      <c r="C81" s="3" t="s">
        <v>71</v>
      </c>
      <c r="G81" s="43"/>
    </row>
    <row r="82" spans="1:7" ht="11.25">
      <c r="A82" s="54" t="s">
        <v>72</v>
      </c>
      <c r="B82" s="55">
        <f>B78+B77</f>
        <v>1899343</v>
      </c>
      <c r="C82" s="158"/>
      <c r="D82" s="159"/>
      <c r="E82" s="158"/>
      <c r="F82" s="158"/>
      <c r="G82" s="43"/>
    </row>
    <row r="83" ht="11.25">
      <c r="G83" s="43"/>
    </row>
    <row r="84" spans="1:7" ht="11.25">
      <c r="A84" s="3" t="s">
        <v>56</v>
      </c>
      <c r="D84" s="160"/>
      <c r="F84" s="11"/>
      <c r="G84" s="43"/>
    </row>
    <row r="85" spans="1:7" ht="11.25">
      <c r="A85" s="56" t="s">
        <v>77</v>
      </c>
      <c r="B85" s="57">
        <v>106318</v>
      </c>
      <c r="C85" s="163" t="s">
        <v>78</v>
      </c>
      <c r="F85" s="11"/>
      <c r="G85" s="43"/>
    </row>
    <row r="86" spans="1:7" ht="11.25">
      <c r="A86" s="56" t="s">
        <v>79</v>
      </c>
      <c r="B86" s="14">
        <f>540859-483299</f>
        <v>57560</v>
      </c>
      <c r="C86" s="163" t="s">
        <v>40</v>
      </c>
      <c r="G86" s="43"/>
    </row>
    <row r="87" spans="1:3" ht="11.25">
      <c r="A87" s="58" t="s">
        <v>80</v>
      </c>
      <c r="B87" s="59">
        <v>1615.58</v>
      </c>
      <c r="C87" s="163" t="s">
        <v>81</v>
      </c>
    </row>
    <row r="88" spans="1:2" ht="11.25">
      <c r="A88" s="3" t="s">
        <v>57</v>
      </c>
      <c r="B88" s="11">
        <f>SUM(B85:B87)</f>
        <v>165493.58</v>
      </c>
    </row>
    <row r="89" spans="1:2" ht="11.25">
      <c r="A89" s="35"/>
      <c r="B89" s="35"/>
    </row>
    <row r="90" spans="1:2" ht="11.25">
      <c r="A90" s="60" t="s">
        <v>58</v>
      </c>
      <c r="B90" s="61">
        <v>0</v>
      </c>
    </row>
  </sheetData>
  <sheetProtection/>
  <printOptions/>
  <pageMargins left="0.27" right="0.28" top="0.31" bottom="0.19" header="0.13" footer="0.13"/>
  <pageSetup horizontalDpi="300" verticalDpi="300" orientation="landscape" r:id="rId1"/>
  <headerFooter alignWithMargins="0">
    <oddHeader>&amp;C&amp;"Geneva,Bold"&amp;14 2008 Budget&amp;"Geneva,Regular"&amp;12
</oddHeader>
    <oddFooter>&amp;C&amp;10&amp;D&amp;R&amp;10Page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Mahood</dc:creator>
  <cp:keywords/>
  <dc:description/>
  <cp:lastModifiedBy>robert.mahood</cp:lastModifiedBy>
  <cp:lastPrinted>2008-08-25T15:56:03Z</cp:lastPrinted>
  <dcterms:created xsi:type="dcterms:W3CDTF">2002-03-01T20:09:10Z</dcterms:created>
  <dcterms:modified xsi:type="dcterms:W3CDTF">2008-08-27T14:54:44Z</dcterms:modified>
  <cp:category/>
  <cp:version/>
  <cp:contentType/>
  <cp:contentStatus/>
</cp:coreProperties>
</file>