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45" windowWidth="15270" windowHeight="8610" tabRatio="601"/>
  </bookViews>
  <sheets>
    <sheet name="CY_98_inc_funding_Activities. 1" sheetId="1" r:id="rId1"/>
    <sheet name="Sheet1" sheetId="2" r:id="rId2"/>
  </sheets>
  <definedNames>
    <definedName name="_xlnm.Print_Area" localSheetId="0">'CY_98_inc_funding_Activities. 1'!$A$118:$O$135</definedName>
    <definedName name="_xlnm.Print_Titles" localSheetId="0">'CY_98_inc_funding_Activities. 1'!$1:$3</definedName>
  </definedNames>
  <calcPr calcId="125725"/>
</workbook>
</file>

<file path=xl/calcChain.xml><?xml version="1.0" encoding="utf-8"?>
<calcChain xmlns="http://schemas.openxmlformats.org/spreadsheetml/2006/main">
  <c r="M71" i="1"/>
  <c r="M72" s="1"/>
  <c r="I65"/>
  <c r="I71"/>
  <c r="I72" s="1"/>
  <c r="I14"/>
  <c r="M134"/>
  <c r="I134"/>
  <c r="D134"/>
  <c r="B134"/>
  <c r="N120"/>
  <c r="N125"/>
  <c r="M125"/>
  <c r="L125"/>
  <c r="K125"/>
  <c r="J125"/>
  <c r="I125"/>
  <c r="M120"/>
  <c r="L120"/>
  <c r="K120"/>
  <c r="J120"/>
  <c r="I120"/>
  <c r="N121"/>
  <c r="M121"/>
  <c r="L121"/>
  <c r="K121"/>
  <c r="J121"/>
  <c r="I121"/>
  <c r="N119"/>
  <c r="M119"/>
  <c r="L119"/>
  <c r="K90"/>
  <c r="K119"/>
  <c r="J119"/>
  <c r="J90"/>
  <c r="I119"/>
  <c r="M83"/>
  <c r="I83"/>
  <c r="N84"/>
  <c r="M84"/>
  <c r="L84"/>
  <c r="K84"/>
  <c r="J84"/>
  <c r="I84"/>
  <c r="M82"/>
  <c r="L82"/>
  <c r="L83" s="1"/>
  <c r="I82"/>
  <c r="N73"/>
  <c r="M73"/>
  <c r="L73"/>
  <c r="K73"/>
  <c r="J73"/>
  <c r="I73"/>
  <c r="L71"/>
  <c r="L72" s="1"/>
  <c r="M60"/>
  <c r="I60"/>
  <c r="N61"/>
  <c r="M61"/>
  <c r="L61"/>
  <c r="K61"/>
  <c r="J61"/>
  <c r="I61"/>
  <c r="M59"/>
  <c r="L59"/>
  <c r="L60" s="1"/>
  <c r="I59"/>
  <c r="N46"/>
  <c r="M45"/>
  <c r="M46"/>
  <c r="M44"/>
  <c r="L46"/>
  <c r="L44"/>
  <c r="L45" s="1"/>
  <c r="K46"/>
  <c r="I45"/>
  <c r="J46"/>
  <c r="I44"/>
  <c r="N29"/>
  <c r="M28"/>
  <c r="M29"/>
  <c r="L29"/>
  <c r="K29"/>
  <c r="J29"/>
  <c r="I29"/>
  <c r="I28" s="1"/>
  <c r="N19"/>
  <c r="M19"/>
  <c r="L19"/>
  <c r="L17"/>
  <c r="L18" s="1"/>
  <c r="K19"/>
  <c r="J19"/>
  <c r="I19"/>
  <c r="I17"/>
  <c r="M8"/>
  <c r="N8" s="1"/>
  <c r="J8" s="1"/>
  <c r="K8" s="1"/>
  <c r="M11"/>
  <c r="M24"/>
  <c r="M38"/>
  <c r="N38" s="1"/>
  <c r="J38" s="1"/>
  <c r="K38" s="1"/>
  <c r="M52"/>
  <c r="N52" s="1"/>
  <c r="J52" s="1"/>
  <c r="K52" s="1"/>
  <c r="K59" s="1"/>
  <c r="K60" s="1"/>
  <c r="N115"/>
  <c r="K115"/>
  <c r="I115"/>
  <c r="K108"/>
  <c r="I108"/>
  <c r="K105"/>
  <c r="I105"/>
  <c r="K102"/>
  <c r="I102"/>
  <c r="K99"/>
  <c r="K96"/>
  <c r="I96"/>
  <c r="K93"/>
  <c r="I93"/>
  <c r="J77"/>
  <c r="J82" s="1"/>
  <c r="J83" s="1"/>
  <c r="N77"/>
  <c r="N82" s="1"/>
  <c r="N83" s="1"/>
  <c r="M77"/>
  <c r="I77"/>
  <c r="N68"/>
  <c r="J68" s="1"/>
  <c r="K68" s="1"/>
  <c r="M68"/>
  <c r="I52"/>
  <c r="I38"/>
  <c r="N35"/>
  <c r="N44" s="1"/>
  <c r="N45" s="1"/>
  <c r="I35"/>
  <c r="N24"/>
  <c r="J24" s="1"/>
  <c r="I24"/>
  <c r="J14"/>
  <c r="K14" s="1"/>
  <c r="N14"/>
  <c r="N11"/>
  <c r="J11" s="1"/>
  <c r="K11" s="1"/>
  <c r="M14"/>
  <c r="I11"/>
  <c r="I111"/>
  <c r="M111"/>
  <c r="N90"/>
  <c r="I90"/>
  <c r="I27"/>
  <c r="L27"/>
  <c r="L28" s="1"/>
  <c r="M27"/>
  <c r="N65" l="1"/>
  <c r="N71" s="1"/>
  <c r="N72" s="1"/>
  <c r="K77"/>
  <c r="K82" s="1"/>
  <c r="K83" s="1"/>
  <c r="J59"/>
  <c r="J60" s="1"/>
  <c r="N59"/>
  <c r="N60" s="1"/>
  <c r="J35"/>
  <c r="L123"/>
  <c r="L124" s="1"/>
  <c r="J65"/>
  <c r="J71" s="1"/>
  <c r="J72" s="1"/>
  <c r="I123"/>
  <c r="I124" s="1"/>
  <c r="K65"/>
  <c r="K71" s="1"/>
  <c r="K72" s="1"/>
  <c r="K17"/>
  <c r="I18"/>
  <c r="K18"/>
  <c r="J17"/>
  <c r="M17"/>
  <c r="N17"/>
  <c r="K24"/>
  <c r="J27"/>
  <c r="J28" s="1"/>
  <c r="B132"/>
  <c r="N27"/>
  <c r="N28" s="1"/>
  <c r="N111"/>
  <c r="I46"/>
  <c r="J44" l="1"/>
  <c r="J45" s="1"/>
  <c r="K35"/>
  <c r="K44" s="1"/>
  <c r="K45" s="1"/>
  <c r="M123"/>
  <c r="M18"/>
  <c r="N123"/>
  <c r="N124" s="1"/>
  <c r="N18"/>
  <c r="J123"/>
  <c r="J18"/>
  <c r="N132"/>
  <c r="J111"/>
  <c r="K27"/>
  <c r="K28" s="1"/>
  <c r="N134"/>
  <c r="B133"/>
  <c r="K123" l="1"/>
  <c r="K124" s="1"/>
  <c r="M132"/>
  <c r="J124"/>
  <c r="M133" s="1"/>
  <c r="M124"/>
  <c r="D132"/>
  <c r="I132" s="1"/>
  <c r="D133" l="1"/>
  <c r="I133" s="1"/>
  <c r="N133"/>
</calcChain>
</file>

<file path=xl/sharedStrings.xml><?xml version="1.0" encoding="utf-8"?>
<sst xmlns="http://schemas.openxmlformats.org/spreadsheetml/2006/main" count="130" uniqueCount="88">
  <si>
    <t xml:space="preserve">Staff </t>
  </si>
  <si>
    <t xml:space="preserve">Other </t>
  </si>
  <si>
    <t>Mgmt</t>
  </si>
  <si>
    <t>Meeting Type</t>
  </si>
  <si>
    <t>Month</t>
  </si>
  <si>
    <t>Comp</t>
  </si>
  <si>
    <t>Staff</t>
  </si>
  <si>
    <t>Costs</t>
  </si>
  <si>
    <t>Cost</t>
  </si>
  <si>
    <t>PROJECTED COST SUBTOTAL</t>
  </si>
  <si>
    <t>Eligible</t>
  </si>
  <si>
    <t xml:space="preserve">Eligible </t>
  </si>
  <si>
    <t>Total</t>
  </si>
  <si>
    <t>Travel</t>
  </si>
  <si>
    <t xml:space="preserve"># </t>
  </si>
  <si>
    <t>#</t>
  </si>
  <si>
    <t>GRAND TOTALS-PROJECTED</t>
  </si>
  <si>
    <t>May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</si>
  <si>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</si>
  <si>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</si>
  <si>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</si>
  <si>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Days</t>
  </si>
  <si>
    <t>Feb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</si>
  <si>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</si>
  <si>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</si>
  <si>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</si>
  <si>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</si>
  <si>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</si>
  <si>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Oct</t>
  </si>
  <si>
    <t>Parts.</t>
  </si>
  <si>
    <t>Various Locations</t>
  </si>
  <si>
    <t>MISC TOTALS-PROJECTED</t>
  </si>
  <si>
    <t>MISC TOTALS-PROJECTED/ACTUAL COST SUBTOTAL</t>
  </si>
  <si>
    <t>MISC TOTALS-ACTUAL COST SUBTOTAL</t>
  </si>
  <si>
    <t>Meet</t>
  </si>
  <si>
    <t>Rooms</t>
  </si>
  <si>
    <t>Mar</t>
  </si>
  <si>
    <t>OTHER MEETINGS</t>
  </si>
  <si>
    <t>SEDAR STEERING COMMITTEE</t>
  </si>
  <si>
    <t>Sep</t>
  </si>
  <si>
    <t>Dec</t>
  </si>
  <si>
    <t>SSC</t>
  </si>
  <si>
    <t>PROJECTED/ACTUALCOST SUBTOTAL</t>
  </si>
  <si>
    <t>PROJECTED /ACTUAL COST SUBTOTAL</t>
  </si>
  <si>
    <t>TBD</t>
  </si>
  <si>
    <t>OTHER</t>
  </si>
  <si>
    <t>TOTAL</t>
  </si>
  <si>
    <t>Charleston, SC</t>
  </si>
  <si>
    <t>Jun</t>
  </si>
  <si>
    <t>OTHER TOTALS-PROJECTED</t>
  </si>
  <si>
    <t>OTHER TOTALS-PROJECTED/ACTUAL COST SUBTOTAL</t>
  </si>
  <si>
    <t>OTHER TOTALS-ACTUAL COST SUBTOTAL</t>
  </si>
  <si>
    <t>MISC MEETINGS</t>
  </si>
  <si>
    <t>SAFMC Council Mtg</t>
  </si>
  <si>
    <t>ACCSP Meetings</t>
  </si>
  <si>
    <t>Varies</t>
  </si>
  <si>
    <t>NSAW</t>
  </si>
  <si>
    <t>National SSC</t>
  </si>
  <si>
    <t>SEAMAP Mtg</t>
  </si>
  <si>
    <t>Tvl Costs covered by Host Council</t>
  </si>
  <si>
    <t>Raleigh, NC</t>
  </si>
  <si>
    <t>Draft 2012 SEDAR Activity Schedule</t>
  </si>
  <si>
    <t>SEDAR 28</t>
  </si>
  <si>
    <t>Data Workshop - Charleston, SC</t>
  </si>
  <si>
    <t>SPANISH MACK &amp; COBIA GULF &amp; SA</t>
  </si>
  <si>
    <t>Assessment Workshop, Miami FL</t>
  </si>
  <si>
    <t>Review Workshop, Atlanta, GA</t>
  </si>
  <si>
    <t>Aug</t>
  </si>
  <si>
    <t>SEDAR 29</t>
  </si>
  <si>
    <t>SEDAR 30</t>
  </si>
  <si>
    <t>CARIBBEAN BLUE TANG, WHITE GRUNT, QUEEN TRIGGER</t>
  </si>
  <si>
    <t>Summer</t>
  </si>
  <si>
    <t>Assessment Workshop, San Juan, PR</t>
  </si>
  <si>
    <t>Review Workshop, Feb/Mar 2013</t>
  </si>
  <si>
    <t>SEDAR 31</t>
  </si>
  <si>
    <r>
      <t xml:space="preserve">GULF RED SNAPPER </t>
    </r>
    <r>
      <rPr>
        <b/>
        <i/>
        <sz val="12"/>
        <color indexed="8"/>
        <rFont val="Times New Roman"/>
        <family val="1"/>
      </rPr>
      <t>BENCHMARK OR STANDARD PENDING</t>
    </r>
  </si>
  <si>
    <t>Data Workshop, Tallahassee or NOLA</t>
  </si>
  <si>
    <t>Assessment Workshop, Miami Jan 2013</t>
  </si>
  <si>
    <t>Recreational Data</t>
  </si>
  <si>
    <t>Standard Data/Assessment Workshop</t>
  </si>
  <si>
    <t>Data Workshop, (3) Islands</t>
  </si>
  <si>
    <t>Public Hearing/Scoping Mtgs (NC,SC,GA,FL) Jan/Feb</t>
  </si>
  <si>
    <t>HMS GULF BLACKTIP SHARK, Panama City, FL</t>
  </si>
  <si>
    <t>Other</t>
  </si>
  <si>
    <t>Review Workshop,  NOLA Apr 2013</t>
  </si>
  <si>
    <t>Updated 2/8/12</t>
  </si>
  <si>
    <t>Webinar</t>
  </si>
  <si>
    <t>N/A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</si>
</sst>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21"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b/>
      <i/>
      <sz val="12"/>
      <color indexed="8"/>
      <name val="Times New Roman"/>
      <family val="1"/>
    </font>
    <font>
      <b/>
      <sz val="10"/>
      <name val="Geneva"/>
    </font>
    <font>
      <b/>
      <i/>
      <strike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5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5" fontId="5" fillId="0" borderId="0" xfId="0" applyNumberFormat="1" applyFont="1" applyBorder="1" applyAlignment="1">
      <alignment horizontal="right"/>
    </xf>
    <xf numFmtId="5" fontId="5" fillId="0" borderId="0" xfId="0" applyNumberFormat="1" applyFont="1" applyBorder="1"/>
    <xf numFmtId="0" fontId="5" fillId="0" borderId="0" xfId="0" applyFont="1" applyBorder="1"/>
    <xf numFmtId="5" fontId="4" fillId="0" borderId="0" xfId="0" applyNumberFormat="1" applyFont="1" applyFill="1" applyBorder="1"/>
    <xf numFmtId="5" fontId="2" fillId="0" borderId="0" xfId="0" applyNumberFormat="1" applyFont="1" applyFill="1" applyBorder="1"/>
    <xf numFmtId="5" fontId="1" fillId="0" borderId="0" xfId="0" applyNumberFormat="1" applyFont="1" applyBorder="1"/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2" fillId="0" borderId="0" xfId="0" applyFont="1" applyBorder="1"/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8" fillId="2" borderId="0" xfId="0" applyFont="1" applyFill="1" applyBorder="1"/>
    <xf numFmtId="5" fontId="8" fillId="2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5" fontId="5" fillId="0" borderId="0" xfId="0" applyNumberFormat="1" applyFont="1" applyFill="1" applyBorder="1" applyAlignment="1">
      <alignment horizontal="right"/>
    </xf>
    <xf numFmtId="5" fontId="5" fillId="0" borderId="0" xfId="0" applyNumberFormat="1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5" fontId="9" fillId="0" borderId="0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5" fontId="8" fillId="2" borderId="0" xfId="0" applyNumberFormat="1" applyFont="1" applyFill="1" applyAlignment="1">
      <alignment horizontal="right"/>
    </xf>
    <xf numFmtId="5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5" fontId="2" fillId="0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5" fontId="9" fillId="4" borderId="0" xfId="0" applyNumberFormat="1" applyFont="1" applyFill="1" applyBorder="1"/>
    <xf numFmtId="0" fontId="9" fillId="4" borderId="0" xfId="0" applyFont="1" applyFill="1"/>
    <xf numFmtId="0" fontId="3" fillId="0" borderId="0" xfId="0" applyFont="1" applyAlignment="1">
      <alignment horizontal="right"/>
    </xf>
    <xf numFmtId="5" fontId="6" fillId="0" borderId="0" xfId="0" applyNumberFormat="1" applyFont="1" applyAlignment="1">
      <alignment horizontal="right"/>
    </xf>
    <xf numFmtId="5" fontId="6" fillId="0" borderId="0" xfId="0" applyNumberFormat="1" applyFont="1"/>
    <xf numFmtId="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5" fontId="9" fillId="4" borderId="0" xfId="0" applyNumberFormat="1" applyFont="1" applyFill="1" applyAlignment="1">
      <alignment horizontal="center"/>
    </xf>
    <xf numFmtId="5" fontId="6" fillId="3" borderId="0" xfId="0" applyNumberFormat="1" applyFont="1" applyFill="1" applyBorder="1"/>
    <xf numFmtId="0" fontId="6" fillId="0" borderId="0" xfId="0" applyFont="1" applyFill="1" applyBorder="1"/>
    <xf numFmtId="5" fontId="6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right"/>
    </xf>
    <xf numFmtId="5" fontId="9" fillId="4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5" fontId="8" fillId="2" borderId="3" xfId="0" applyNumberFormat="1" applyFont="1" applyFill="1" applyBorder="1"/>
    <xf numFmtId="0" fontId="1" fillId="0" borderId="0" xfId="0" applyFont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164" fontId="11" fillId="0" borderId="0" xfId="0" applyNumberFormat="1" applyFont="1" applyFill="1" applyBorder="1" applyAlignment="1">
      <alignment horizontal="right"/>
    </xf>
    <xf numFmtId="5" fontId="9" fillId="0" borderId="0" xfId="0" applyNumberFormat="1" applyFont="1" applyFill="1" applyBorder="1" applyAlignment="1">
      <alignment horizontal="left"/>
    </xf>
    <xf numFmtId="5" fontId="2" fillId="0" borderId="0" xfId="0" applyNumberFormat="1" applyFont="1" applyAlignment="1">
      <alignment horizontal="left"/>
    </xf>
    <xf numFmtId="5" fontId="6" fillId="0" borderId="0" xfId="0" applyNumberFormat="1" applyFont="1" applyBorder="1" applyAlignment="1">
      <alignment horizontal="right"/>
    </xf>
    <xf numFmtId="5" fontId="6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5" fontId="6" fillId="0" borderId="0" xfId="0" applyNumberFormat="1" applyFont="1" applyFill="1" applyBorder="1"/>
    <xf numFmtId="5" fontId="6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8" fillId="2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5" fontId="1" fillId="0" borderId="4" xfId="0" applyNumberFormat="1" applyFont="1" applyBorder="1"/>
    <xf numFmtId="5" fontId="2" fillId="0" borderId="4" xfId="0" applyNumberFormat="1" applyFont="1" applyBorder="1" applyAlignment="1">
      <alignment horizontal="right"/>
    </xf>
    <xf numFmtId="5" fontId="2" fillId="0" borderId="4" xfId="0" applyNumberFormat="1" applyFont="1" applyBorder="1"/>
    <xf numFmtId="0" fontId="2" fillId="0" borderId="4" xfId="0" applyFont="1" applyBorder="1"/>
    <xf numFmtId="0" fontId="3" fillId="0" borderId="0" xfId="0" applyFont="1" applyFill="1"/>
    <xf numFmtId="0" fontId="8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5" fontId="3" fillId="3" borderId="0" xfId="0" applyNumberFormat="1" applyFont="1" applyFill="1"/>
    <xf numFmtId="5" fontId="9" fillId="4" borderId="0" xfId="0" applyNumberFormat="1" applyFont="1" applyFill="1"/>
    <xf numFmtId="1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5" fontId="1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5" fontId="8" fillId="2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5" fontId="3" fillId="3" borderId="0" xfId="0" applyNumberFormat="1" applyFont="1" applyFill="1" applyBorder="1"/>
    <xf numFmtId="0" fontId="16" fillId="0" borderId="0" xfId="0" applyFont="1"/>
    <xf numFmtId="0" fontId="3" fillId="3" borderId="0" xfId="0" applyFont="1" applyFill="1" applyBorder="1" applyAlignment="1">
      <alignment horizontal="center"/>
    </xf>
    <xf numFmtId="0" fontId="16" fillId="0" borderId="0" xfId="0" applyFont="1" applyFill="1"/>
    <xf numFmtId="164" fontId="8" fillId="0" borderId="3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164" fontId="6" fillId="0" borderId="0" xfId="0" applyNumberFormat="1" applyFont="1" applyBorder="1"/>
    <xf numFmtId="0" fontId="3" fillId="0" borderId="0" xfId="0" applyFont="1" applyFill="1" applyAlignment="1">
      <alignment horizontal="right"/>
    </xf>
    <xf numFmtId="0" fontId="15" fillId="0" borderId="0" xfId="0" applyFont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5" fontId="2" fillId="5" borderId="5" xfId="0" applyNumberFormat="1" applyFont="1" applyFill="1" applyBorder="1" applyAlignment="1">
      <alignment horizontal="right"/>
    </xf>
    <xf numFmtId="5" fontId="2" fillId="5" borderId="5" xfId="0" applyNumberFormat="1" applyFont="1" applyFill="1" applyBorder="1"/>
    <xf numFmtId="0" fontId="1" fillId="5" borderId="5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/>
    <xf numFmtId="0" fontId="6" fillId="5" borderId="5" xfId="0" applyFont="1" applyFill="1" applyBorder="1"/>
    <xf numFmtId="0" fontId="6" fillId="5" borderId="5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5" fontId="9" fillId="5" borderId="5" xfId="0" applyNumberFormat="1" applyFont="1" applyFill="1" applyBorder="1"/>
    <xf numFmtId="0" fontId="16" fillId="5" borderId="5" xfId="0" applyFont="1" applyFill="1" applyBorder="1"/>
    <xf numFmtId="164" fontId="9" fillId="5" borderId="5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0" fillId="0" borderId="0" xfId="0" applyFont="1"/>
    <xf numFmtId="0" fontId="0" fillId="5" borderId="5" xfId="0" applyFill="1" applyBorder="1"/>
    <xf numFmtId="0" fontId="1" fillId="0" borderId="0" xfId="0" applyFont="1" applyAlignment="1">
      <alignment horizontal="left"/>
    </xf>
    <xf numFmtId="0" fontId="8" fillId="2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5" fontId="8" fillId="2" borderId="4" xfId="0" applyNumberFormat="1" applyFont="1" applyFill="1" applyBorder="1"/>
    <xf numFmtId="164" fontId="8" fillId="0" borderId="4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64" fontId="2" fillId="5" borderId="5" xfId="0" applyNumberFormat="1" applyFont="1" applyFill="1" applyBorder="1"/>
    <xf numFmtId="164" fontId="2" fillId="5" borderId="5" xfId="0" quotePrefix="1" applyNumberFormat="1" applyFont="1" applyFill="1" applyBorder="1"/>
    <xf numFmtId="164" fontId="2" fillId="5" borderId="5" xfId="0" applyNumberFormat="1" applyFont="1" applyFill="1" applyBorder="1" applyAlignment="1">
      <alignment horizontal="right"/>
    </xf>
    <xf numFmtId="164" fontId="6" fillId="5" borderId="5" xfId="0" applyNumberFormat="1" applyFont="1" applyFill="1" applyBorder="1"/>
    <xf numFmtId="164" fontId="6" fillId="5" borderId="5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5" fontId="1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5" fontId="2" fillId="0" borderId="0" xfId="0" applyNumberFormat="1" applyFont="1" applyFill="1"/>
    <xf numFmtId="5" fontId="13" fillId="0" borderId="0" xfId="0" applyNumberFormat="1" applyFont="1" applyFill="1"/>
    <xf numFmtId="5" fontId="14" fillId="0" borderId="0" xfId="0" applyNumberFormat="1" applyFont="1" applyFill="1" applyAlignment="1">
      <alignment horizontal="right"/>
    </xf>
    <xf numFmtId="5" fontId="14" fillId="0" borderId="0" xfId="0" applyNumberFormat="1" applyFont="1" applyFill="1"/>
    <xf numFmtId="5" fontId="3" fillId="0" borderId="0" xfId="0" applyNumberFormat="1" applyFont="1" applyFill="1" applyBorder="1"/>
    <xf numFmtId="0" fontId="10" fillId="0" borderId="0" xfId="0" applyFont="1" applyBorder="1" applyAlignment="1">
      <alignment horizontal="center"/>
    </xf>
    <xf numFmtId="5" fontId="10" fillId="0" borderId="0" xfId="0" applyNumberFormat="1" applyFont="1" applyBorder="1"/>
    <xf numFmtId="0" fontId="6" fillId="0" borderId="0" xfId="0" applyFont="1" applyFill="1" applyBorder="1" applyAlignment="1">
      <alignment horizontal="center"/>
    </xf>
    <xf numFmtId="5" fontId="18" fillId="0" borderId="0" xfId="0" applyNumberFormat="1" applyFont="1" applyFill="1" applyBorder="1"/>
    <xf numFmtId="0" fontId="19" fillId="0" borderId="0" xfId="0" applyFont="1"/>
    <xf numFmtId="14" fontId="9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5" fontId="6" fillId="3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4"/>
  <sheetViews>
    <sheetView tabSelected="1" defaultGridColor="0" colorId="16" zoomScale="75" zoomScaleNormal="75" workbookViewId="0">
      <pane xSplit="1" ySplit="3" topLeftCell="B4" activePane="bottomRight" state="frozenSplit"/>
      <selection pane="topRight" activeCell="B1" sqref="B1"/>
      <selection pane="bottomLeft" activeCell="A7" sqref="A7"/>
      <selection pane="bottomRight" activeCell="I113" sqref="I113"/>
    </sheetView>
  </sheetViews>
  <sheetFormatPr defaultColWidth="11.42578125" defaultRowHeight="12.75"/>
  <cols>
    <col min="1" max="1" width="1.85546875" customWidth="1"/>
    <col min="2" max="2" width="40.5703125" customWidth="1"/>
    <col min="3" max="3" width="10.7109375" style="2" customWidth="1"/>
    <col min="4" max="4" width="10.42578125" style="2" customWidth="1"/>
    <col min="5" max="6" width="12.42578125" style="2" customWidth="1"/>
    <col min="7" max="7" width="5.85546875" style="2" customWidth="1"/>
    <col min="8" max="8" width="8.140625" style="2" customWidth="1"/>
    <col min="9" max="9" width="10.28515625" style="1" customWidth="1"/>
    <col min="10" max="10" width="13.7109375" style="1" customWidth="1"/>
    <col min="11" max="11" width="10.7109375" style="1" customWidth="1"/>
    <col min="12" max="12" width="11.5703125" style="3" customWidth="1"/>
    <col min="13" max="13" width="10.7109375" style="1" customWidth="1"/>
    <col min="14" max="14" width="17" customWidth="1"/>
    <col min="17" max="17" width="10.5703125" style="139" customWidth="1"/>
  </cols>
  <sheetData>
    <row r="1" spans="1:24" ht="15.75">
      <c r="A1" s="25"/>
      <c r="B1" s="206" t="s">
        <v>61</v>
      </c>
      <c r="C1" s="26"/>
      <c r="D1" s="26" t="s">
        <v>15</v>
      </c>
      <c r="E1" s="99" t="s">
        <v>10</v>
      </c>
      <c r="F1" s="99" t="s">
        <v>11</v>
      </c>
      <c r="G1" s="26"/>
      <c r="H1" s="26"/>
      <c r="I1" s="27"/>
      <c r="J1" s="27"/>
      <c r="K1" s="27" t="s">
        <v>12</v>
      </c>
      <c r="L1" s="6"/>
      <c r="M1" s="22"/>
      <c r="N1" s="9"/>
      <c r="Q1" s="129"/>
    </row>
    <row r="2" spans="1:24" ht="15.75">
      <c r="A2" s="5"/>
      <c r="B2" s="207" t="s">
        <v>85</v>
      </c>
      <c r="C2" s="26"/>
      <c r="D2" s="26" t="s">
        <v>13</v>
      </c>
      <c r="E2" s="99" t="s">
        <v>41</v>
      </c>
      <c r="F2" s="99" t="s">
        <v>41</v>
      </c>
      <c r="G2" s="26" t="s">
        <v>14</v>
      </c>
      <c r="H2" s="26" t="s">
        <v>15</v>
      </c>
      <c r="I2" s="27" t="s">
        <v>0</v>
      </c>
      <c r="J2" s="27" t="s">
        <v>1</v>
      </c>
      <c r="K2" s="27" t="s">
        <v>2</v>
      </c>
      <c r="L2" s="71" t="s">
        <v>34</v>
      </c>
      <c r="M2" s="71" t="s">
        <v>45</v>
      </c>
      <c r="N2" s="46" t="s">
        <v>46</v>
      </c>
      <c r="Q2" s="129"/>
    </row>
    <row r="3" spans="1:24" ht="15.75">
      <c r="A3" s="5"/>
      <c r="B3" s="28" t="s">
        <v>3</v>
      </c>
      <c r="C3" s="28" t="s">
        <v>4</v>
      </c>
      <c r="D3" s="28" t="s">
        <v>21</v>
      </c>
      <c r="E3" s="100" t="s">
        <v>5</v>
      </c>
      <c r="F3" s="100" t="s">
        <v>13</v>
      </c>
      <c r="G3" s="28" t="s">
        <v>6</v>
      </c>
      <c r="H3" s="28" t="s">
        <v>29</v>
      </c>
      <c r="I3" s="29" t="s">
        <v>13</v>
      </c>
      <c r="J3" s="29" t="s">
        <v>7</v>
      </c>
      <c r="K3" s="29" t="s">
        <v>8</v>
      </c>
      <c r="L3" s="71" t="s">
        <v>35</v>
      </c>
      <c r="M3" s="22"/>
      <c r="N3" s="9"/>
      <c r="Q3" s="130"/>
    </row>
    <row r="4" spans="1:24" ht="15.75">
      <c r="A4" s="32"/>
      <c r="B4" s="32"/>
      <c r="C4" s="34"/>
      <c r="D4" s="34"/>
      <c r="E4" s="34"/>
      <c r="F4" s="34"/>
      <c r="G4" s="34"/>
      <c r="H4" s="34"/>
      <c r="I4" s="16"/>
      <c r="J4" s="16"/>
      <c r="K4" s="89"/>
      <c r="L4" s="35"/>
      <c r="M4" s="36"/>
      <c r="N4" s="36"/>
      <c r="Q4" s="131"/>
    </row>
    <row r="5" spans="1:24" ht="15.75">
      <c r="A5" s="32"/>
      <c r="B5" s="32" t="s">
        <v>62</v>
      </c>
      <c r="C5" s="34"/>
      <c r="D5" s="34"/>
      <c r="E5" s="34"/>
      <c r="F5" s="34"/>
      <c r="G5" s="34"/>
      <c r="H5" s="34"/>
      <c r="I5" s="16"/>
      <c r="J5" s="16"/>
      <c r="K5" s="89"/>
      <c r="L5" s="35"/>
      <c r="M5" s="36"/>
      <c r="N5" s="36"/>
      <c r="Q5" s="131"/>
    </row>
    <row r="6" spans="1:24" ht="15.75">
      <c r="A6" s="32"/>
      <c r="B6" s="32"/>
      <c r="C6" s="34"/>
      <c r="D6" s="34"/>
      <c r="E6" s="34"/>
      <c r="F6" s="34"/>
      <c r="G6" s="34"/>
      <c r="H6" s="34"/>
      <c r="I6" s="16"/>
      <c r="J6" s="16"/>
      <c r="K6" s="89"/>
      <c r="L6" s="35"/>
      <c r="M6" s="36"/>
      <c r="N6" s="36"/>
      <c r="Q6" s="131"/>
    </row>
    <row r="7" spans="1:24" ht="15.75">
      <c r="A7" s="32"/>
      <c r="B7" s="32" t="s">
        <v>64</v>
      </c>
      <c r="C7" s="34"/>
      <c r="D7" s="34"/>
      <c r="E7" s="34"/>
      <c r="F7" s="34"/>
      <c r="G7" s="34"/>
      <c r="H7" s="34"/>
      <c r="I7" s="16"/>
      <c r="J7" s="16"/>
      <c r="K7" s="89"/>
      <c r="L7" s="35"/>
      <c r="M7" s="36"/>
      <c r="N7" s="36"/>
      <c r="Q7" s="131"/>
    </row>
    <row r="8" spans="1:24" ht="15.75">
      <c r="A8" s="32"/>
      <c r="B8" s="32" t="s">
        <v>63</v>
      </c>
      <c r="C8" s="34" t="s">
        <v>22</v>
      </c>
      <c r="D8" s="34">
        <v>5</v>
      </c>
      <c r="E8" s="34">
        <v>0</v>
      </c>
      <c r="F8" s="34">
        <v>4</v>
      </c>
      <c r="G8" s="34">
        <v>3</v>
      </c>
      <c r="H8" s="34">
        <v>30</v>
      </c>
      <c r="I8" s="17">
        <v>300</v>
      </c>
      <c r="J8" s="17">
        <f>N8</f>
        <v>54710</v>
      </c>
      <c r="K8" s="17">
        <f>J8+I8</f>
        <v>55010</v>
      </c>
      <c r="L8" s="54">
        <v>10000</v>
      </c>
      <c r="M8" s="17">
        <f>193*D8*H8+350*H8+193*D8*F8+350*F8</f>
        <v>44710</v>
      </c>
      <c r="N8" s="17">
        <f>L8+M8</f>
        <v>54710</v>
      </c>
      <c r="Q8" s="131"/>
    </row>
    <row r="9" spans="1:24" s="144" customFormat="1" ht="15.75">
      <c r="A9" s="32"/>
      <c r="B9" s="155" t="s">
        <v>25</v>
      </c>
      <c r="C9" s="95"/>
      <c r="D9" s="95"/>
      <c r="E9" s="95"/>
      <c r="F9" s="95"/>
      <c r="G9" s="95"/>
      <c r="H9" s="95"/>
      <c r="I9" s="97"/>
      <c r="J9" s="97"/>
      <c r="K9" s="97"/>
      <c r="L9" s="98"/>
      <c r="M9" s="97"/>
      <c r="N9" s="97"/>
      <c r="Q9" s="137"/>
    </row>
    <row r="10" spans="1:24" s="144" customFormat="1" ht="15.75">
      <c r="A10" s="32"/>
      <c r="B10" s="155"/>
      <c r="C10" s="95"/>
      <c r="D10" s="95"/>
      <c r="E10" s="95"/>
      <c r="F10" s="95"/>
      <c r="G10" s="95"/>
      <c r="H10" s="95"/>
      <c r="I10" s="97"/>
      <c r="J10" s="97"/>
      <c r="K10" s="97"/>
      <c r="L10" s="98"/>
      <c r="M10" s="97"/>
      <c r="N10" s="97"/>
      <c r="Q10" s="137"/>
    </row>
    <row r="11" spans="1:24" s="144" customFormat="1" ht="15.75">
      <c r="A11" s="32"/>
      <c r="B11" s="108" t="s">
        <v>65</v>
      </c>
      <c r="C11" s="34" t="s">
        <v>17</v>
      </c>
      <c r="D11" s="34">
        <v>5</v>
      </c>
      <c r="E11" s="34">
        <v>0</v>
      </c>
      <c r="F11" s="34">
        <v>3</v>
      </c>
      <c r="G11" s="34">
        <v>3</v>
      </c>
      <c r="H11" s="34">
        <v>10</v>
      </c>
      <c r="I11" s="17">
        <f>171*D11*G11+350*3</f>
        <v>3615</v>
      </c>
      <c r="J11" s="17">
        <f>N11</f>
        <v>20665</v>
      </c>
      <c r="K11" s="17">
        <f>J11+I11</f>
        <v>24280</v>
      </c>
      <c r="L11" s="54">
        <v>5000</v>
      </c>
      <c r="M11" s="17">
        <f>171*D11*H11+350*H11+171*D11*F11+350*F11</f>
        <v>15665</v>
      </c>
      <c r="N11" s="17">
        <f>M11+L11</f>
        <v>20665</v>
      </c>
      <c r="O11" s="176"/>
      <c r="Q11" s="137"/>
    </row>
    <row r="12" spans="1:24" s="144" customFormat="1" ht="15.75">
      <c r="A12" s="32"/>
      <c r="B12" s="155" t="s">
        <v>25</v>
      </c>
      <c r="C12" s="95"/>
      <c r="D12" s="95"/>
      <c r="E12" s="95"/>
      <c r="F12" s="95"/>
      <c r="G12" s="95"/>
      <c r="H12" s="95"/>
      <c r="I12" s="97"/>
      <c r="J12" s="97"/>
      <c r="K12" s="97"/>
      <c r="L12" s="98"/>
      <c r="M12" s="97"/>
      <c r="N12" s="97"/>
      <c r="Q12" s="137"/>
    </row>
    <row r="13" spans="1:24" s="144" customFormat="1" ht="15.75">
      <c r="A13" s="32"/>
      <c r="B13" s="155"/>
      <c r="C13" s="95"/>
      <c r="D13" s="95"/>
      <c r="E13" s="95"/>
      <c r="F13" s="95"/>
      <c r="G13" s="95"/>
      <c r="H13" s="95"/>
      <c r="I13" s="97"/>
      <c r="J13" s="97"/>
      <c r="K13" s="97"/>
      <c r="L13" s="98"/>
      <c r="M13" s="97"/>
      <c r="N13" s="97"/>
      <c r="Q13" s="137"/>
    </row>
    <row r="14" spans="1:24" s="144" customFormat="1" ht="15.75">
      <c r="A14" s="32"/>
      <c r="B14" s="108" t="s">
        <v>66</v>
      </c>
      <c r="C14" s="34" t="s">
        <v>67</v>
      </c>
      <c r="D14" s="34">
        <v>5</v>
      </c>
      <c r="E14" s="34">
        <v>0</v>
      </c>
      <c r="F14" s="34">
        <v>0</v>
      </c>
      <c r="G14" s="34">
        <v>2</v>
      </c>
      <c r="H14" s="34">
        <v>10</v>
      </c>
      <c r="I14" s="17">
        <f>189*D14*G14+350*G14</f>
        <v>2590</v>
      </c>
      <c r="J14" s="17">
        <f>N14</f>
        <v>18950</v>
      </c>
      <c r="K14" s="17">
        <f>J14+I14</f>
        <v>21540</v>
      </c>
      <c r="L14" s="54">
        <v>6000</v>
      </c>
      <c r="M14" s="17">
        <f>189*D14*H14+350*H14</f>
        <v>12950</v>
      </c>
      <c r="N14" s="17">
        <f>M14+L14</f>
        <v>18950</v>
      </c>
      <c r="Q14" s="137"/>
    </row>
    <row r="15" spans="1:24" s="144" customFormat="1" ht="15.75">
      <c r="A15" s="32"/>
      <c r="B15" s="155" t="s">
        <v>25</v>
      </c>
      <c r="C15" s="95"/>
      <c r="D15" s="95"/>
      <c r="E15" s="95"/>
      <c r="F15" s="95"/>
      <c r="G15" s="95"/>
      <c r="H15" s="95"/>
      <c r="I15" s="97"/>
      <c r="J15" s="97"/>
      <c r="K15" s="97"/>
      <c r="L15" s="98"/>
      <c r="M15" s="97"/>
      <c r="N15" s="97"/>
      <c r="Q15" s="137"/>
    </row>
    <row r="16" spans="1:24" ht="15.75">
      <c r="A16" s="32"/>
      <c r="B16" s="155"/>
      <c r="C16" s="34"/>
      <c r="D16" s="34"/>
      <c r="E16" s="34"/>
      <c r="F16" s="34"/>
      <c r="G16" s="34"/>
      <c r="H16" s="34"/>
      <c r="I16" s="16"/>
      <c r="J16" s="16"/>
      <c r="K16" s="89"/>
      <c r="L16" s="35"/>
      <c r="M16" s="36"/>
      <c r="N16" s="36"/>
      <c r="Q16" s="131"/>
      <c r="R16" s="53"/>
      <c r="S16" s="53"/>
      <c r="T16" s="53"/>
      <c r="U16" s="53"/>
      <c r="V16" s="53"/>
      <c r="W16" s="53"/>
      <c r="X16" s="53"/>
    </row>
    <row r="17" spans="1:24" ht="15.75">
      <c r="A17" s="104"/>
      <c r="B17" s="127" t="s">
        <v>9</v>
      </c>
      <c r="C17" s="103"/>
      <c r="D17" s="103"/>
      <c r="E17" s="103"/>
      <c r="F17" s="103"/>
      <c r="G17" s="103"/>
      <c r="H17" s="103"/>
      <c r="I17" s="31">
        <f t="shared" ref="I17:N17" si="0">I8+I11+I14</f>
        <v>6505</v>
      </c>
      <c r="J17" s="31">
        <f t="shared" si="0"/>
        <v>94325</v>
      </c>
      <c r="K17" s="31">
        <f t="shared" si="0"/>
        <v>100830</v>
      </c>
      <c r="L17" s="128">
        <f t="shared" si="0"/>
        <v>21000</v>
      </c>
      <c r="M17" s="31">
        <f t="shared" si="0"/>
        <v>73325</v>
      </c>
      <c r="N17" s="31">
        <f t="shared" si="0"/>
        <v>94325</v>
      </c>
      <c r="Q17" s="135"/>
      <c r="R17" s="53"/>
      <c r="S17" s="53"/>
      <c r="T17" s="53"/>
      <c r="U17" s="53"/>
      <c r="V17" s="53"/>
      <c r="W17" s="53"/>
      <c r="X17" s="53"/>
    </row>
    <row r="18" spans="1:24" s="144" customFormat="1" ht="15.75">
      <c r="A18" s="102"/>
      <c r="B18" s="107" t="s">
        <v>23</v>
      </c>
      <c r="C18" s="145"/>
      <c r="D18" s="145"/>
      <c r="E18" s="145"/>
      <c r="F18" s="145"/>
      <c r="G18" s="145"/>
      <c r="H18" s="145"/>
      <c r="I18" s="143">
        <f t="shared" ref="I18:N18" si="1">I17+I19</f>
        <v>6505</v>
      </c>
      <c r="J18" s="143">
        <f t="shared" si="1"/>
        <v>94325</v>
      </c>
      <c r="K18" s="143">
        <f t="shared" si="1"/>
        <v>100830</v>
      </c>
      <c r="L18" s="143">
        <f t="shared" si="1"/>
        <v>21000</v>
      </c>
      <c r="M18" s="143">
        <f t="shared" si="1"/>
        <v>73325</v>
      </c>
      <c r="N18" s="143">
        <f t="shared" si="1"/>
        <v>94325</v>
      </c>
      <c r="Q18" s="137"/>
      <c r="R18" s="146"/>
      <c r="S18" s="146"/>
      <c r="T18" s="146"/>
      <c r="U18" s="146"/>
      <c r="V18" s="146"/>
      <c r="W18" s="146"/>
      <c r="X18" s="146"/>
    </row>
    <row r="19" spans="1:24" s="144" customFormat="1" ht="15.75">
      <c r="A19" s="57"/>
      <c r="B19" s="106" t="s">
        <v>24</v>
      </c>
      <c r="C19" s="58"/>
      <c r="D19" s="58"/>
      <c r="E19" s="58"/>
      <c r="F19" s="58"/>
      <c r="G19" s="58"/>
      <c r="H19" s="58"/>
      <c r="I19" s="61">
        <f t="shared" ref="I19:N19" si="2">I9+I12+I15</f>
        <v>0</v>
      </c>
      <c r="J19" s="61">
        <f t="shared" si="2"/>
        <v>0</v>
      </c>
      <c r="K19" s="61">
        <f t="shared" si="2"/>
        <v>0</v>
      </c>
      <c r="L19" s="61">
        <f t="shared" si="2"/>
        <v>0</v>
      </c>
      <c r="M19" s="61">
        <f t="shared" si="2"/>
        <v>0</v>
      </c>
      <c r="N19" s="61">
        <f t="shared" si="2"/>
        <v>0</v>
      </c>
      <c r="Q19" s="134"/>
      <c r="R19" s="146"/>
      <c r="S19" s="146"/>
      <c r="T19" s="146"/>
      <c r="U19" s="146"/>
      <c r="V19" s="146"/>
      <c r="W19" s="146"/>
      <c r="X19" s="146"/>
    </row>
    <row r="20" spans="1:24" ht="15.75">
      <c r="A20" s="32"/>
      <c r="B20" s="32"/>
      <c r="C20" s="34"/>
      <c r="D20" s="34"/>
      <c r="E20" s="34"/>
      <c r="F20" s="34"/>
      <c r="G20" s="34"/>
      <c r="H20" s="34"/>
      <c r="I20" s="16"/>
      <c r="J20" s="16"/>
      <c r="K20" s="89"/>
      <c r="L20" s="35"/>
      <c r="M20" s="36"/>
      <c r="N20" s="36"/>
      <c r="Q20" s="131"/>
      <c r="R20" s="53"/>
      <c r="S20" s="53"/>
      <c r="T20" s="53"/>
      <c r="U20" s="53"/>
      <c r="V20" s="53"/>
      <c r="W20" s="53"/>
      <c r="X20" s="53"/>
    </row>
    <row r="21" spans="1:24" ht="15.75">
      <c r="A21" s="32"/>
      <c r="B21" s="32" t="s">
        <v>68</v>
      </c>
      <c r="C21" s="34"/>
      <c r="D21" s="34"/>
      <c r="E21" s="34"/>
      <c r="F21" s="34"/>
      <c r="G21" s="34"/>
      <c r="H21" s="34"/>
      <c r="I21" s="16"/>
      <c r="J21" s="16"/>
      <c r="K21" s="89"/>
      <c r="L21" s="35"/>
      <c r="M21" s="36"/>
      <c r="N21" s="36"/>
      <c r="Q21" s="131"/>
      <c r="R21" s="53"/>
      <c r="S21" s="53"/>
      <c r="T21" s="53"/>
      <c r="U21" s="53"/>
      <c r="V21" s="53"/>
      <c r="W21" s="53"/>
      <c r="X21" s="53"/>
    </row>
    <row r="22" spans="1:24" ht="15.75">
      <c r="A22" s="32"/>
      <c r="B22" s="32"/>
      <c r="C22" s="34"/>
      <c r="D22" s="34"/>
      <c r="E22" s="34"/>
      <c r="F22" s="34"/>
      <c r="G22" s="34"/>
      <c r="H22" s="34"/>
      <c r="I22" s="16"/>
      <c r="J22" s="16"/>
      <c r="K22" s="89"/>
      <c r="L22" s="35"/>
      <c r="M22" s="36"/>
      <c r="N22" s="36"/>
      <c r="Q22" s="131"/>
      <c r="R22" s="53"/>
      <c r="S22" s="53"/>
      <c r="T22" s="53"/>
      <c r="U22" s="53"/>
      <c r="V22" s="53"/>
      <c r="W22" s="53"/>
      <c r="X22" s="53"/>
    </row>
    <row r="23" spans="1:24" ht="15.75">
      <c r="A23" s="32"/>
      <c r="B23" s="32" t="s">
        <v>82</v>
      </c>
      <c r="C23" s="34"/>
      <c r="D23" s="80"/>
      <c r="E23" s="80"/>
      <c r="F23" s="80"/>
      <c r="G23" s="80"/>
      <c r="H23" s="80"/>
      <c r="I23" s="17"/>
      <c r="J23" s="17"/>
      <c r="K23" s="17"/>
      <c r="L23" s="54"/>
      <c r="M23" s="17"/>
      <c r="N23" s="17"/>
      <c r="Q23" s="131"/>
      <c r="R23" s="53"/>
      <c r="S23" s="53"/>
      <c r="T23" s="53"/>
      <c r="U23" s="53"/>
      <c r="V23" s="53"/>
      <c r="W23" s="53"/>
      <c r="X23" s="53"/>
    </row>
    <row r="24" spans="1:24" ht="15.75">
      <c r="A24" s="32"/>
      <c r="B24" s="32" t="s">
        <v>79</v>
      </c>
      <c r="C24" s="34" t="s">
        <v>36</v>
      </c>
      <c r="D24" s="34">
        <v>6</v>
      </c>
      <c r="E24" s="34">
        <v>0</v>
      </c>
      <c r="F24" s="34">
        <v>3</v>
      </c>
      <c r="G24" s="34">
        <v>2</v>
      </c>
      <c r="H24" s="34">
        <v>10</v>
      </c>
      <c r="I24" s="17">
        <f>154*D24*G24+350*G24</f>
        <v>2548</v>
      </c>
      <c r="J24" s="17">
        <f>N24</f>
        <v>21562</v>
      </c>
      <c r="K24" s="17">
        <f>J24+I24</f>
        <v>24110</v>
      </c>
      <c r="L24" s="54">
        <v>5000</v>
      </c>
      <c r="M24" s="17">
        <f>154*D24*H24+350*H24+154*D24*F24+350*F24</f>
        <v>16562</v>
      </c>
      <c r="N24" s="17">
        <f>M24+L24</f>
        <v>21562</v>
      </c>
      <c r="Q24" s="131"/>
      <c r="R24" s="53"/>
      <c r="S24" s="53"/>
      <c r="T24" s="53"/>
      <c r="U24" s="53"/>
      <c r="V24" s="53"/>
      <c r="W24" s="53"/>
      <c r="X24" s="53"/>
    </row>
    <row r="25" spans="1:24" ht="15.75">
      <c r="A25" s="32"/>
      <c r="B25" s="63" t="s">
        <v>25</v>
      </c>
      <c r="C25" s="34"/>
      <c r="D25" s="34"/>
      <c r="E25" s="34"/>
      <c r="F25" s="34"/>
      <c r="G25" s="34"/>
      <c r="H25" s="34"/>
      <c r="I25" s="16"/>
      <c r="J25" s="16"/>
      <c r="K25" s="89"/>
      <c r="L25" s="126"/>
      <c r="M25" s="36"/>
      <c r="N25" s="36"/>
      <c r="Q25" s="131"/>
      <c r="R25" s="53"/>
      <c r="S25" s="53"/>
      <c r="T25" s="53"/>
      <c r="U25" s="53"/>
      <c r="V25" s="53"/>
      <c r="W25" s="53"/>
      <c r="X25" s="53"/>
    </row>
    <row r="26" spans="1:24" s="144" customFormat="1" ht="15.75">
      <c r="A26" s="11"/>
      <c r="C26" s="24"/>
      <c r="D26" s="24"/>
      <c r="E26" s="24"/>
      <c r="F26" s="24"/>
      <c r="G26" s="24"/>
      <c r="H26" s="24"/>
      <c r="I26" s="97"/>
      <c r="J26" s="97"/>
      <c r="K26" s="94"/>
      <c r="L26" s="93"/>
      <c r="M26" s="154"/>
      <c r="N26" s="94"/>
      <c r="Q26" s="137"/>
      <c r="R26" s="146"/>
      <c r="S26" s="146"/>
      <c r="T26" s="146"/>
      <c r="U26" s="146"/>
      <c r="V26" s="146"/>
      <c r="W26" s="146"/>
      <c r="X26" s="146"/>
    </row>
    <row r="27" spans="1:24" ht="15.75">
      <c r="A27" s="30"/>
      <c r="B27" s="105" t="s">
        <v>9</v>
      </c>
      <c r="C27" s="103"/>
      <c r="D27" s="103"/>
      <c r="E27" s="103"/>
      <c r="F27" s="103"/>
      <c r="G27" s="103"/>
      <c r="H27" s="103"/>
      <c r="I27" s="31">
        <f t="shared" ref="I27:N27" si="3">I24</f>
        <v>2548</v>
      </c>
      <c r="J27" s="31">
        <f t="shared" si="3"/>
        <v>21562</v>
      </c>
      <c r="K27" s="31">
        <f t="shared" si="3"/>
        <v>24110</v>
      </c>
      <c r="L27" s="128">
        <f t="shared" si="3"/>
        <v>5000</v>
      </c>
      <c r="M27" s="31">
        <f t="shared" si="3"/>
        <v>16562</v>
      </c>
      <c r="N27" s="31">
        <f t="shared" si="3"/>
        <v>21562</v>
      </c>
      <c r="Q27" s="135"/>
      <c r="R27" s="53"/>
      <c r="S27" s="53"/>
      <c r="T27" s="53"/>
      <c r="U27" s="53"/>
      <c r="V27" s="53"/>
      <c r="W27" s="53"/>
      <c r="X27" s="53"/>
    </row>
    <row r="28" spans="1:24" s="144" customFormat="1" ht="15.75">
      <c r="A28" s="102"/>
      <c r="B28" s="107" t="s">
        <v>42</v>
      </c>
      <c r="C28" s="145"/>
      <c r="D28" s="145"/>
      <c r="E28" s="56"/>
      <c r="F28" s="56"/>
      <c r="G28" s="56"/>
      <c r="H28" s="56"/>
      <c r="I28" s="69">
        <f>I24+I29</f>
        <v>2548</v>
      </c>
      <c r="J28" s="69">
        <f>J27+J29</f>
        <v>21562</v>
      </c>
      <c r="K28" s="69">
        <f>K27+K29</f>
        <v>24110</v>
      </c>
      <c r="L28" s="69">
        <f>L27+L29</f>
        <v>5000</v>
      </c>
      <c r="M28" s="69">
        <f>M27+M29</f>
        <v>16562</v>
      </c>
      <c r="N28" s="69">
        <f>N27+N29</f>
        <v>21562</v>
      </c>
      <c r="Q28" s="137"/>
      <c r="R28" s="146"/>
      <c r="S28" s="146"/>
      <c r="T28" s="146"/>
      <c r="U28" s="146"/>
      <c r="V28" s="146"/>
      <c r="W28" s="146"/>
      <c r="X28" s="146"/>
    </row>
    <row r="29" spans="1:24" s="144" customFormat="1" ht="15.75">
      <c r="A29" s="57"/>
      <c r="B29" s="106" t="s">
        <v>24</v>
      </c>
      <c r="C29" s="58"/>
      <c r="D29" s="58"/>
      <c r="E29" s="58"/>
      <c r="F29" s="58"/>
      <c r="G29" s="58"/>
      <c r="H29" s="58"/>
      <c r="I29" s="61">
        <f t="shared" ref="I29:N29" si="4">I25</f>
        <v>0</v>
      </c>
      <c r="J29" s="61">
        <f t="shared" si="4"/>
        <v>0</v>
      </c>
      <c r="K29" s="61">
        <f t="shared" si="4"/>
        <v>0</v>
      </c>
      <c r="L29" s="61">
        <f t="shared" si="4"/>
        <v>0</v>
      </c>
      <c r="M29" s="61">
        <f t="shared" si="4"/>
        <v>0</v>
      </c>
      <c r="N29" s="61">
        <f t="shared" si="4"/>
        <v>0</v>
      </c>
      <c r="Q29" s="134"/>
      <c r="R29" s="146"/>
      <c r="S29" s="146"/>
      <c r="T29" s="146"/>
      <c r="U29" s="146"/>
      <c r="V29" s="146"/>
      <c r="W29" s="146"/>
      <c r="X29" s="146"/>
    </row>
    <row r="30" spans="1:24" s="173" customFormat="1" ht="15.75">
      <c r="A30" s="169"/>
      <c r="B30" s="170"/>
      <c r="C30" s="171"/>
      <c r="D30" s="171"/>
      <c r="E30" s="171"/>
      <c r="F30" s="171"/>
      <c r="G30" s="171"/>
      <c r="H30" s="171"/>
      <c r="I30" s="172"/>
      <c r="J30" s="172"/>
      <c r="K30" s="172"/>
      <c r="L30" s="172"/>
      <c r="M30" s="172"/>
      <c r="N30" s="172"/>
      <c r="Q30" s="174"/>
    </row>
    <row r="31" spans="1:24" ht="15.75">
      <c r="A31" s="32"/>
      <c r="B31" s="108" t="s">
        <v>69</v>
      </c>
      <c r="C31" s="34"/>
      <c r="D31" s="34"/>
      <c r="E31" s="34"/>
      <c r="F31" s="34"/>
      <c r="G31" s="34"/>
      <c r="H31" s="34"/>
      <c r="I31" s="16"/>
      <c r="J31" s="17"/>
      <c r="K31" s="36"/>
      <c r="L31" s="35"/>
      <c r="M31" s="37"/>
      <c r="N31" s="36"/>
      <c r="Q31" s="131"/>
      <c r="R31" s="53"/>
      <c r="S31" s="53"/>
      <c r="T31" s="53"/>
      <c r="U31" s="53"/>
      <c r="V31" s="53"/>
      <c r="W31" s="53"/>
      <c r="X31" s="53"/>
    </row>
    <row r="32" spans="1:24" ht="15.75">
      <c r="A32" s="109"/>
      <c r="B32" s="110"/>
      <c r="C32" s="111"/>
      <c r="D32" s="111"/>
      <c r="E32" s="111"/>
      <c r="F32" s="111"/>
      <c r="G32" s="111"/>
      <c r="H32" s="111"/>
      <c r="I32" s="112"/>
      <c r="J32" s="112"/>
      <c r="K32" s="112"/>
      <c r="L32" s="113"/>
      <c r="M32" s="114"/>
      <c r="N32" s="115"/>
      <c r="Q32" s="151"/>
      <c r="R32" s="53"/>
      <c r="S32" s="53"/>
      <c r="T32" s="53"/>
      <c r="U32" s="53"/>
      <c r="V32" s="53"/>
      <c r="W32" s="53"/>
      <c r="X32" s="53"/>
    </row>
    <row r="33" spans="1:24" ht="15.75">
      <c r="A33" s="11"/>
      <c r="B33" s="101" t="s">
        <v>70</v>
      </c>
      <c r="C33" s="12"/>
      <c r="D33" s="12"/>
      <c r="E33" s="12"/>
      <c r="F33" s="12"/>
      <c r="G33" s="12"/>
      <c r="H33" s="12"/>
      <c r="I33" s="18"/>
      <c r="J33" s="18"/>
      <c r="K33" s="18"/>
      <c r="L33" s="19"/>
      <c r="M33" s="20"/>
      <c r="N33" s="21"/>
      <c r="Q33" s="131"/>
      <c r="R33" s="53"/>
      <c r="S33" s="53"/>
      <c r="T33" s="53"/>
      <c r="U33" s="53"/>
      <c r="V33" s="53"/>
      <c r="W33" s="53"/>
      <c r="X33" s="53"/>
    </row>
    <row r="34" spans="1:24" ht="15.75">
      <c r="A34" s="11"/>
      <c r="B34" s="163"/>
      <c r="C34" s="164"/>
      <c r="D34" s="164"/>
      <c r="E34" s="164"/>
      <c r="F34" s="164"/>
      <c r="G34" s="164"/>
      <c r="H34" s="164"/>
      <c r="I34" s="161"/>
      <c r="J34" s="161"/>
      <c r="K34" s="161"/>
      <c r="L34" s="160"/>
      <c r="M34" s="161"/>
      <c r="N34" s="165"/>
      <c r="Q34" s="131"/>
      <c r="R34" s="53"/>
      <c r="S34" s="53"/>
      <c r="T34" s="53"/>
      <c r="U34" s="53"/>
      <c r="V34" s="53"/>
      <c r="W34" s="53"/>
      <c r="X34" s="53"/>
    </row>
    <row r="35" spans="1:24" ht="15.75">
      <c r="A35" s="4"/>
      <c r="B35" s="166" t="s">
        <v>80</v>
      </c>
      <c r="C35" s="164" t="s">
        <v>71</v>
      </c>
      <c r="D35" s="164">
        <v>7</v>
      </c>
      <c r="E35" s="164">
        <v>0</v>
      </c>
      <c r="F35" s="164">
        <v>0</v>
      </c>
      <c r="G35" s="164">
        <v>2</v>
      </c>
      <c r="H35" s="164">
        <v>0</v>
      </c>
      <c r="I35" s="185">
        <f>684+552+546*G35+2000</f>
        <v>4328</v>
      </c>
      <c r="J35" s="186">
        <f>N35</f>
        <v>2500</v>
      </c>
      <c r="K35" s="185">
        <f>J35+I35</f>
        <v>6828</v>
      </c>
      <c r="L35" s="185">
        <v>2500</v>
      </c>
      <c r="M35" s="186">
        <v>0</v>
      </c>
      <c r="N35" s="185">
        <f>M35+L35</f>
        <v>2500</v>
      </c>
      <c r="Q35" s="152"/>
      <c r="R35" s="53"/>
      <c r="S35" s="53"/>
      <c r="T35" s="53"/>
      <c r="U35" s="53"/>
      <c r="V35" s="53"/>
      <c r="W35" s="53"/>
      <c r="X35" s="53"/>
    </row>
    <row r="36" spans="1:24" ht="15.75">
      <c r="A36" s="8"/>
      <c r="B36" s="167" t="s">
        <v>25</v>
      </c>
      <c r="C36" s="164"/>
      <c r="D36" s="164"/>
      <c r="E36" s="164"/>
      <c r="F36" s="164"/>
      <c r="G36" s="164"/>
      <c r="H36" s="164"/>
      <c r="I36" s="185"/>
      <c r="J36" s="185"/>
      <c r="K36" s="185"/>
      <c r="L36" s="187"/>
      <c r="M36" s="185"/>
      <c r="N36" s="185"/>
      <c r="Q36" s="132"/>
      <c r="R36" s="53"/>
      <c r="S36" s="53"/>
      <c r="T36" s="53"/>
      <c r="U36" s="53"/>
      <c r="V36" s="53"/>
      <c r="W36" s="53"/>
      <c r="X36" s="53"/>
    </row>
    <row r="37" spans="1:24" ht="15.75">
      <c r="A37" s="8"/>
      <c r="C37" s="168"/>
      <c r="D37" s="168"/>
      <c r="E37" s="168"/>
      <c r="F37" s="168"/>
      <c r="G37" s="168"/>
      <c r="H37" s="168"/>
      <c r="I37" s="188"/>
      <c r="J37" s="188"/>
      <c r="K37" s="188"/>
      <c r="L37" s="189"/>
      <c r="M37" s="188"/>
      <c r="N37" s="188"/>
      <c r="Q37" s="133"/>
      <c r="R37" s="53"/>
      <c r="S37" s="53"/>
      <c r="T37" s="53"/>
      <c r="U37" s="53"/>
      <c r="V37" s="53"/>
      <c r="W37" s="53"/>
      <c r="X37" s="53"/>
    </row>
    <row r="38" spans="1:24" ht="15.75">
      <c r="A38" s="8"/>
      <c r="B38" s="163" t="s">
        <v>72</v>
      </c>
      <c r="C38" s="164" t="s">
        <v>28</v>
      </c>
      <c r="D38" s="164">
        <v>7</v>
      </c>
      <c r="E38" s="164">
        <v>0</v>
      </c>
      <c r="F38" s="164">
        <v>3</v>
      </c>
      <c r="G38" s="164">
        <v>2</v>
      </c>
      <c r="H38" s="164">
        <v>10</v>
      </c>
      <c r="I38" s="185">
        <f>297*D38*G38+600*G38</f>
        <v>5358</v>
      </c>
      <c r="J38" s="185">
        <f>N38</f>
        <v>39077</v>
      </c>
      <c r="K38" s="185">
        <f>J38+I38</f>
        <v>44435</v>
      </c>
      <c r="L38" s="185">
        <v>5000</v>
      </c>
      <c r="M38" s="187">
        <f>297*D38*H38+600*H38+297*D38*F38+350*F38</f>
        <v>34077</v>
      </c>
      <c r="N38" s="185">
        <f>M38+L38</f>
        <v>39077</v>
      </c>
      <c r="Q38" s="132"/>
      <c r="R38" s="53"/>
      <c r="S38" s="53"/>
      <c r="T38" s="53"/>
      <c r="U38" s="53"/>
      <c r="V38" s="53"/>
      <c r="W38" s="53"/>
      <c r="X38" s="53"/>
    </row>
    <row r="39" spans="1:24" ht="15.75">
      <c r="A39" s="8"/>
      <c r="B39" s="63" t="s">
        <v>25</v>
      </c>
      <c r="C39" s="26"/>
      <c r="D39" s="26"/>
      <c r="E39" s="26"/>
      <c r="F39" s="26"/>
      <c r="G39" s="26"/>
      <c r="H39" s="26"/>
      <c r="I39" s="190"/>
      <c r="J39" s="190"/>
      <c r="K39" s="190"/>
      <c r="L39" s="191"/>
      <c r="M39" s="192"/>
      <c r="N39" s="192"/>
      <c r="Q39" s="133"/>
      <c r="R39" s="53"/>
      <c r="S39" s="53"/>
      <c r="T39" s="53"/>
      <c r="U39" s="53"/>
      <c r="V39" s="53"/>
      <c r="W39" s="53"/>
      <c r="X39" s="53"/>
    </row>
    <row r="40" spans="1:24" ht="15.75">
      <c r="A40" s="8"/>
      <c r="B40" s="63"/>
      <c r="C40" s="26"/>
      <c r="D40" s="26"/>
      <c r="E40" s="26"/>
      <c r="F40" s="26"/>
      <c r="G40" s="26"/>
      <c r="H40" s="26"/>
      <c r="I40" s="190"/>
      <c r="J40" s="190"/>
      <c r="K40" s="190"/>
      <c r="L40" s="191"/>
      <c r="M40" s="192"/>
      <c r="N40" s="192"/>
      <c r="Q40" s="133"/>
      <c r="R40" s="53"/>
      <c r="S40" s="53"/>
      <c r="T40" s="53"/>
      <c r="U40" s="53"/>
      <c r="V40" s="53"/>
      <c r="W40" s="53"/>
      <c r="X40" s="53"/>
    </row>
    <row r="41" spans="1:24" ht="15.75">
      <c r="A41" s="116"/>
      <c r="B41" s="108" t="s">
        <v>73</v>
      </c>
      <c r="C41" s="122"/>
      <c r="D41" s="123"/>
      <c r="E41" s="123"/>
      <c r="F41" s="123"/>
      <c r="G41" s="123"/>
      <c r="H41" s="123"/>
      <c r="I41" s="185"/>
      <c r="J41" s="185"/>
      <c r="K41" s="152"/>
      <c r="L41" s="193"/>
      <c r="M41" s="187"/>
      <c r="N41" s="194"/>
      <c r="Q41" s="132"/>
      <c r="R41" s="53"/>
      <c r="S41" s="53"/>
      <c r="T41" s="53"/>
      <c r="U41" s="53"/>
      <c r="V41" s="53"/>
      <c r="W41" s="53"/>
      <c r="X41" s="53"/>
    </row>
    <row r="42" spans="1:24" ht="15.75">
      <c r="A42" s="116"/>
      <c r="B42" s="125"/>
      <c r="C42" s="122"/>
      <c r="D42" s="123"/>
      <c r="E42" s="123"/>
      <c r="F42" s="123"/>
      <c r="G42" s="123"/>
      <c r="H42" s="123"/>
      <c r="I42" s="152"/>
      <c r="J42" s="152"/>
      <c r="K42" s="152"/>
      <c r="L42" s="193"/>
      <c r="M42" s="194"/>
      <c r="N42" s="194"/>
      <c r="Q42" s="132"/>
      <c r="R42" s="53"/>
      <c r="S42" s="53"/>
      <c r="T42" s="53"/>
      <c r="U42" s="53"/>
      <c r="V42" s="53"/>
      <c r="W42" s="53"/>
      <c r="X42" s="53"/>
    </row>
    <row r="43" spans="1:24" ht="15.75">
      <c r="A43" s="8"/>
      <c r="B43" s="63"/>
      <c r="C43" s="26"/>
      <c r="D43" s="26"/>
      <c r="E43" s="26"/>
      <c r="F43" s="26"/>
      <c r="G43" s="26"/>
      <c r="H43" s="26"/>
      <c r="I43" s="10"/>
      <c r="J43" s="10"/>
      <c r="K43" s="10"/>
      <c r="L43" s="64"/>
      <c r="M43" s="65"/>
      <c r="N43" s="65"/>
      <c r="Q43" s="133"/>
      <c r="R43" s="53"/>
      <c r="S43" s="53"/>
      <c r="T43" s="53"/>
      <c r="U43" s="53"/>
      <c r="V43" s="53"/>
      <c r="W43" s="53"/>
      <c r="X43" s="53"/>
    </row>
    <row r="44" spans="1:24" ht="15.75">
      <c r="A44" s="117"/>
      <c r="B44" s="105" t="s">
        <v>9</v>
      </c>
      <c r="C44" s="45"/>
      <c r="D44" s="45"/>
      <c r="E44" s="45"/>
      <c r="F44" s="45"/>
      <c r="G44" s="45"/>
      <c r="H44" s="45"/>
      <c r="I44" s="44">
        <f>I35+I38</f>
        <v>9686</v>
      </c>
      <c r="J44" s="44">
        <f>J35+J38</f>
        <v>41577</v>
      </c>
      <c r="K44" s="44">
        <f>K38+K35</f>
        <v>51263</v>
      </c>
      <c r="L44" s="44">
        <f>L35+L38</f>
        <v>7500</v>
      </c>
      <c r="M44" s="44">
        <f>M35+M38</f>
        <v>34077</v>
      </c>
      <c r="N44" s="44">
        <f>N35+N38</f>
        <v>41577</v>
      </c>
      <c r="Q44" s="153"/>
      <c r="R44" s="53"/>
      <c r="S44" s="53"/>
      <c r="T44" s="53"/>
      <c r="U44" s="53"/>
      <c r="V44" s="53"/>
      <c r="W44" s="53"/>
      <c r="X44" s="53"/>
    </row>
    <row r="45" spans="1:24" ht="15.75" customHeight="1">
      <c r="A45" s="118"/>
      <c r="B45" s="107" t="s">
        <v>43</v>
      </c>
      <c r="C45" s="119"/>
      <c r="D45" s="119"/>
      <c r="E45" s="119"/>
      <c r="F45" s="119"/>
      <c r="G45" s="119"/>
      <c r="H45" s="119"/>
      <c r="I45" s="120">
        <f t="shared" ref="I45:N45" si="5">I44+I46</f>
        <v>9686</v>
      </c>
      <c r="J45" s="120">
        <f t="shared" si="5"/>
        <v>41577</v>
      </c>
      <c r="K45" s="120">
        <f t="shared" si="5"/>
        <v>51263</v>
      </c>
      <c r="L45" s="120">
        <f t="shared" si="5"/>
        <v>7500</v>
      </c>
      <c r="M45" s="120">
        <f t="shared" si="5"/>
        <v>34077</v>
      </c>
      <c r="N45" s="120">
        <f t="shared" si="5"/>
        <v>41577</v>
      </c>
      <c r="Q45" s="133"/>
      <c r="R45" s="53"/>
      <c r="S45" s="53"/>
      <c r="T45" s="53"/>
      <c r="U45" s="53"/>
      <c r="V45" s="53"/>
      <c r="W45" s="53"/>
      <c r="X45" s="53"/>
    </row>
    <row r="46" spans="1:24" ht="15.75">
      <c r="A46" s="62"/>
      <c r="B46" s="106" t="s">
        <v>24</v>
      </c>
      <c r="C46" s="72"/>
      <c r="D46" s="72"/>
      <c r="E46" s="72"/>
      <c r="F46" s="72"/>
      <c r="G46" s="72"/>
      <c r="H46" s="72"/>
      <c r="I46" s="121">
        <f t="shared" ref="I46" si="6">I37+I39</f>
        <v>0</v>
      </c>
      <c r="J46" s="121">
        <f>J36+J39</f>
        <v>0</v>
      </c>
      <c r="K46" s="121">
        <f>K36+K39</f>
        <v>0</v>
      </c>
      <c r="L46" s="121">
        <f>L36+L39</f>
        <v>0</v>
      </c>
      <c r="M46" s="121">
        <f>M36+M39</f>
        <v>0</v>
      </c>
      <c r="N46" s="121">
        <f>N36+N39</f>
        <v>0</v>
      </c>
      <c r="Q46" s="150"/>
      <c r="R46" s="53"/>
      <c r="S46" s="53"/>
      <c r="T46" s="53"/>
      <c r="U46" s="53"/>
      <c r="V46" s="53"/>
      <c r="W46" s="53"/>
      <c r="X46" s="53"/>
    </row>
    <row r="47" spans="1:24" s="53" customFormat="1" ht="15.75">
      <c r="A47" s="39"/>
      <c r="B47" s="39"/>
      <c r="C47" s="40"/>
      <c r="D47" s="40"/>
      <c r="E47" s="40"/>
      <c r="F47" s="40"/>
      <c r="G47" s="40"/>
      <c r="H47" s="40"/>
      <c r="I47" s="41"/>
      <c r="J47" s="41"/>
      <c r="K47" s="41"/>
      <c r="L47" s="41"/>
      <c r="M47" s="41"/>
      <c r="N47" s="41"/>
      <c r="Q47" s="134"/>
    </row>
    <row r="48" spans="1:24" ht="15.75">
      <c r="A48" s="39"/>
      <c r="B48" s="70" t="s">
        <v>74</v>
      </c>
      <c r="C48" s="40"/>
      <c r="D48" s="40"/>
      <c r="E48" s="40"/>
      <c r="F48" s="40"/>
      <c r="G48" s="40"/>
      <c r="H48" s="40"/>
      <c r="I48" s="41"/>
      <c r="J48" s="41"/>
      <c r="K48" s="41"/>
      <c r="L48" s="41"/>
      <c r="M48" s="41"/>
      <c r="N48" s="41"/>
      <c r="O48" s="53"/>
      <c r="P48" s="53"/>
      <c r="Q48" s="134"/>
      <c r="R48" s="53"/>
      <c r="S48" s="53"/>
      <c r="T48" s="53"/>
      <c r="U48" s="53"/>
      <c r="V48" s="53"/>
      <c r="W48" s="53"/>
      <c r="X48" s="53"/>
    </row>
    <row r="49" spans="1:24" ht="15.75">
      <c r="A49" s="51"/>
      <c r="B49" s="87"/>
      <c r="C49" s="59"/>
      <c r="D49" s="59"/>
      <c r="E49" s="59"/>
      <c r="F49" s="59"/>
      <c r="G49" s="59"/>
      <c r="H49" s="59"/>
      <c r="I49" s="16"/>
      <c r="J49" s="16"/>
      <c r="K49" s="16"/>
      <c r="L49" s="60"/>
      <c r="M49" s="60"/>
      <c r="N49" s="60"/>
      <c r="O49" s="53"/>
      <c r="P49" s="53"/>
      <c r="Q49" s="135"/>
      <c r="R49" s="53"/>
      <c r="S49" s="53"/>
      <c r="T49" s="53"/>
      <c r="U49" s="53"/>
      <c r="V49" s="53"/>
      <c r="W49" s="53"/>
      <c r="X49" s="53"/>
    </row>
    <row r="50" spans="1:24" ht="15.75">
      <c r="A50" s="51"/>
      <c r="B50" s="32" t="s">
        <v>75</v>
      </c>
      <c r="C50" s="59"/>
      <c r="D50" s="59"/>
      <c r="E50" s="59"/>
      <c r="F50" s="59"/>
      <c r="G50" s="59"/>
      <c r="H50" s="59"/>
      <c r="I50" s="16"/>
      <c r="J50" s="16"/>
      <c r="K50" s="16"/>
      <c r="L50" s="60"/>
      <c r="M50" s="60"/>
      <c r="N50" s="60"/>
      <c r="O50" s="53"/>
      <c r="P50" s="53"/>
      <c r="Q50" s="135"/>
      <c r="R50" s="53"/>
      <c r="S50" s="53"/>
      <c r="T50" s="53"/>
      <c r="U50" s="53"/>
      <c r="V50" s="53"/>
      <c r="W50" s="53"/>
      <c r="X50" s="53"/>
    </row>
    <row r="51" spans="1:24" ht="15.75">
      <c r="A51" s="87"/>
      <c r="B51" s="32"/>
      <c r="C51" s="88"/>
      <c r="D51" s="88"/>
      <c r="E51" s="88"/>
      <c r="F51" s="88"/>
      <c r="G51" s="88"/>
      <c r="H51" s="88"/>
      <c r="I51" s="89"/>
      <c r="J51" s="89"/>
      <c r="K51" s="89"/>
      <c r="L51" s="90"/>
      <c r="M51" s="124"/>
      <c r="N51" s="124"/>
      <c r="O51" s="53"/>
      <c r="P51" s="53"/>
      <c r="Q51" s="136"/>
      <c r="R51" s="53"/>
      <c r="S51" s="53"/>
      <c r="T51" s="53"/>
      <c r="U51" s="53"/>
      <c r="V51" s="53"/>
      <c r="W51" s="53"/>
      <c r="X51" s="53"/>
    </row>
    <row r="52" spans="1:24" ht="15.75">
      <c r="A52" s="87"/>
      <c r="B52" s="32" t="s">
        <v>76</v>
      </c>
      <c r="C52" s="34" t="s">
        <v>67</v>
      </c>
      <c r="D52" s="88">
        <v>5</v>
      </c>
      <c r="E52" s="209"/>
      <c r="F52" s="88">
        <v>3</v>
      </c>
      <c r="G52" s="88">
        <v>2</v>
      </c>
      <c r="H52" s="88">
        <v>20</v>
      </c>
      <c r="I52" s="89">
        <f>206*D52*G52+350*G52</f>
        <v>2760</v>
      </c>
      <c r="J52" s="89">
        <f>N52</f>
        <v>36740</v>
      </c>
      <c r="K52" s="89">
        <f>J52+I52</f>
        <v>39500</v>
      </c>
      <c r="L52" s="90">
        <v>5000</v>
      </c>
      <c r="M52" s="124">
        <f>206*D52*H52+350*H52+206*D52*F52+350*F52</f>
        <v>31740</v>
      </c>
      <c r="N52" s="124">
        <f>M52+L52</f>
        <v>36740</v>
      </c>
      <c r="O52" s="53"/>
      <c r="P52" s="53"/>
      <c r="Q52" s="136"/>
      <c r="R52" s="53"/>
      <c r="S52" s="53"/>
      <c r="T52" s="53"/>
      <c r="U52" s="53"/>
      <c r="V52" s="53"/>
      <c r="W52" s="53"/>
      <c r="X52" s="53"/>
    </row>
    <row r="53" spans="1:24" s="144" customFormat="1" ht="15.75">
      <c r="A53" s="32"/>
      <c r="B53" s="81" t="s">
        <v>25</v>
      </c>
      <c r="C53" s="95"/>
      <c r="D53" s="95"/>
      <c r="E53" s="95"/>
      <c r="F53" s="95"/>
      <c r="G53" s="95"/>
      <c r="H53" s="95"/>
      <c r="I53" s="201"/>
      <c r="J53" s="201"/>
      <c r="K53" s="201"/>
      <c r="L53" s="208"/>
      <c r="M53" s="208"/>
      <c r="N53" s="208"/>
      <c r="O53" s="146"/>
      <c r="P53" s="146"/>
      <c r="Q53" s="137"/>
      <c r="R53" s="146"/>
      <c r="S53" s="146"/>
      <c r="T53" s="146"/>
      <c r="U53" s="146"/>
      <c r="V53" s="146"/>
      <c r="W53" s="146"/>
      <c r="X53" s="146"/>
    </row>
    <row r="54" spans="1:24" ht="15.75">
      <c r="A54" s="87"/>
      <c r="B54" s="32"/>
      <c r="C54" s="158"/>
      <c r="D54" s="88"/>
      <c r="E54" s="88"/>
      <c r="F54" s="88"/>
      <c r="G54" s="88"/>
      <c r="H54" s="88"/>
      <c r="I54" s="195"/>
      <c r="J54" s="195"/>
      <c r="K54" s="195"/>
      <c r="L54" s="196"/>
      <c r="M54" s="197"/>
      <c r="N54" s="124"/>
      <c r="O54" s="53"/>
      <c r="P54" s="53"/>
      <c r="Q54" s="136"/>
      <c r="R54" s="53"/>
      <c r="S54" s="53"/>
      <c r="T54" s="53"/>
      <c r="U54" s="53"/>
      <c r="V54" s="53"/>
      <c r="W54" s="53"/>
      <c r="X54" s="53"/>
    </row>
    <row r="55" spans="1:24" ht="15.75">
      <c r="A55" s="87"/>
      <c r="B55" s="32" t="s">
        <v>77</v>
      </c>
      <c r="C55" s="34"/>
      <c r="D55" s="88"/>
      <c r="E55" s="88"/>
      <c r="F55" s="88"/>
      <c r="G55" s="88"/>
      <c r="H55" s="88"/>
      <c r="I55" s="89"/>
      <c r="J55" s="89"/>
      <c r="K55" s="89"/>
      <c r="L55" s="90"/>
      <c r="M55" s="124"/>
      <c r="N55" s="124"/>
      <c r="O55" s="53"/>
      <c r="P55" s="53"/>
      <c r="Q55" s="136"/>
      <c r="R55" s="53"/>
      <c r="S55" s="53"/>
      <c r="T55" s="53"/>
      <c r="U55" s="53"/>
      <c r="V55" s="53"/>
      <c r="W55" s="53"/>
      <c r="X55" s="53"/>
    </row>
    <row r="56" spans="1:24" ht="15.75">
      <c r="A56" s="87"/>
      <c r="B56" s="156"/>
      <c r="C56" s="24"/>
      <c r="D56" s="24"/>
      <c r="E56" s="24"/>
      <c r="F56" s="24"/>
      <c r="G56" s="24"/>
      <c r="H56" s="24"/>
      <c r="I56" s="198"/>
      <c r="J56" s="198"/>
      <c r="K56" s="198"/>
      <c r="L56" s="199"/>
      <c r="M56" s="200"/>
      <c r="N56" s="157"/>
      <c r="O56" s="53"/>
      <c r="P56" s="53"/>
      <c r="Q56" s="137"/>
      <c r="R56" s="53"/>
      <c r="S56" s="53"/>
      <c r="T56" s="53"/>
      <c r="U56" s="53"/>
      <c r="V56" s="53"/>
      <c r="W56" s="53"/>
      <c r="X56" s="53"/>
    </row>
    <row r="57" spans="1:24" ht="15.75">
      <c r="A57" s="87"/>
      <c r="B57" s="101" t="s">
        <v>84</v>
      </c>
      <c r="C57" s="12"/>
      <c r="D57" s="12"/>
      <c r="E57" s="12"/>
      <c r="F57" s="12"/>
      <c r="G57" s="12"/>
      <c r="H57" s="12"/>
      <c r="I57" s="89"/>
      <c r="J57" s="89"/>
      <c r="K57" s="89"/>
      <c r="L57" s="90"/>
      <c r="M57" s="124"/>
      <c r="N57" s="124"/>
      <c r="O57" s="146"/>
      <c r="P57" s="53"/>
      <c r="Q57" s="137"/>
      <c r="R57" s="53"/>
      <c r="S57" s="53"/>
      <c r="T57" s="53"/>
      <c r="U57" s="53"/>
      <c r="V57" s="53"/>
      <c r="W57" s="53"/>
      <c r="X57" s="53"/>
    </row>
    <row r="58" spans="1:24" ht="15.75">
      <c r="A58" s="87"/>
      <c r="B58" s="79"/>
      <c r="C58" s="24"/>
      <c r="D58" s="24"/>
      <c r="E58" s="24"/>
      <c r="F58" s="24"/>
      <c r="G58" s="24"/>
      <c r="H58" s="24"/>
      <c r="I58" s="201"/>
      <c r="J58" s="201"/>
      <c r="K58" s="201"/>
      <c r="L58" s="98"/>
      <c r="M58" s="97"/>
      <c r="N58" s="94"/>
      <c r="O58" s="53"/>
      <c r="P58" s="53"/>
      <c r="Q58" s="137"/>
      <c r="R58" s="53"/>
      <c r="S58" s="53"/>
      <c r="T58" s="53"/>
      <c r="U58" s="53"/>
      <c r="V58" s="53"/>
      <c r="W58" s="53"/>
      <c r="X58" s="53"/>
    </row>
    <row r="59" spans="1:24" ht="15.75">
      <c r="A59" s="82" t="s">
        <v>9</v>
      </c>
      <c r="B59" s="83"/>
      <c r="C59" s="84"/>
      <c r="D59" s="84"/>
      <c r="E59" s="84"/>
      <c r="F59" s="84"/>
      <c r="G59" s="84"/>
      <c r="H59" s="84"/>
      <c r="I59" s="85">
        <f t="shared" ref="I59:N59" si="7">I52</f>
        <v>2760</v>
      </c>
      <c r="J59" s="85">
        <f t="shared" si="7"/>
        <v>36740</v>
      </c>
      <c r="K59" s="85">
        <f t="shared" si="7"/>
        <v>39500</v>
      </c>
      <c r="L59" s="85">
        <f t="shared" si="7"/>
        <v>5000</v>
      </c>
      <c r="M59" s="85">
        <f t="shared" si="7"/>
        <v>31740</v>
      </c>
      <c r="N59" s="85">
        <f t="shared" si="7"/>
        <v>36740</v>
      </c>
      <c r="O59" s="53"/>
      <c r="P59" s="53"/>
      <c r="Q59" s="147"/>
      <c r="R59" s="53"/>
      <c r="S59" s="53"/>
      <c r="T59" s="53"/>
      <c r="U59" s="53"/>
      <c r="V59" s="53"/>
      <c r="W59" s="53"/>
      <c r="X59" s="53"/>
    </row>
    <row r="60" spans="1:24" ht="15.75">
      <c r="A60" s="55" t="s">
        <v>23</v>
      </c>
      <c r="B60" s="55"/>
      <c r="C60" s="56"/>
      <c r="D60" s="56"/>
      <c r="E60" s="56"/>
      <c r="F60" s="56"/>
      <c r="G60" s="56"/>
      <c r="H60" s="56"/>
      <c r="I60" s="69">
        <f t="shared" ref="I60:N60" si="8">I59+I61</f>
        <v>2760</v>
      </c>
      <c r="J60" s="69">
        <f t="shared" si="8"/>
        <v>36740</v>
      </c>
      <c r="K60" s="69">
        <f t="shared" si="8"/>
        <v>39500</v>
      </c>
      <c r="L60" s="69">
        <f t="shared" si="8"/>
        <v>5000</v>
      </c>
      <c r="M60" s="69">
        <f t="shared" si="8"/>
        <v>31740</v>
      </c>
      <c r="N60" s="69">
        <f t="shared" si="8"/>
        <v>36740</v>
      </c>
      <c r="O60" s="53"/>
      <c r="P60" s="53"/>
      <c r="Q60" s="138"/>
      <c r="R60" s="53"/>
      <c r="S60" s="53"/>
      <c r="T60" s="53"/>
      <c r="U60" s="53"/>
      <c r="V60" s="53"/>
      <c r="W60" s="53"/>
      <c r="X60" s="53"/>
    </row>
    <row r="61" spans="1:24" ht="15.75">
      <c r="A61" s="57" t="s">
        <v>24</v>
      </c>
      <c r="B61" s="57"/>
      <c r="C61" s="58"/>
      <c r="D61" s="58"/>
      <c r="E61" s="58"/>
      <c r="F61" s="58"/>
      <c r="G61" s="58"/>
      <c r="H61" s="58"/>
      <c r="I61" s="61">
        <f t="shared" ref="I61:N61" si="9">I53</f>
        <v>0</v>
      </c>
      <c r="J61" s="61">
        <f t="shared" si="9"/>
        <v>0</v>
      </c>
      <c r="K61" s="61">
        <f t="shared" si="9"/>
        <v>0</v>
      </c>
      <c r="L61" s="61">
        <f t="shared" si="9"/>
        <v>0</v>
      </c>
      <c r="M61" s="61">
        <f t="shared" si="9"/>
        <v>0</v>
      </c>
      <c r="N61" s="61">
        <f t="shared" si="9"/>
        <v>0</v>
      </c>
      <c r="O61" s="53"/>
      <c r="P61" s="53"/>
      <c r="Q61" s="134"/>
      <c r="R61" s="53"/>
      <c r="S61" s="53"/>
      <c r="T61" s="53"/>
      <c r="U61" s="53"/>
      <c r="V61" s="53"/>
      <c r="W61" s="53"/>
      <c r="X61" s="53"/>
    </row>
    <row r="62" spans="1:24" ht="15.75">
      <c r="A62" s="39"/>
      <c r="B62" s="39"/>
      <c r="C62" s="40"/>
      <c r="D62" s="40"/>
      <c r="E62" s="40"/>
      <c r="F62" s="40"/>
      <c r="G62" s="40"/>
      <c r="H62" s="40"/>
      <c r="I62" s="41"/>
      <c r="J62" s="41"/>
      <c r="K62" s="41"/>
      <c r="L62" s="41"/>
      <c r="M62" s="41"/>
      <c r="N62" s="41"/>
      <c r="O62" s="53"/>
      <c r="P62" s="53"/>
      <c r="Q62" s="134"/>
      <c r="R62" s="53"/>
      <c r="S62" s="53"/>
      <c r="T62" s="53"/>
      <c r="U62" s="53"/>
      <c r="V62" s="53"/>
      <c r="W62" s="53"/>
      <c r="X62" s="53"/>
    </row>
    <row r="63" spans="1:24" ht="15.75">
      <c r="A63" s="32"/>
      <c r="B63" s="32" t="s">
        <v>38</v>
      </c>
      <c r="C63" s="34"/>
      <c r="D63" s="34"/>
      <c r="E63" s="34"/>
      <c r="F63" s="34"/>
      <c r="G63" s="34"/>
      <c r="H63" s="34"/>
      <c r="I63" s="16"/>
      <c r="J63" s="16"/>
      <c r="K63" s="89"/>
      <c r="L63" s="35"/>
      <c r="M63" s="36"/>
      <c r="N63" s="36"/>
      <c r="Q63" s="131"/>
      <c r="R63" s="53"/>
      <c r="S63" s="53"/>
      <c r="T63" s="53"/>
      <c r="U63" s="53"/>
      <c r="V63" s="53"/>
      <c r="W63" s="53"/>
      <c r="X63" s="53"/>
    </row>
    <row r="64" spans="1:24" ht="15.75">
      <c r="A64" s="32"/>
      <c r="B64" s="32"/>
      <c r="C64" s="34"/>
      <c r="D64" s="34"/>
      <c r="E64" s="34"/>
      <c r="F64" s="34"/>
      <c r="G64" s="34"/>
      <c r="H64" s="34"/>
      <c r="I64" s="16"/>
      <c r="J64" s="16"/>
      <c r="K64" s="89"/>
      <c r="L64" s="35"/>
      <c r="M64" s="36"/>
      <c r="N64" s="36"/>
      <c r="Q64" s="131"/>
      <c r="R64" s="53"/>
      <c r="S64" s="53"/>
      <c r="T64" s="53"/>
      <c r="U64" s="53"/>
      <c r="V64" s="53"/>
      <c r="W64" s="53"/>
      <c r="X64" s="53"/>
    </row>
    <row r="65" spans="1:24" ht="15.75">
      <c r="A65" s="32"/>
      <c r="B65" s="32" t="s">
        <v>86</v>
      </c>
      <c r="C65" s="34" t="s">
        <v>17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17">
        <f>450*2*G65+1000*G65</f>
        <v>0</v>
      </c>
      <c r="J65" s="17">
        <f>N65</f>
        <v>0</v>
      </c>
      <c r="K65" s="17">
        <f>J65+I65</f>
        <v>0</v>
      </c>
      <c r="L65" s="54">
        <v>0</v>
      </c>
      <c r="M65" s="17">
        <v>0</v>
      </c>
      <c r="N65" s="17">
        <f>M65+L65</f>
        <v>0</v>
      </c>
      <c r="Q65" s="131"/>
      <c r="R65" s="53"/>
      <c r="S65" s="53"/>
      <c r="T65" s="53"/>
      <c r="U65" s="53"/>
      <c r="V65" s="53"/>
      <c r="W65" s="53"/>
      <c r="X65" s="53"/>
    </row>
    <row r="66" spans="1:24" s="144" customFormat="1" ht="15.75">
      <c r="A66" s="32"/>
      <c r="B66" s="81" t="s">
        <v>25</v>
      </c>
      <c r="C66" s="95"/>
      <c r="D66" s="95"/>
      <c r="E66" s="95"/>
      <c r="F66" s="95"/>
      <c r="G66" s="95"/>
      <c r="H66" s="95"/>
      <c r="I66" s="97"/>
      <c r="J66" s="97"/>
      <c r="K66" s="97"/>
      <c r="L66" s="98"/>
      <c r="M66" s="97"/>
      <c r="N66" s="205"/>
      <c r="Q66" s="137"/>
      <c r="R66" s="146"/>
      <c r="S66" s="146"/>
      <c r="T66" s="146"/>
      <c r="U66" s="146"/>
      <c r="V66" s="146"/>
      <c r="W66" s="146"/>
      <c r="X66" s="146"/>
    </row>
    <row r="67" spans="1:24" ht="15.75">
      <c r="A67" s="32"/>
      <c r="B67" s="32"/>
      <c r="C67" s="34"/>
      <c r="D67" s="34"/>
      <c r="E67" s="34"/>
      <c r="F67" s="34"/>
      <c r="G67" s="34"/>
      <c r="H67" s="34"/>
      <c r="I67" s="17"/>
      <c r="J67" s="17"/>
      <c r="K67" s="17"/>
      <c r="L67" s="54"/>
      <c r="M67" s="17"/>
      <c r="N67" s="17"/>
      <c r="Q67" s="131"/>
      <c r="R67" s="53"/>
      <c r="S67" s="53"/>
      <c r="T67" s="53"/>
      <c r="U67" s="53"/>
      <c r="V67" s="53"/>
      <c r="W67" s="53"/>
      <c r="X67" s="53"/>
    </row>
    <row r="68" spans="1:24" ht="15.75">
      <c r="A68" s="32"/>
      <c r="B68" s="23" t="s">
        <v>47</v>
      </c>
      <c r="C68" s="34" t="s">
        <v>28</v>
      </c>
      <c r="D68" s="34">
        <v>4</v>
      </c>
      <c r="E68" s="34">
        <v>0</v>
      </c>
      <c r="F68" s="34">
        <v>0</v>
      </c>
      <c r="G68" s="34">
        <v>4</v>
      </c>
      <c r="H68" s="34">
        <v>2</v>
      </c>
      <c r="I68" s="17">
        <v>400</v>
      </c>
      <c r="J68" s="17">
        <f>N68</f>
        <v>4244</v>
      </c>
      <c r="K68" s="17">
        <f>J68+I68</f>
        <v>4644</v>
      </c>
      <c r="L68" s="54">
        <v>2000</v>
      </c>
      <c r="M68" s="17">
        <f>193*D68*H68+350*H68</f>
        <v>2244</v>
      </c>
      <c r="N68" s="17">
        <f>M68+L68</f>
        <v>4244</v>
      </c>
      <c r="Q68" s="131"/>
      <c r="R68" s="53"/>
      <c r="S68" s="53"/>
      <c r="T68" s="53"/>
      <c r="U68" s="53"/>
      <c r="V68" s="53"/>
      <c r="W68" s="53"/>
      <c r="X68" s="53"/>
    </row>
    <row r="69" spans="1:24" ht="15.75">
      <c r="A69" s="32"/>
      <c r="B69" s="63" t="s">
        <v>25</v>
      </c>
      <c r="C69" s="34"/>
      <c r="D69" s="34"/>
      <c r="E69" s="34"/>
      <c r="F69" s="34"/>
      <c r="G69" s="34"/>
      <c r="H69" s="34"/>
      <c r="I69" s="17"/>
      <c r="J69" s="17"/>
      <c r="K69" s="17"/>
      <c r="L69" s="54"/>
      <c r="M69" s="17"/>
      <c r="N69" s="36"/>
      <c r="Q69" s="131"/>
      <c r="R69" s="53"/>
      <c r="S69" s="53"/>
      <c r="T69" s="53"/>
      <c r="U69" s="53"/>
      <c r="V69" s="53"/>
      <c r="W69" s="53"/>
      <c r="X69" s="53"/>
    </row>
    <row r="70" spans="1:24" ht="15.75">
      <c r="A70" s="11"/>
      <c r="B70" s="63"/>
      <c r="C70" s="12"/>
      <c r="D70" s="12"/>
      <c r="E70" s="12"/>
      <c r="F70" s="12"/>
      <c r="G70" s="12"/>
      <c r="H70" s="12"/>
      <c r="I70" s="16"/>
      <c r="J70" s="17"/>
      <c r="K70" s="14"/>
      <c r="L70" s="13"/>
      <c r="M70" s="15"/>
      <c r="N70" s="14"/>
      <c r="Q70" s="131"/>
      <c r="R70" s="53"/>
      <c r="S70" s="53"/>
      <c r="T70" s="53"/>
      <c r="U70" s="53"/>
      <c r="V70" s="53"/>
      <c r="W70" s="53"/>
      <c r="X70" s="53"/>
    </row>
    <row r="71" spans="1:24" ht="15.75">
      <c r="A71" s="30"/>
      <c r="B71" s="105" t="s">
        <v>9</v>
      </c>
      <c r="C71" s="103"/>
      <c r="D71" s="103"/>
      <c r="E71" s="103"/>
      <c r="F71" s="103"/>
      <c r="G71" s="103"/>
      <c r="H71" s="103"/>
      <c r="I71" s="31">
        <f t="shared" ref="I71:N71" si="10">I68+I65</f>
        <v>400</v>
      </c>
      <c r="J71" s="31">
        <f t="shared" si="10"/>
        <v>4244</v>
      </c>
      <c r="K71" s="31">
        <f t="shared" si="10"/>
        <v>4644</v>
      </c>
      <c r="L71" s="128">
        <f t="shared" si="10"/>
        <v>2000</v>
      </c>
      <c r="M71" s="31">
        <f t="shared" si="10"/>
        <v>2244</v>
      </c>
      <c r="N71" s="31">
        <f t="shared" si="10"/>
        <v>4244</v>
      </c>
      <c r="Q71" s="135"/>
      <c r="R71" s="53"/>
      <c r="S71" s="53"/>
      <c r="T71" s="53"/>
      <c r="U71" s="53"/>
      <c r="V71" s="53"/>
      <c r="W71" s="53"/>
      <c r="X71" s="53"/>
    </row>
    <row r="72" spans="1:24" s="144" customFormat="1" ht="15.75">
      <c r="A72" s="102"/>
      <c r="B72" s="107" t="s">
        <v>42</v>
      </c>
      <c r="C72" s="145"/>
      <c r="D72" s="145"/>
      <c r="E72" s="56"/>
      <c r="F72" s="56"/>
      <c r="G72" s="56"/>
      <c r="H72" s="56"/>
      <c r="I72" s="69">
        <f t="shared" ref="I72:N72" si="11">I71+I73</f>
        <v>400</v>
      </c>
      <c r="J72" s="69">
        <f t="shared" si="11"/>
        <v>4244</v>
      </c>
      <c r="K72" s="69">
        <f t="shared" si="11"/>
        <v>4644</v>
      </c>
      <c r="L72" s="69">
        <f t="shared" si="11"/>
        <v>2000</v>
      </c>
      <c r="M72" s="69">
        <f t="shared" si="11"/>
        <v>2244</v>
      </c>
      <c r="N72" s="69">
        <f t="shared" si="11"/>
        <v>4244</v>
      </c>
      <c r="Q72" s="137"/>
      <c r="R72" s="146"/>
      <c r="S72" s="146"/>
      <c r="T72" s="146"/>
      <c r="U72" s="146"/>
      <c r="V72" s="146"/>
      <c r="W72" s="146"/>
      <c r="X72" s="146"/>
    </row>
    <row r="73" spans="1:24" s="144" customFormat="1" ht="15.75">
      <c r="A73" s="57"/>
      <c r="B73" s="106" t="s">
        <v>24</v>
      </c>
      <c r="C73" s="58"/>
      <c r="D73" s="58"/>
      <c r="E73" s="58"/>
      <c r="F73" s="58"/>
      <c r="G73" s="58"/>
      <c r="H73" s="58"/>
      <c r="I73" s="61">
        <f t="shared" ref="I73:N73" si="12">I66+I69</f>
        <v>0</v>
      </c>
      <c r="J73" s="61">
        <f t="shared" si="12"/>
        <v>0</v>
      </c>
      <c r="K73" s="61">
        <f t="shared" si="12"/>
        <v>0</v>
      </c>
      <c r="L73" s="61">
        <f t="shared" si="12"/>
        <v>0</v>
      </c>
      <c r="M73" s="61">
        <f t="shared" si="12"/>
        <v>0</v>
      </c>
      <c r="N73" s="61">
        <f t="shared" si="12"/>
        <v>0</v>
      </c>
      <c r="Q73" s="134"/>
      <c r="R73" s="146"/>
      <c r="S73" s="146"/>
      <c r="T73" s="146"/>
      <c r="U73" s="146"/>
      <c r="V73" s="146"/>
      <c r="W73" s="146"/>
      <c r="X73" s="146"/>
    </row>
    <row r="74" spans="1:24" ht="15.75">
      <c r="A74" s="39"/>
      <c r="B74" s="39"/>
      <c r="C74" s="40"/>
      <c r="D74" s="40"/>
      <c r="E74" s="40"/>
      <c r="F74" s="40"/>
      <c r="G74" s="40"/>
      <c r="H74" s="40"/>
      <c r="I74" s="41"/>
      <c r="J74" s="41"/>
      <c r="K74" s="41"/>
      <c r="L74" s="41"/>
      <c r="M74" s="41"/>
      <c r="N74" s="41"/>
      <c r="O74" s="53"/>
      <c r="P74" s="53"/>
      <c r="Q74" s="134"/>
      <c r="R74" s="53"/>
      <c r="S74" s="53"/>
      <c r="T74" s="53"/>
      <c r="U74" s="53"/>
      <c r="V74" s="53"/>
      <c r="W74" s="53"/>
      <c r="X74" s="53"/>
    </row>
    <row r="75" spans="1:24" ht="15.75">
      <c r="A75" s="32"/>
      <c r="B75" s="32" t="s">
        <v>37</v>
      </c>
      <c r="C75" s="34"/>
      <c r="D75" s="34"/>
      <c r="E75" s="34"/>
      <c r="F75" s="34"/>
      <c r="G75" s="34"/>
      <c r="H75" s="34"/>
      <c r="I75" s="16"/>
      <c r="J75" s="16"/>
      <c r="K75" s="89"/>
      <c r="L75" s="35"/>
      <c r="M75" s="36"/>
      <c r="N75" s="36"/>
      <c r="Q75" s="131"/>
      <c r="R75" s="53"/>
      <c r="S75" s="53"/>
      <c r="T75" s="53"/>
      <c r="U75" s="53"/>
      <c r="V75" s="53"/>
      <c r="W75" s="53"/>
      <c r="X75" s="53"/>
    </row>
    <row r="76" spans="1:24" ht="15.75">
      <c r="A76" s="32"/>
      <c r="B76" s="32"/>
      <c r="C76" s="34"/>
      <c r="D76" s="34"/>
      <c r="E76" s="34"/>
      <c r="F76" s="34"/>
      <c r="G76" s="34"/>
      <c r="H76" s="34"/>
      <c r="I76" s="16"/>
      <c r="J76" s="16"/>
      <c r="K76" s="89"/>
      <c r="L76" s="35"/>
      <c r="M76" s="36"/>
      <c r="N76" s="36"/>
      <c r="Q76" s="131"/>
      <c r="R76" s="53"/>
      <c r="S76" s="53"/>
      <c r="T76" s="53"/>
      <c r="U76" s="53"/>
      <c r="V76" s="53"/>
      <c r="W76" s="53"/>
      <c r="X76" s="53"/>
    </row>
    <row r="77" spans="1:24" ht="15.75">
      <c r="A77" s="32"/>
      <c r="B77" s="32" t="s">
        <v>78</v>
      </c>
      <c r="C77" s="34" t="s">
        <v>44</v>
      </c>
      <c r="D77" s="34">
        <v>5</v>
      </c>
      <c r="E77" s="34">
        <v>0</v>
      </c>
      <c r="F77" s="34">
        <v>3</v>
      </c>
      <c r="G77" s="34">
        <v>4</v>
      </c>
      <c r="H77" s="34">
        <v>20</v>
      </c>
      <c r="I77" s="17">
        <f>157*D77*G77+250*G77</f>
        <v>4140</v>
      </c>
      <c r="J77" s="17">
        <f>N77</f>
        <v>28700</v>
      </c>
      <c r="K77" s="17">
        <f>J77+I77</f>
        <v>32840</v>
      </c>
      <c r="L77" s="54">
        <v>6000</v>
      </c>
      <c r="M77" s="17">
        <f>157*D77*H77+350*H77</f>
        <v>22700</v>
      </c>
      <c r="N77" s="17">
        <f>M77+L77</f>
        <v>28700</v>
      </c>
      <c r="Q77" s="131"/>
      <c r="R77" s="53"/>
      <c r="S77" s="53"/>
      <c r="T77" s="53"/>
      <c r="U77" s="53"/>
      <c r="V77" s="53"/>
      <c r="W77" s="53"/>
      <c r="X77" s="53"/>
    </row>
    <row r="78" spans="1:24" ht="15.75">
      <c r="A78" s="32"/>
      <c r="B78" s="32" t="s">
        <v>60</v>
      </c>
      <c r="C78" s="34"/>
      <c r="D78" s="34"/>
      <c r="E78" s="34"/>
      <c r="F78" s="34"/>
      <c r="G78" s="34"/>
      <c r="H78" s="34"/>
      <c r="I78" s="17"/>
      <c r="J78" s="17"/>
      <c r="K78" s="17"/>
      <c r="L78" s="54"/>
      <c r="M78" s="17"/>
      <c r="N78" s="17"/>
      <c r="Q78" s="131"/>
      <c r="R78" s="53"/>
      <c r="S78" s="53"/>
      <c r="T78" s="53"/>
      <c r="U78" s="53"/>
      <c r="V78" s="53"/>
      <c r="W78" s="53"/>
      <c r="X78" s="53"/>
    </row>
    <row r="79" spans="1:24" s="144" customFormat="1" ht="15.75">
      <c r="A79" s="32"/>
      <c r="B79" s="81" t="s">
        <v>25</v>
      </c>
      <c r="C79" s="95"/>
      <c r="D79" s="95"/>
      <c r="E79" s="95"/>
      <c r="F79" s="95"/>
      <c r="G79" s="95"/>
      <c r="H79" s="95"/>
      <c r="I79" s="97"/>
      <c r="J79" s="97"/>
      <c r="K79" s="97"/>
      <c r="L79" s="98"/>
      <c r="M79" s="97"/>
      <c r="N79" s="97"/>
      <c r="Q79" s="137"/>
      <c r="R79" s="146"/>
      <c r="S79" s="146"/>
      <c r="T79" s="146"/>
      <c r="U79" s="146"/>
      <c r="V79" s="146"/>
      <c r="W79" s="146"/>
      <c r="X79" s="146"/>
    </row>
    <row r="80" spans="1:24" ht="15.75">
      <c r="A80" s="32"/>
      <c r="B80" s="32"/>
      <c r="C80" s="34"/>
      <c r="D80" s="34"/>
      <c r="E80" s="34"/>
      <c r="F80" s="34"/>
      <c r="G80" s="34"/>
      <c r="H80" s="34"/>
      <c r="I80" s="17"/>
      <c r="J80" s="17"/>
      <c r="K80" s="17"/>
      <c r="L80" s="54"/>
      <c r="M80" s="17"/>
      <c r="N80" s="17"/>
      <c r="Q80" s="131"/>
      <c r="R80" s="53"/>
      <c r="S80" s="53"/>
      <c r="T80" s="53"/>
      <c r="U80" s="53"/>
      <c r="V80" s="53"/>
      <c r="W80" s="53"/>
      <c r="X80" s="53"/>
    </row>
    <row r="81" spans="1:24" ht="15.75">
      <c r="A81" s="11"/>
      <c r="B81" s="96"/>
      <c r="C81" s="70"/>
      <c r="D81" s="24"/>
      <c r="E81" s="24"/>
      <c r="F81" s="24"/>
      <c r="G81" s="24"/>
      <c r="H81" s="24"/>
      <c r="I81" s="18"/>
      <c r="J81" s="18"/>
      <c r="K81" s="18"/>
      <c r="L81" s="18"/>
      <c r="M81" s="18"/>
      <c r="N81" s="18"/>
      <c r="O81" s="53"/>
      <c r="P81" s="53"/>
      <c r="Q81" s="137"/>
      <c r="R81" s="53"/>
    </row>
    <row r="82" spans="1:24" ht="15.75">
      <c r="A82" s="82" t="s">
        <v>49</v>
      </c>
      <c r="B82" s="83"/>
      <c r="C82" s="84"/>
      <c r="D82" s="84"/>
      <c r="E82" s="84"/>
      <c r="F82" s="84"/>
      <c r="G82" s="84"/>
      <c r="H82" s="84"/>
      <c r="I82" s="85">
        <f t="shared" ref="I82:N82" si="13">I77</f>
        <v>4140</v>
      </c>
      <c r="J82" s="85">
        <f t="shared" si="13"/>
        <v>28700</v>
      </c>
      <c r="K82" s="85">
        <f t="shared" si="13"/>
        <v>32840</v>
      </c>
      <c r="L82" s="85">
        <f t="shared" si="13"/>
        <v>6000</v>
      </c>
      <c r="M82" s="85">
        <f t="shared" si="13"/>
        <v>22700</v>
      </c>
      <c r="N82" s="85">
        <f t="shared" si="13"/>
        <v>28700</v>
      </c>
      <c r="O82" s="53"/>
      <c r="P82" s="53"/>
      <c r="Q82" s="147"/>
      <c r="R82" s="53"/>
    </row>
    <row r="83" spans="1:24" ht="15.75">
      <c r="A83" s="55" t="s">
        <v>50</v>
      </c>
      <c r="B83" s="55"/>
      <c r="C83" s="56"/>
      <c r="D83" s="56"/>
      <c r="E83" s="56"/>
      <c r="F83" s="56"/>
      <c r="G83" s="56"/>
      <c r="H83" s="56"/>
      <c r="I83" s="69">
        <f t="shared" ref="I83:N83" si="14">I82+I84</f>
        <v>4140</v>
      </c>
      <c r="J83" s="69">
        <f t="shared" si="14"/>
        <v>28700</v>
      </c>
      <c r="K83" s="69">
        <f t="shared" si="14"/>
        <v>32840</v>
      </c>
      <c r="L83" s="69">
        <f t="shared" si="14"/>
        <v>6000</v>
      </c>
      <c r="M83" s="69">
        <f t="shared" si="14"/>
        <v>22700</v>
      </c>
      <c r="N83" s="69">
        <f t="shared" si="14"/>
        <v>28700</v>
      </c>
      <c r="O83" s="53"/>
      <c r="P83" s="53"/>
      <c r="Q83" s="138"/>
      <c r="R83" s="53"/>
    </row>
    <row r="84" spans="1:24" ht="15.75">
      <c r="A84" s="57" t="s">
        <v>51</v>
      </c>
      <c r="B84" s="57"/>
      <c r="C84" s="58"/>
      <c r="D84" s="58"/>
      <c r="E84" s="58"/>
      <c r="F84" s="58"/>
      <c r="G84" s="58"/>
      <c r="H84" s="58"/>
      <c r="I84" s="61">
        <f t="shared" ref="I84:N84" si="15">I79</f>
        <v>0</v>
      </c>
      <c r="J84" s="61">
        <f t="shared" si="15"/>
        <v>0</v>
      </c>
      <c r="K84" s="61">
        <f t="shared" si="15"/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53"/>
      <c r="P84" s="53"/>
      <c r="Q84" s="134"/>
      <c r="R84" s="53"/>
    </row>
    <row r="85" spans="1:24" s="177" customFormat="1" ht="15.75">
      <c r="A85" s="169"/>
      <c r="B85" s="169"/>
      <c r="C85" s="171"/>
      <c r="D85" s="171"/>
      <c r="E85" s="171"/>
      <c r="F85" s="171"/>
      <c r="G85" s="171"/>
      <c r="H85" s="171"/>
      <c r="I85" s="172"/>
      <c r="J85" s="172"/>
      <c r="K85" s="172"/>
      <c r="L85" s="172"/>
      <c r="M85" s="172"/>
      <c r="N85" s="172"/>
      <c r="Q85" s="174"/>
    </row>
    <row r="86" spans="1:24" ht="15.75">
      <c r="A86" s="32"/>
      <c r="B86" s="32" t="s">
        <v>52</v>
      </c>
      <c r="C86" s="34"/>
      <c r="D86" s="34"/>
      <c r="E86" s="34"/>
      <c r="F86" s="34"/>
      <c r="G86" s="34"/>
      <c r="H86" s="34"/>
      <c r="I86" s="16"/>
      <c r="J86" s="16"/>
      <c r="K86" s="89"/>
      <c r="L86" s="35"/>
      <c r="M86" s="36"/>
      <c r="N86" s="36"/>
      <c r="Q86" s="131"/>
      <c r="R86" s="53"/>
      <c r="S86" s="53"/>
      <c r="T86" s="53"/>
      <c r="U86" s="53"/>
      <c r="V86" s="53"/>
      <c r="W86" s="53"/>
      <c r="X86" s="53"/>
    </row>
    <row r="87" spans="1:24" ht="15.75">
      <c r="A87" s="32"/>
      <c r="B87" s="32"/>
      <c r="C87" s="34"/>
      <c r="D87" s="34"/>
      <c r="E87" s="34"/>
      <c r="F87" s="34"/>
      <c r="G87" s="34"/>
      <c r="H87" s="34"/>
      <c r="I87" s="16"/>
      <c r="J87" s="16"/>
      <c r="K87" s="89"/>
      <c r="L87" s="35"/>
      <c r="M87" s="36"/>
      <c r="N87" s="36"/>
      <c r="Q87" s="131"/>
      <c r="R87" s="53"/>
      <c r="S87" s="53"/>
      <c r="T87" s="53"/>
      <c r="U87" s="53"/>
      <c r="V87" s="53"/>
      <c r="W87" s="53"/>
      <c r="X87" s="53"/>
    </row>
    <row r="88" spans="1:24" ht="15.75">
      <c r="A88" s="32"/>
      <c r="B88" s="32" t="s">
        <v>30</v>
      </c>
      <c r="C88" s="34"/>
      <c r="D88" s="34"/>
      <c r="E88" s="34"/>
      <c r="F88" s="34"/>
      <c r="G88" s="34"/>
      <c r="H88" s="34"/>
      <c r="I88" s="16"/>
      <c r="J88" s="16"/>
      <c r="K88" s="89"/>
      <c r="L88" s="35"/>
      <c r="M88" s="36"/>
      <c r="N88" s="36"/>
      <c r="Q88" s="131"/>
      <c r="R88" s="53"/>
      <c r="S88" s="53"/>
      <c r="T88" s="53"/>
      <c r="U88" s="53"/>
      <c r="V88" s="53"/>
      <c r="W88" s="53"/>
      <c r="X88" s="53"/>
    </row>
    <row r="89" spans="1:24" ht="15.75">
      <c r="A89" s="32"/>
      <c r="B89" s="32"/>
      <c r="C89" s="34"/>
      <c r="D89" s="34"/>
      <c r="E89" s="34"/>
      <c r="F89" s="34"/>
      <c r="G89" s="34"/>
      <c r="H89" s="34"/>
      <c r="I89" s="16"/>
      <c r="J89" s="16"/>
      <c r="K89" s="89"/>
      <c r="L89" s="35"/>
      <c r="M89" s="36"/>
      <c r="N89" s="36"/>
      <c r="Q89" s="131"/>
      <c r="R89" s="53"/>
      <c r="S89" s="53"/>
      <c r="T89" s="53"/>
      <c r="U89" s="53"/>
      <c r="V89" s="53"/>
      <c r="W89" s="53"/>
      <c r="X89" s="53"/>
    </row>
    <row r="90" spans="1:24" ht="15.75">
      <c r="A90" s="32"/>
      <c r="B90" s="33" t="s">
        <v>58</v>
      </c>
      <c r="C90" s="34" t="s">
        <v>44</v>
      </c>
      <c r="D90" s="34">
        <v>8</v>
      </c>
      <c r="E90" s="34">
        <v>0</v>
      </c>
      <c r="F90" s="34">
        <v>0</v>
      </c>
      <c r="G90" s="34">
        <v>2</v>
      </c>
      <c r="H90" s="34">
        <v>0</v>
      </c>
      <c r="I90" s="17">
        <f>200*D90*G90+350*2</f>
        <v>3900</v>
      </c>
      <c r="J90" s="17">
        <f>0</f>
        <v>0</v>
      </c>
      <c r="K90" s="17">
        <f>J90+I90</f>
        <v>3900</v>
      </c>
      <c r="L90" s="54">
        <v>0</v>
      </c>
      <c r="M90" s="17">
        <v>0</v>
      </c>
      <c r="N90" s="17">
        <f>M90+L90</f>
        <v>0</v>
      </c>
      <c r="Q90" s="131"/>
      <c r="R90" s="53"/>
      <c r="S90" s="53"/>
      <c r="T90" s="53"/>
      <c r="U90" s="53"/>
      <c r="V90" s="53"/>
      <c r="W90" s="53"/>
      <c r="X90" s="53"/>
    </row>
    <row r="91" spans="1:24" ht="15.75">
      <c r="A91" s="32"/>
      <c r="B91" s="81" t="s">
        <v>25</v>
      </c>
      <c r="C91" s="34"/>
      <c r="D91" s="34"/>
      <c r="E91" s="34"/>
      <c r="F91" s="34"/>
      <c r="G91" s="34"/>
      <c r="H91" s="34"/>
      <c r="I91" s="17"/>
      <c r="J91" s="17"/>
      <c r="K91" s="17"/>
      <c r="L91" s="54"/>
      <c r="M91" s="17"/>
      <c r="N91" s="17"/>
      <c r="Q91" s="131"/>
      <c r="R91" s="53"/>
      <c r="S91" s="53"/>
      <c r="T91" s="53"/>
      <c r="U91" s="53"/>
      <c r="V91" s="53"/>
      <c r="W91" s="53"/>
      <c r="X91" s="53"/>
    </row>
    <row r="92" spans="1:24" ht="15.75">
      <c r="A92" s="32"/>
      <c r="B92" s="32"/>
      <c r="C92" s="34"/>
      <c r="D92" s="34"/>
      <c r="E92" s="34"/>
      <c r="F92" s="34"/>
      <c r="G92" s="34"/>
      <c r="H92" s="34"/>
      <c r="I92" s="17"/>
      <c r="J92" s="17"/>
      <c r="K92" s="17"/>
      <c r="L92" s="54"/>
      <c r="M92" s="17"/>
      <c r="N92" s="17"/>
      <c r="Q92" s="131"/>
      <c r="R92" s="53"/>
      <c r="S92" s="53"/>
      <c r="T92" s="53"/>
      <c r="U92" s="53"/>
      <c r="V92" s="53"/>
      <c r="W92" s="53"/>
      <c r="X92" s="53"/>
    </row>
    <row r="93" spans="1:24" ht="15.75">
      <c r="A93" s="32"/>
      <c r="B93" s="178" t="s">
        <v>53</v>
      </c>
      <c r="C93" s="34" t="s">
        <v>36</v>
      </c>
      <c r="D93" s="34">
        <v>5</v>
      </c>
      <c r="E93" s="34">
        <v>0</v>
      </c>
      <c r="F93" s="34">
        <v>0</v>
      </c>
      <c r="G93" s="34">
        <v>2</v>
      </c>
      <c r="H93" s="34">
        <v>0</v>
      </c>
      <c r="I93" s="17">
        <f>151*D93*G93+150*G93</f>
        <v>1810</v>
      </c>
      <c r="J93" s="17">
        <v>0</v>
      </c>
      <c r="K93" s="17">
        <f>I93</f>
        <v>1810</v>
      </c>
      <c r="L93" s="54">
        <v>0</v>
      </c>
      <c r="M93" s="17">
        <v>0</v>
      </c>
      <c r="N93" s="17">
        <v>0</v>
      </c>
      <c r="Q93" s="131"/>
      <c r="R93" s="53"/>
      <c r="S93" s="53"/>
      <c r="T93" s="53"/>
      <c r="U93" s="53"/>
      <c r="V93" s="53"/>
      <c r="W93" s="53"/>
      <c r="X93" s="53"/>
    </row>
    <row r="94" spans="1:24" ht="15.75">
      <c r="A94" s="32"/>
      <c r="B94" s="96" t="s">
        <v>25</v>
      </c>
      <c r="C94" s="70" t="s">
        <v>36</v>
      </c>
      <c r="D94" s="202"/>
      <c r="E94" s="202"/>
      <c r="F94" s="202"/>
      <c r="G94" s="202"/>
      <c r="H94" s="202"/>
      <c r="I94" s="203"/>
      <c r="J94" s="203"/>
      <c r="K94" s="203"/>
      <c r="L94" s="203"/>
      <c r="M94" s="203"/>
      <c r="N94" s="203"/>
      <c r="Q94" s="131"/>
      <c r="R94" s="53"/>
      <c r="S94" s="53"/>
      <c r="T94" s="53"/>
      <c r="U94" s="53"/>
      <c r="V94" s="53"/>
      <c r="W94" s="53"/>
      <c r="X94" s="53"/>
    </row>
    <row r="95" spans="1:24" ht="15.75">
      <c r="A95" s="32"/>
      <c r="B95" s="23"/>
      <c r="C95" s="34"/>
      <c r="D95" s="34"/>
      <c r="E95" s="34"/>
      <c r="F95" s="34"/>
      <c r="G95" s="34"/>
      <c r="H95" s="34"/>
      <c r="I95" s="17"/>
      <c r="J95" s="17"/>
      <c r="K95" s="17"/>
      <c r="L95" s="54"/>
      <c r="M95" s="17"/>
      <c r="N95" s="17"/>
      <c r="Q95" s="131"/>
      <c r="R95" s="53"/>
      <c r="S95" s="53"/>
      <c r="T95" s="53"/>
      <c r="U95" s="53"/>
      <c r="V95" s="53"/>
      <c r="W95" s="53"/>
      <c r="X95" s="53"/>
    </row>
    <row r="96" spans="1:24" s="144" customFormat="1" ht="15.75">
      <c r="A96" s="11"/>
      <c r="B96" s="178" t="s">
        <v>53</v>
      </c>
      <c r="C96" s="12" t="s">
        <v>48</v>
      </c>
      <c r="D96" s="12">
        <v>5</v>
      </c>
      <c r="E96" s="12">
        <v>0</v>
      </c>
      <c r="F96" s="12">
        <v>0</v>
      </c>
      <c r="G96" s="12">
        <v>2</v>
      </c>
      <c r="H96" s="12">
        <v>0</v>
      </c>
      <c r="I96" s="17">
        <f>153*D96*G96+350*G96</f>
        <v>2230</v>
      </c>
      <c r="J96" s="17">
        <v>0</v>
      </c>
      <c r="K96" s="20">
        <f>I96</f>
        <v>2230</v>
      </c>
      <c r="L96" s="19">
        <v>0</v>
      </c>
      <c r="M96" s="175">
        <v>0</v>
      </c>
      <c r="N96" s="20">
        <v>0</v>
      </c>
      <c r="O96" s="176"/>
      <c r="Q96" s="137"/>
      <c r="R96" s="146"/>
      <c r="S96" s="146"/>
      <c r="T96" s="146"/>
      <c r="U96" s="146"/>
      <c r="V96" s="146"/>
      <c r="W96" s="146"/>
      <c r="X96" s="146"/>
    </row>
    <row r="97" spans="1:24" ht="15.75">
      <c r="A97" s="11"/>
      <c r="B97" s="96" t="s">
        <v>25</v>
      </c>
      <c r="C97" s="204"/>
      <c r="D97" s="202"/>
      <c r="E97" s="202"/>
      <c r="F97" s="202"/>
      <c r="G97" s="202"/>
      <c r="H97" s="202"/>
      <c r="I97" s="203"/>
      <c r="J97" s="203"/>
      <c r="K97" s="203"/>
      <c r="L97" s="19"/>
      <c r="M97" s="21"/>
      <c r="N97" s="20"/>
      <c r="Q97" s="131"/>
      <c r="R97" s="53"/>
      <c r="S97" s="53"/>
      <c r="T97" s="53"/>
      <c r="U97" s="53"/>
      <c r="V97" s="53"/>
      <c r="W97" s="53"/>
      <c r="X97" s="53"/>
    </row>
    <row r="98" spans="1:24" ht="15.75">
      <c r="A98" s="11"/>
      <c r="B98" s="162"/>
      <c r="C98" s="159"/>
      <c r="D98" s="159"/>
      <c r="E98" s="159"/>
      <c r="F98" s="159"/>
      <c r="G98" s="159"/>
      <c r="H98" s="159"/>
      <c r="I98" s="161"/>
      <c r="J98" s="161"/>
      <c r="K98" s="161"/>
      <c r="L98" s="160"/>
      <c r="M98" s="161"/>
      <c r="N98" s="161"/>
      <c r="O98" s="53"/>
      <c r="P98" s="53"/>
      <c r="Q98" s="131"/>
      <c r="R98" s="53"/>
      <c r="S98" s="53"/>
      <c r="T98" s="53"/>
      <c r="U98" s="53"/>
      <c r="V98" s="53"/>
      <c r="W98" s="53"/>
      <c r="X98" s="53"/>
    </row>
    <row r="99" spans="1:24" s="144" customFormat="1" ht="15.75">
      <c r="A99" s="11"/>
      <c r="B99" s="178" t="s">
        <v>53</v>
      </c>
      <c r="C99" s="159" t="s">
        <v>39</v>
      </c>
      <c r="D99" s="159">
        <v>5</v>
      </c>
      <c r="E99" s="159">
        <v>0</v>
      </c>
      <c r="F99" s="159">
        <v>0</v>
      </c>
      <c r="G99" s="159">
        <v>4</v>
      </c>
      <c r="H99" s="159">
        <v>0</v>
      </c>
      <c r="I99" s="161">
        <v>400</v>
      </c>
      <c r="J99" s="161">
        <v>0</v>
      </c>
      <c r="K99" s="161">
        <f>I99</f>
        <v>400</v>
      </c>
      <c r="L99" s="160">
        <v>0</v>
      </c>
      <c r="M99" s="161">
        <v>0</v>
      </c>
      <c r="N99" s="161">
        <v>0</v>
      </c>
      <c r="O99" s="146"/>
      <c r="P99" s="146"/>
      <c r="Q99" s="137"/>
      <c r="R99" s="146"/>
      <c r="S99" s="146"/>
      <c r="T99" s="146"/>
      <c r="U99" s="146"/>
      <c r="V99" s="146"/>
      <c r="W99" s="146"/>
      <c r="X99" s="146"/>
    </row>
    <row r="100" spans="1:24" ht="15.75">
      <c r="A100" s="11"/>
      <c r="B100" s="79" t="s">
        <v>25</v>
      </c>
      <c r="C100" s="24"/>
      <c r="D100" s="12"/>
      <c r="E100" s="12"/>
      <c r="F100" s="12"/>
      <c r="G100" s="12"/>
      <c r="H100" s="12"/>
      <c r="I100" s="114"/>
      <c r="J100" s="20"/>
      <c r="K100" s="20"/>
      <c r="L100" s="19"/>
      <c r="M100" s="20"/>
      <c r="N100" s="20"/>
      <c r="O100" s="53"/>
      <c r="P100" s="53"/>
      <c r="Q100" s="131"/>
      <c r="R100" s="53"/>
      <c r="S100" s="53"/>
      <c r="T100" s="53"/>
      <c r="U100" s="53"/>
      <c r="V100" s="53"/>
      <c r="W100" s="53"/>
      <c r="X100" s="53"/>
    </row>
    <row r="101" spans="1:24" ht="15.75">
      <c r="A101" s="11"/>
      <c r="B101" s="79"/>
      <c r="C101" s="24"/>
      <c r="D101" s="12"/>
      <c r="E101" s="12"/>
      <c r="F101" s="12"/>
      <c r="G101" s="12"/>
      <c r="H101" s="12"/>
      <c r="I101" s="114"/>
      <c r="J101" s="20"/>
      <c r="K101" s="20"/>
      <c r="L101" s="19"/>
      <c r="M101" s="20"/>
      <c r="N101" s="20"/>
      <c r="O101" s="53"/>
      <c r="P101" s="53"/>
      <c r="Q101" s="131"/>
      <c r="R101" s="53"/>
      <c r="S101" s="53"/>
      <c r="T101" s="53"/>
      <c r="U101" s="53"/>
      <c r="V101" s="53"/>
      <c r="W101" s="53"/>
      <c r="X101" s="53"/>
    </row>
    <row r="102" spans="1:24" ht="15.75">
      <c r="A102" s="11"/>
      <c r="B102" s="178" t="s">
        <v>53</v>
      </c>
      <c r="C102" s="12" t="s">
        <v>40</v>
      </c>
      <c r="D102" s="12">
        <v>5</v>
      </c>
      <c r="E102" s="12">
        <v>0</v>
      </c>
      <c r="F102" s="12">
        <v>0</v>
      </c>
      <c r="G102" s="12">
        <v>2</v>
      </c>
      <c r="H102" s="12">
        <v>0</v>
      </c>
      <c r="I102" s="114">
        <f>141*D102*G102+250*G102</f>
        <v>1910</v>
      </c>
      <c r="J102" s="20">
        <v>0</v>
      </c>
      <c r="K102" s="20">
        <f>I102</f>
        <v>1910</v>
      </c>
      <c r="L102" s="19">
        <v>0</v>
      </c>
      <c r="M102" s="20">
        <v>0</v>
      </c>
      <c r="N102" s="20">
        <v>0</v>
      </c>
      <c r="O102" s="53"/>
      <c r="P102" s="53"/>
      <c r="Q102" s="131"/>
      <c r="R102" s="53"/>
      <c r="S102" s="53"/>
      <c r="T102" s="53"/>
      <c r="U102" s="53"/>
      <c r="V102" s="53"/>
      <c r="W102" s="53"/>
      <c r="X102" s="53"/>
    </row>
    <row r="103" spans="1:24" ht="15.75">
      <c r="A103" s="11"/>
      <c r="B103" s="79" t="s">
        <v>25</v>
      </c>
      <c r="C103" s="24"/>
      <c r="D103" s="12"/>
      <c r="E103" s="12"/>
      <c r="F103" s="12"/>
      <c r="G103" s="12"/>
      <c r="H103" s="12"/>
      <c r="I103" s="114"/>
      <c r="J103" s="20"/>
      <c r="K103" s="20"/>
      <c r="L103" s="19"/>
      <c r="M103" s="20"/>
      <c r="N103" s="20"/>
      <c r="O103" s="53"/>
      <c r="P103" s="53"/>
      <c r="Q103" s="131"/>
      <c r="R103" s="53"/>
      <c r="S103" s="53"/>
      <c r="T103" s="53"/>
      <c r="U103" s="53"/>
      <c r="V103" s="53"/>
      <c r="W103" s="53"/>
      <c r="X103" s="53"/>
    </row>
    <row r="104" spans="1:24" ht="15.75">
      <c r="A104" s="11"/>
      <c r="B104" s="79"/>
      <c r="C104" s="24"/>
      <c r="D104" s="12"/>
      <c r="E104" s="12"/>
      <c r="F104" s="12"/>
      <c r="G104" s="12"/>
      <c r="H104" s="12"/>
      <c r="I104" s="20"/>
      <c r="J104" s="20"/>
      <c r="K104" s="20"/>
      <c r="L104" s="19"/>
      <c r="M104" s="20"/>
      <c r="N104" s="20"/>
      <c r="O104" s="53"/>
      <c r="P104" s="53"/>
      <c r="Q104" s="131"/>
      <c r="R104" s="53"/>
      <c r="S104" s="53"/>
      <c r="T104" s="53"/>
      <c r="U104" s="53"/>
      <c r="V104" s="53"/>
      <c r="W104" s="53"/>
      <c r="X104" s="53"/>
    </row>
    <row r="105" spans="1:24" ht="15.75">
      <c r="A105" s="11"/>
      <c r="B105" s="86" t="s">
        <v>56</v>
      </c>
      <c r="C105" s="12" t="s">
        <v>48</v>
      </c>
      <c r="D105" s="12">
        <v>4</v>
      </c>
      <c r="E105" s="12">
        <v>0</v>
      </c>
      <c r="F105" s="12">
        <v>0</v>
      </c>
      <c r="G105" s="12">
        <v>2</v>
      </c>
      <c r="H105" s="12">
        <v>0</v>
      </c>
      <c r="I105" s="20">
        <f>200*D105*G105+350*G105</f>
        <v>2300</v>
      </c>
      <c r="J105" s="20">
        <v>0</v>
      </c>
      <c r="K105" s="20">
        <f>I105</f>
        <v>2300</v>
      </c>
      <c r="L105" s="19">
        <v>0</v>
      </c>
      <c r="M105" s="20">
        <v>0</v>
      </c>
      <c r="N105" s="20">
        <v>0</v>
      </c>
      <c r="O105" s="53"/>
      <c r="P105" s="53"/>
      <c r="Q105" s="131"/>
      <c r="R105" s="53"/>
      <c r="S105" s="53"/>
      <c r="T105" s="53"/>
      <c r="U105" s="53"/>
      <c r="V105" s="53"/>
      <c r="W105" s="53"/>
      <c r="X105" s="53"/>
    </row>
    <row r="106" spans="1:24" ht="15.75">
      <c r="A106" s="11"/>
      <c r="B106" s="79" t="s">
        <v>25</v>
      </c>
      <c r="C106" s="24"/>
      <c r="D106" s="12"/>
      <c r="E106" s="12"/>
      <c r="F106" s="12"/>
      <c r="G106" s="12"/>
      <c r="H106" s="12"/>
      <c r="I106" s="20"/>
      <c r="J106" s="20"/>
      <c r="K106" s="20"/>
      <c r="L106" s="19"/>
      <c r="M106" s="20"/>
      <c r="N106" s="20"/>
      <c r="O106" s="53"/>
      <c r="P106" s="53"/>
      <c r="Q106" s="131"/>
      <c r="R106" s="53"/>
      <c r="S106" s="53"/>
      <c r="T106" s="53"/>
      <c r="U106" s="53"/>
      <c r="V106" s="53"/>
      <c r="W106" s="53"/>
      <c r="X106" s="53"/>
    </row>
    <row r="107" spans="1:24" ht="15.75">
      <c r="A107" s="11"/>
      <c r="B107" s="79"/>
      <c r="C107" s="24"/>
      <c r="D107" s="12"/>
      <c r="E107" s="12"/>
      <c r="F107" s="12"/>
      <c r="G107" s="12"/>
      <c r="H107" s="12"/>
      <c r="I107" s="20"/>
      <c r="J107" s="20"/>
      <c r="K107" s="20"/>
      <c r="L107" s="19"/>
      <c r="M107" s="20"/>
      <c r="N107" s="20"/>
      <c r="O107" s="53"/>
      <c r="P107" s="53"/>
      <c r="Q107" s="131"/>
      <c r="R107" s="53"/>
      <c r="S107" s="53"/>
      <c r="T107" s="53"/>
      <c r="U107" s="53"/>
      <c r="V107" s="53"/>
      <c r="W107" s="53"/>
      <c r="X107" s="53"/>
    </row>
    <row r="108" spans="1:24" ht="15.75">
      <c r="A108" s="11"/>
      <c r="B108" s="142" t="s">
        <v>54</v>
      </c>
      <c r="C108" s="80" t="s">
        <v>55</v>
      </c>
      <c r="D108" s="12">
        <v>10</v>
      </c>
      <c r="E108" s="12">
        <v>0</v>
      </c>
      <c r="F108" s="12">
        <v>0</v>
      </c>
      <c r="G108" s="12">
        <v>1</v>
      </c>
      <c r="H108" s="12">
        <v>0</v>
      </c>
      <c r="I108" s="20">
        <f>200*D108*G108+350*G108</f>
        <v>2350</v>
      </c>
      <c r="J108" s="20">
        <v>0</v>
      </c>
      <c r="K108" s="20">
        <f>I108</f>
        <v>2350</v>
      </c>
      <c r="L108" s="20">
        <v>0</v>
      </c>
      <c r="M108" s="20">
        <v>0</v>
      </c>
      <c r="N108" s="20">
        <v>0</v>
      </c>
      <c r="O108" s="53"/>
      <c r="P108" s="53"/>
      <c r="Q108" s="137"/>
      <c r="R108" s="53"/>
    </row>
    <row r="109" spans="1:24" ht="15.75">
      <c r="A109" s="11"/>
      <c r="B109" s="96" t="s">
        <v>25</v>
      </c>
      <c r="C109" s="80"/>
      <c r="D109" s="24"/>
      <c r="E109" s="24"/>
      <c r="F109" s="24"/>
      <c r="G109" s="24"/>
      <c r="H109" s="24"/>
      <c r="I109" s="20"/>
      <c r="J109" s="20"/>
      <c r="K109" s="20"/>
      <c r="L109" s="20"/>
      <c r="M109" s="20"/>
      <c r="N109" s="20"/>
      <c r="O109" s="53"/>
      <c r="P109" s="53"/>
      <c r="Q109" s="137"/>
      <c r="R109" s="53"/>
    </row>
    <row r="110" spans="1:24" ht="15.75">
      <c r="A110" s="11"/>
      <c r="B110" s="96"/>
      <c r="C110" s="80"/>
      <c r="D110" s="24"/>
      <c r="E110" s="24"/>
      <c r="F110" s="24"/>
      <c r="G110" s="24"/>
      <c r="H110" s="24"/>
      <c r="I110" s="20"/>
      <c r="J110" s="20"/>
      <c r="K110" s="20"/>
      <c r="L110" s="20"/>
      <c r="M110" s="20"/>
      <c r="N110" s="20"/>
      <c r="O110" s="53"/>
      <c r="P110" s="53"/>
      <c r="Q110" s="137"/>
      <c r="R110" s="53"/>
    </row>
    <row r="111" spans="1:24" ht="15.75">
      <c r="A111" s="11"/>
      <c r="B111" s="142" t="s">
        <v>57</v>
      </c>
      <c r="C111" s="80" t="s">
        <v>87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20">
        <f>0</f>
        <v>0</v>
      </c>
      <c r="J111" s="20">
        <f>N111</f>
        <v>0</v>
      </c>
      <c r="K111" s="20">
        <v>0</v>
      </c>
      <c r="L111" s="20">
        <v>0</v>
      </c>
      <c r="M111" s="20">
        <f>+M108+M105+M102+M99+M96+M93+M90</f>
        <v>0</v>
      </c>
      <c r="N111" s="20">
        <f>M111+L111</f>
        <v>0</v>
      </c>
      <c r="O111" s="53"/>
      <c r="P111" s="53"/>
      <c r="Q111" s="137"/>
      <c r="R111" s="53"/>
    </row>
    <row r="112" spans="1:24" ht="15.75">
      <c r="A112" s="11"/>
      <c r="B112" s="184" t="s">
        <v>59</v>
      </c>
      <c r="C112" s="80"/>
      <c r="D112" s="12"/>
      <c r="E112" s="12"/>
      <c r="F112" s="12"/>
      <c r="G112" s="12"/>
      <c r="H112" s="12"/>
      <c r="I112" s="20"/>
      <c r="J112" s="20"/>
      <c r="K112" s="20"/>
      <c r="L112" s="20"/>
      <c r="M112" s="20"/>
      <c r="N112" s="20"/>
      <c r="O112" s="53"/>
      <c r="P112" s="53"/>
      <c r="Q112" s="137"/>
      <c r="R112" s="53"/>
    </row>
    <row r="113" spans="1:18" ht="15.75">
      <c r="A113" s="11"/>
      <c r="B113" s="96" t="s">
        <v>25</v>
      </c>
      <c r="C113" s="52"/>
      <c r="D113" s="24"/>
      <c r="E113" s="24"/>
      <c r="F113" s="24"/>
      <c r="G113" s="24"/>
      <c r="H113" s="24"/>
      <c r="I113" s="18"/>
      <c r="J113" s="18"/>
      <c r="K113" s="18"/>
      <c r="L113" s="18"/>
      <c r="M113" s="18"/>
      <c r="N113" s="18"/>
      <c r="O113" s="53"/>
      <c r="P113" s="53"/>
      <c r="Q113" s="137"/>
      <c r="R113" s="53"/>
    </row>
    <row r="114" spans="1:18" ht="15.75">
      <c r="A114" s="11"/>
      <c r="B114" s="96"/>
      <c r="C114" s="52"/>
      <c r="D114" s="24"/>
      <c r="E114" s="24"/>
      <c r="F114" s="24"/>
      <c r="G114" s="24"/>
      <c r="H114" s="24"/>
      <c r="I114" s="18"/>
      <c r="J114" s="18"/>
      <c r="K114" s="18"/>
      <c r="L114" s="18"/>
      <c r="M114" s="18"/>
      <c r="N114" s="18"/>
      <c r="O114" s="53"/>
      <c r="P114" s="53"/>
      <c r="Q114" s="137"/>
      <c r="R114" s="53"/>
    </row>
    <row r="115" spans="1:18" ht="15.75">
      <c r="A115" s="11"/>
      <c r="B115" s="142" t="s">
        <v>81</v>
      </c>
      <c r="C115" s="52"/>
      <c r="D115" s="12">
        <v>8</v>
      </c>
      <c r="E115" s="12">
        <v>0</v>
      </c>
      <c r="F115" s="12">
        <v>0</v>
      </c>
      <c r="G115" s="12">
        <v>2</v>
      </c>
      <c r="H115" s="12">
        <v>0</v>
      </c>
      <c r="I115" s="18">
        <f>200*D115*G115</f>
        <v>3200</v>
      </c>
      <c r="J115" s="18">
        <v>0</v>
      </c>
      <c r="K115" s="18">
        <f>I115</f>
        <v>3200</v>
      </c>
      <c r="L115" s="18">
        <v>0</v>
      </c>
      <c r="M115" s="18">
        <v>0</v>
      </c>
      <c r="N115" s="18">
        <f>M115+L115</f>
        <v>0</v>
      </c>
      <c r="O115" s="53"/>
      <c r="P115" s="53"/>
      <c r="Q115" s="137"/>
      <c r="R115" s="53"/>
    </row>
    <row r="116" spans="1:18" s="144" customFormat="1" ht="15.75">
      <c r="A116" s="11"/>
      <c r="B116" s="96" t="s">
        <v>25</v>
      </c>
      <c r="C116" s="70"/>
      <c r="D116" s="202"/>
      <c r="E116" s="202"/>
      <c r="F116" s="202"/>
      <c r="G116" s="202"/>
      <c r="H116" s="202"/>
      <c r="I116" s="203"/>
      <c r="J116" s="203"/>
      <c r="K116" s="203"/>
      <c r="L116" s="203"/>
      <c r="M116" s="203"/>
      <c r="N116" s="203"/>
      <c r="O116" s="146"/>
      <c r="P116" s="146"/>
      <c r="Q116" s="137"/>
      <c r="R116" s="146"/>
    </row>
    <row r="117" spans="1:18" ht="15.75">
      <c r="A117" s="11"/>
      <c r="B117" s="96"/>
      <c r="C117" s="52"/>
      <c r="D117" s="24"/>
      <c r="E117" s="24"/>
      <c r="F117" s="24"/>
      <c r="G117" s="24"/>
      <c r="H117" s="24"/>
      <c r="I117" s="18"/>
      <c r="J117" s="18"/>
      <c r="K117" s="18"/>
      <c r="L117" s="18"/>
      <c r="M117" s="18"/>
      <c r="N117" s="18"/>
      <c r="O117" s="53"/>
      <c r="P117" s="53"/>
      <c r="Q117" s="137"/>
      <c r="R117" s="53"/>
    </row>
    <row r="118" spans="1:18" ht="15.75">
      <c r="A118" s="11"/>
      <c r="B118" s="96"/>
      <c r="C118" s="52"/>
      <c r="D118" s="24"/>
      <c r="E118" s="24"/>
      <c r="F118" s="24"/>
      <c r="G118" s="24"/>
      <c r="H118" s="24"/>
      <c r="I118" s="18"/>
      <c r="J118" s="18"/>
      <c r="K118" s="18"/>
      <c r="L118" s="18"/>
      <c r="M118" s="18"/>
      <c r="N118" s="18"/>
      <c r="O118" s="53"/>
      <c r="P118" s="53"/>
      <c r="Q118" s="137"/>
      <c r="R118" s="53"/>
    </row>
    <row r="119" spans="1:18" ht="15.75">
      <c r="A119" s="82" t="s">
        <v>31</v>
      </c>
      <c r="B119" s="83"/>
      <c r="C119" s="84"/>
      <c r="D119" s="84"/>
      <c r="E119" s="84"/>
      <c r="F119" s="84"/>
      <c r="G119" s="84"/>
      <c r="H119" s="84"/>
      <c r="I119" s="85">
        <f>I90+I93+I96+I99+I102+I105+I108+I111+I115</f>
        <v>18100</v>
      </c>
      <c r="J119" s="85">
        <f>J115+J111+J108+J105+J102+J99+J96+J93+J90</f>
        <v>0</v>
      </c>
      <c r="K119" s="85">
        <f>K115+K111+K108+K105+K102+K99+K96+K93+K90</f>
        <v>18100</v>
      </c>
      <c r="L119" s="85">
        <f>L115+L111+L108+L105+L102+L99+L96+L93+L90</f>
        <v>0</v>
      </c>
      <c r="M119" s="85">
        <f>M115+M111+M108+M105+M102+M99+M96+M93+M90</f>
        <v>0</v>
      </c>
      <c r="N119" s="85">
        <f>N115+N111+N108+N105+N102+N99+N96+N93+N90</f>
        <v>0</v>
      </c>
      <c r="O119" s="53"/>
      <c r="P119" s="53"/>
      <c r="Q119" s="147"/>
      <c r="R119" s="53"/>
    </row>
    <row r="120" spans="1:18" ht="15.75">
      <c r="A120" s="55" t="s">
        <v>32</v>
      </c>
      <c r="B120" s="55"/>
      <c r="C120" s="56"/>
      <c r="D120" s="56"/>
      <c r="E120" s="56"/>
      <c r="F120" s="56"/>
      <c r="G120" s="56"/>
      <c r="H120" s="56"/>
      <c r="I120" s="69">
        <f t="shared" ref="I120:N120" si="16">I119+I121</f>
        <v>18100</v>
      </c>
      <c r="J120" s="69">
        <f t="shared" si="16"/>
        <v>0</v>
      </c>
      <c r="K120" s="69">
        <f t="shared" si="16"/>
        <v>18100</v>
      </c>
      <c r="L120" s="69">
        <f t="shared" si="16"/>
        <v>0</v>
      </c>
      <c r="M120" s="69">
        <f t="shared" si="16"/>
        <v>0</v>
      </c>
      <c r="N120" s="69">
        <f t="shared" si="16"/>
        <v>0</v>
      </c>
      <c r="O120" s="53"/>
      <c r="P120" s="53"/>
      <c r="Q120" s="138"/>
      <c r="R120" s="53"/>
    </row>
    <row r="121" spans="1:18" ht="15.75">
      <c r="A121" s="57" t="s">
        <v>33</v>
      </c>
      <c r="B121" s="57"/>
      <c r="C121" s="58"/>
      <c r="D121" s="58"/>
      <c r="E121" s="58"/>
      <c r="F121" s="58"/>
      <c r="G121" s="58"/>
      <c r="H121" s="58"/>
      <c r="I121" s="61">
        <f t="shared" ref="I121:N121" si="17">I116+I113+I109+I106+I103+I100+I97+I94+I91</f>
        <v>0</v>
      </c>
      <c r="J121" s="61">
        <f t="shared" si="17"/>
        <v>0</v>
      </c>
      <c r="K121" s="61">
        <f t="shared" si="17"/>
        <v>0</v>
      </c>
      <c r="L121" s="61">
        <f t="shared" si="17"/>
        <v>0</v>
      </c>
      <c r="M121" s="61">
        <f t="shared" si="17"/>
        <v>0</v>
      </c>
      <c r="N121" s="61">
        <f t="shared" si="17"/>
        <v>0</v>
      </c>
      <c r="O121" s="53"/>
      <c r="P121" s="53"/>
      <c r="Q121" s="134"/>
      <c r="R121" s="53"/>
    </row>
    <row r="122" spans="1:18" s="177" customFormat="1" ht="15.75">
      <c r="A122" s="169"/>
      <c r="B122" s="169"/>
      <c r="C122" s="171"/>
      <c r="D122" s="171"/>
      <c r="E122" s="171"/>
      <c r="F122" s="171"/>
      <c r="G122" s="171"/>
      <c r="H122" s="171"/>
      <c r="I122" s="172"/>
      <c r="J122" s="172"/>
      <c r="K122" s="172"/>
      <c r="L122" s="172"/>
      <c r="M122" s="172"/>
      <c r="N122" s="172"/>
      <c r="Q122" s="174"/>
    </row>
    <row r="123" spans="1:18" ht="15.75">
      <c r="A123" s="179" t="s">
        <v>16</v>
      </c>
      <c r="B123" s="180"/>
      <c r="C123" s="181"/>
      <c r="D123" s="181"/>
      <c r="E123" s="181"/>
      <c r="F123" s="181"/>
      <c r="G123" s="181"/>
      <c r="H123" s="181"/>
      <c r="I123" s="182">
        <f>I119+I82+I71+I59+I44+I17+I27</f>
        <v>44139</v>
      </c>
      <c r="J123" s="182">
        <f>J119+J82+J71+J59+J44+J27+J17</f>
        <v>227148</v>
      </c>
      <c r="K123" s="182">
        <f>K119+K82+K71+K59+K44+K27+K17</f>
        <v>271287</v>
      </c>
      <c r="L123" s="182">
        <f>L119+L82+L71+L59+L44+L27+L17</f>
        <v>46500</v>
      </c>
      <c r="M123" s="182">
        <f>M119+M82+M71+M59+M44+M27+M17</f>
        <v>180648</v>
      </c>
      <c r="N123" s="182">
        <f>N119+N82+N71+N59+N44+N27+N17</f>
        <v>227148</v>
      </c>
      <c r="O123" s="53"/>
      <c r="P123" s="53"/>
      <c r="Q123" s="183"/>
      <c r="R123" s="53"/>
    </row>
    <row r="124" spans="1:18" ht="15.75">
      <c r="A124" s="55" t="s">
        <v>26</v>
      </c>
      <c r="B124" s="55"/>
      <c r="C124" s="56"/>
      <c r="D124" s="56"/>
      <c r="E124" s="56"/>
      <c r="F124" s="56"/>
      <c r="G124" s="56"/>
      <c r="H124" s="56"/>
      <c r="I124" s="69">
        <f t="shared" ref="I124:N124" si="18">I125+I123</f>
        <v>44139</v>
      </c>
      <c r="J124" s="69">
        <f t="shared" si="18"/>
        <v>227148</v>
      </c>
      <c r="K124" s="69">
        <f t="shared" si="18"/>
        <v>271287</v>
      </c>
      <c r="L124" s="69">
        <f t="shared" si="18"/>
        <v>46500</v>
      </c>
      <c r="M124" s="69">
        <f t="shared" si="18"/>
        <v>180648</v>
      </c>
      <c r="N124" s="69">
        <f t="shared" si="18"/>
        <v>227148</v>
      </c>
      <c r="O124" s="53"/>
      <c r="P124" s="53"/>
      <c r="Q124" s="138"/>
      <c r="R124" s="53"/>
    </row>
    <row r="125" spans="1:18" ht="15.75">
      <c r="A125" s="57" t="s">
        <v>27</v>
      </c>
      <c r="B125" s="57"/>
      <c r="C125" s="58"/>
      <c r="D125" s="58"/>
      <c r="E125" s="58"/>
      <c r="F125" s="58"/>
      <c r="G125" s="58"/>
      <c r="H125" s="58"/>
      <c r="I125" s="61">
        <f>I121+I84+I73+I61+I46+I29+I19</f>
        <v>0</v>
      </c>
      <c r="J125" s="61">
        <f>J121+J84+J73+J61+J46+J29+J19</f>
        <v>0</v>
      </c>
      <c r="K125" s="61">
        <f>K121+K84+K73+K61+K46+K29+K19</f>
        <v>0</v>
      </c>
      <c r="L125" s="61">
        <f>L121+L84++L73+L61+L29+L19</f>
        <v>0</v>
      </c>
      <c r="M125" s="61">
        <f>M121+M84+M73+M61+M46+M29+M19</f>
        <v>0</v>
      </c>
      <c r="N125" s="61">
        <f>N121+N84+N73+N61+N46+N29+N19</f>
        <v>0</v>
      </c>
      <c r="O125" s="53"/>
      <c r="P125" s="53"/>
      <c r="Q125" s="134"/>
      <c r="R125" s="53"/>
    </row>
    <row r="126" spans="1:18" ht="15.75">
      <c r="A126" s="39"/>
      <c r="B126" s="39"/>
      <c r="C126" s="40"/>
      <c r="D126" s="40"/>
      <c r="E126" s="40"/>
      <c r="F126" s="40"/>
      <c r="G126" s="40"/>
      <c r="H126" s="40"/>
      <c r="I126" s="41"/>
      <c r="J126" s="41"/>
      <c r="K126" s="41"/>
      <c r="L126" s="41"/>
      <c r="M126" s="41"/>
      <c r="N126" s="41"/>
      <c r="O126" s="53"/>
      <c r="P126" s="53"/>
      <c r="Q126" s="141"/>
      <c r="R126" s="53"/>
    </row>
    <row r="127" spans="1:18" ht="15.75">
      <c r="A127" s="39"/>
      <c r="B127" s="39"/>
      <c r="C127" s="40"/>
      <c r="D127" s="40"/>
      <c r="E127" s="40"/>
      <c r="F127" s="40"/>
      <c r="G127" s="40"/>
      <c r="H127" s="40"/>
      <c r="I127" s="41"/>
      <c r="J127" s="41"/>
      <c r="K127" s="41"/>
      <c r="L127" s="91"/>
      <c r="M127" s="41"/>
      <c r="N127" s="41"/>
      <c r="Q127" s="134"/>
      <c r="R127" s="53"/>
    </row>
    <row r="128" spans="1:18" ht="15.75">
      <c r="A128" s="8"/>
      <c r="B128" s="4" t="s">
        <v>18</v>
      </c>
      <c r="C128" s="5"/>
      <c r="D128" s="5"/>
      <c r="E128" s="5"/>
      <c r="F128" s="5"/>
      <c r="G128" s="5"/>
      <c r="H128" s="5"/>
      <c r="I128" s="4"/>
      <c r="J128" s="7"/>
      <c r="K128" s="7"/>
      <c r="L128" s="92"/>
      <c r="M128" s="22"/>
      <c r="N128" s="22"/>
      <c r="Q128" s="132"/>
      <c r="R128" s="53"/>
    </row>
    <row r="129" spans="1:18" ht="15.75">
      <c r="A129" s="8"/>
      <c r="B129" s="4" t="s">
        <v>19</v>
      </c>
      <c r="C129" s="5"/>
      <c r="D129" s="5"/>
      <c r="E129" s="5"/>
      <c r="F129" s="5"/>
      <c r="G129" s="5"/>
      <c r="H129" s="5"/>
      <c r="I129" s="7"/>
      <c r="J129" s="7"/>
      <c r="K129" s="7"/>
      <c r="L129" s="92"/>
      <c r="M129" s="22"/>
      <c r="N129" s="22"/>
      <c r="Q129" s="132"/>
      <c r="R129" s="53"/>
    </row>
    <row r="130" spans="1:18" ht="15.75">
      <c r="A130" s="8"/>
      <c r="B130" s="4"/>
      <c r="C130" s="5"/>
      <c r="D130" s="5"/>
      <c r="E130" s="5"/>
      <c r="F130" s="5"/>
      <c r="G130" s="5"/>
      <c r="H130" s="5"/>
      <c r="I130" s="7"/>
      <c r="J130" s="7"/>
      <c r="K130" s="7"/>
      <c r="L130" s="6"/>
      <c r="M130" s="22"/>
      <c r="N130" s="9"/>
      <c r="Q130" s="132"/>
      <c r="R130" s="53"/>
    </row>
    <row r="131" spans="1:18" ht="15.75">
      <c r="A131" s="4"/>
      <c r="B131" s="23" t="s">
        <v>20</v>
      </c>
      <c r="C131" s="5"/>
      <c r="D131" s="49" t="s">
        <v>83</v>
      </c>
      <c r="E131" s="46"/>
      <c r="F131" s="46"/>
      <c r="G131" s="5"/>
      <c r="H131" s="5"/>
      <c r="I131" s="10"/>
      <c r="J131" s="4"/>
      <c r="K131" s="7"/>
      <c r="L131" s="6"/>
      <c r="M131" s="22"/>
      <c r="N131" s="9"/>
      <c r="Q131" s="132"/>
      <c r="R131" s="53"/>
    </row>
    <row r="132" spans="1:18" ht="15.75" customHeight="1">
      <c r="A132" s="4"/>
      <c r="B132" s="47">
        <f>L123</f>
        <v>46500</v>
      </c>
      <c r="C132" s="38"/>
      <c r="D132" s="48">
        <f>M123</f>
        <v>180648</v>
      </c>
      <c r="E132" s="44"/>
      <c r="F132" s="44"/>
      <c r="G132" s="38"/>
      <c r="H132" s="38"/>
      <c r="I132" s="43">
        <f>B132+D132</f>
        <v>227148</v>
      </c>
      <c r="J132" s="9"/>
      <c r="K132" s="7"/>
      <c r="L132" s="6"/>
      <c r="M132" s="43">
        <f>I123+J123</f>
        <v>271287</v>
      </c>
      <c r="N132" s="42">
        <f>L123+M123</f>
        <v>227148</v>
      </c>
      <c r="Q132" s="148"/>
      <c r="R132" s="53"/>
    </row>
    <row r="133" spans="1:18" ht="15.75">
      <c r="A133" s="46"/>
      <c r="B133" s="66">
        <f>L124</f>
        <v>46500</v>
      </c>
      <c r="C133" s="67"/>
      <c r="D133" s="76">
        <f>M124</f>
        <v>180648</v>
      </c>
      <c r="E133" s="66"/>
      <c r="F133" s="66"/>
      <c r="G133" s="67"/>
      <c r="H133" s="67"/>
      <c r="I133" s="77">
        <f>D133+B133</f>
        <v>227148</v>
      </c>
      <c r="J133" s="46"/>
      <c r="K133" s="46"/>
      <c r="L133" s="46"/>
      <c r="M133" s="77">
        <f>I124+J124</f>
        <v>271287</v>
      </c>
      <c r="N133" s="210">
        <f>L124+M124</f>
        <v>227148</v>
      </c>
      <c r="Q133" s="149"/>
      <c r="R133" s="53"/>
    </row>
    <row r="134" spans="1:18" ht="15.75">
      <c r="A134" s="73"/>
      <c r="B134" s="68">
        <f>L125</f>
        <v>0</v>
      </c>
      <c r="C134" s="72"/>
      <c r="D134" s="68">
        <f>M125</f>
        <v>0</v>
      </c>
      <c r="E134" s="68"/>
      <c r="F134" s="68"/>
      <c r="G134" s="72"/>
      <c r="H134" s="72"/>
      <c r="I134" s="78">
        <f>J125</f>
        <v>0</v>
      </c>
      <c r="J134" s="74"/>
      <c r="K134" s="50"/>
      <c r="L134" s="75"/>
      <c r="M134" s="78">
        <f>M125+M84+M73+M61+M46+M29+M19</f>
        <v>0</v>
      </c>
      <c r="N134" s="78">
        <f>L125+M125</f>
        <v>0</v>
      </c>
      <c r="Q134" s="150"/>
      <c r="R134" s="53"/>
    </row>
    <row r="135" spans="1:18" ht="15.75" customHeight="1">
      <c r="Q135" s="140"/>
      <c r="R135" s="53"/>
    </row>
    <row r="136" spans="1:18">
      <c r="Q136" s="140"/>
      <c r="R136" s="53"/>
    </row>
    <row r="137" spans="1:18">
      <c r="Q137" s="140"/>
      <c r="R137" s="53"/>
    </row>
    <row r="138" spans="1:18">
      <c r="Q138" s="140"/>
      <c r="R138" s="53"/>
    </row>
    <row r="139" spans="1:18">
      <c r="Q139" s="140"/>
      <c r="R139" s="53"/>
    </row>
    <row r="140" spans="1:18">
      <c r="Q140" s="140"/>
      <c r="R140" s="53"/>
    </row>
    <row r="141" spans="1:18">
      <c r="Q141" s="140"/>
      <c r="R141" s="53"/>
    </row>
    <row r="142" spans="1:18">
      <c r="Q142" s="140"/>
      <c r="R142" s="53"/>
    </row>
    <row r="143" spans="1:18">
      <c r="Q143" s="140"/>
      <c r="R143" s="53"/>
    </row>
    <row r="144" spans="1:18">
      <c r="Q144" s="140"/>
      <c r="R144" s="53"/>
    </row>
    <row r="145" spans="17:18">
      <c r="Q145" s="140"/>
      <c r="R145" s="53"/>
    </row>
    <row r="146" spans="17:18">
      <c r="Q146" s="140"/>
      <c r="R146" s="53"/>
    </row>
    <row r="147" spans="17:18">
      <c r="Q147" s="140"/>
      <c r="R147" s="53"/>
    </row>
    <row r="148" spans="17:18">
      <c r="Q148" s="140"/>
      <c r="R148" s="53"/>
    </row>
    <row r="149" spans="17:18">
      <c r="Q149" s="140"/>
      <c r="R149" s="53"/>
    </row>
    <row r="150" spans="17:18">
      <c r="Q150" s="140"/>
      <c r="R150" s="53"/>
    </row>
    <row r="151" spans="17:18">
      <c r="Q151" s="140"/>
      <c r="R151" s="53"/>
    </row>
    <row r="152" spans="17:18">
      <c r="Q152" s="140"/>
      <c r="R152" s="53"/>
    </row>
    <row r="153" spans="17:18">
      <c r="Q153" s="140"/>
      <c r="R153" s="53"/>
    </row>
    <row r="154" spans="17:18">
      <c r="Q154" s="140"/>
      <c r="R154" s="53"/>
    </row>
    <row r="155" spans="17:18">
      <c r="Q155" s="140"/>
      <c r="R155" s="53"/>
    </row>
    <row r="156" spans="17:18">
      <c r="Q156" s="140"/>
      <c r="R156" s="53"/>
    </row>
    <row r="157" spans="17:18">
      <c r="Q157" s="140"/>
      <c r="R157" s="53"/>
    </row>
    <row r="158" spans="17:18">
      <c r="Q158" s="140"/>
      <c r="R158" s="53"/>
    </row>
    <row r="159" spans="17:18">
      <c r="Q159" s="140"/>
      <c r="R159" s="53"/>
    </row>
    <row r="160" spans="17:18">
      <c r="Q160" s="140"/>
      <c r="R160" s="53"/>
    </row>
    <row r="161" spans="17:18">
      <c r="Q161" s="140"/>
      <c r="R161" s="53"/>
    </row>
    <row r="162" spans="17:18">
      <c r="Q162" s="140"/>
      <c r="R162" s="53"/>
    </row>
    <row r="163" spans="17:18">
      <c r="Q163" s="140"/>
      <c r="R163" s="53"/>
    </row>
    <row r="164" spans="17:18">
      <c r="Q164" s="140"/>
      <c r="R164" s="53"/>
    </row>
    <row r="165" spans="17:18">
      <c r="Q165" s="140"/>
      <c r="R165" s="53"/>
    </row>
    <row r="166" spans="17:18">
      <c r="Q166" s="140"/>
      <c r="R166" s="53"/>
    </row>
    <row r="167" spans="17:18">
      <c r="Q167" s="140"/>
      <c r="R167" s="53"/>
    </row>
    <row r="168" spans="17:18">
      <c r="Q168" s="140"/>
      <c r="R168" s="53"/>
    </row>
    <row r="169" spans="17:18">
      <c r="Q169" s="140"/>
      <c r="R169" s="53"/>
    </row>
    <row r="170" spans="17:18">
      <c r="Q170" s="140"/>
      <c r="R170" s="53"/>
    </row>
    <row r="171" spans="17:18">
      <c r="Q171" s="140"/>
      <c r="R171" s="53"/>
    </row>
    <row r="172" spans="17:18">
      <c r="Q172" s="140"/>
      <c r="R172" s="53"/>
    </row>
    <row r="173" spans="17:18">
      <c r="Q173" s="140"/>
      <c r="R173" s="53"/>
    </row>
    <row r="174" spans="17:18">
      <c r="Q174" s="140"/>
      <c r="R174" s="53"/>
    </row>
    <row r="175" spans="17:18">
      <c r="Q175" s="140"/>
      <c r="R175" s="53"/>
    </row>
    <row r="176" spans="17:18">
      <c r="Q176" s="140"/>
      <c r="R176" s="53"/>
    </row>
    <row r="177" spans="17:18">
      <c r="Q177" s="140"/>
      <c r="R177" s="53"/>
    </row>
    <row r="178" spans="17:18">
      <c r="Q178" s="140"/>
      <c r="R178" s="53"/>
    </row>
    <row r="179" spans="17:18">
      <c r="Q179" s="140"/>
      <c r="R179" s="53"/>
    </row>
    <row r="180" spans="17:18">
      <c r="Q180" s="140"/>
      <c r="R180" s="53"/>
    </row>
    <row r="181" spans="17:18">
      <c r="Q181" s="140"/>
      <c r="R181" s="53"/>
    </row>
    <row r="182" spans="17:18">
      <c r="Q182" s="140"/>
      <c r="R182" s="53"/>
    </row>
    <row r="183" spans="17:18">
      <c r="Q183" s="140"/>
      <c r="R183" s="53"/>
    </row>
    <row r="184" spans="17:18">
      <c r="Q184" s="140"/>
      <c r="R184" s="53"/>
    </row>
    <row r="185" spans="17:18">
      <c r="Q185" s="140"/>
      <c r="R185" s="53"/>
    </row>
    <row r="186" spans="17:18">
      <c r="Q186" s="140"/>
      <c r="R186" s="53"/>
    </row>
    <row r="187" spans="17:18">
      <c r="Q187" s="140"/>
      <c r="R187" s="53"/>
    </row>
    <row r="188" spans="17:18">
      <c r="Q188" s="140"/>
      <c r="R188" s="53"/>
    </row>
    <row r="189" spans="17:18">
      <c r="Q189" s="140"/>
      <c r="R189" s="53"/>
    </row>
    <row r="190" spans="17:18">
      <c r="Q190" s="140"/>
      <c r="R190" s="53"/>
    </row>
    <row r="191" spans="17:18">
      <c r="Q191" s="140"/>
      <c r="R191" s="53"/>
    </row>
    <row r="192" spans="17:18">
      <c r="Q192" s="140"/>
      <c r="R192" s="53"/>
    </row>
    <row r="193" spans="17:18">
      <c r="Q193" s="140"/>
      <c r="R193" s="53"/>
    </row>
    <row r="194" spans="17:18">
      <c r="Q194" s="140"/>
      <c r="R194" s="53"/>
    </row>
  </sheetData>
  <phoneticPr fontId="0" type="noConversion"/>
  <printOptions gridLines="1"/>
  <pageMargins left="0.25" right="0.25" top="1" bottom="1" header="0.5" footer="0.5"/>
  <pageSetup paperSize="5" scale="75" orientation="landscape" horizontalDpi="300" verticalDpi="300" r:id="rId1"/>
  <headerFooter alignWithMargins="0">
    <oddHeader>&amp;C2012 DRAFT SEDAR ACTIVITY SCHEDULE</oddHeader>
    <oddFooter>&amp;L&amp;D&amp;C&amp;P</oddFooter>
  </headerFooter>
  <rowBreaks count="1" manualBreakCount="1">
    <brk id="7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6" sqref="A1:S16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CY_98_inc_funding_Activities. 1</vt:lpstr>
      <vt:lpstr>Sheet1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2011-09-21T17:07:44Z</cp:lastPrinted>
  <dcterms:created xsi:type="dcterms:W3CDTF">2000-08-02T16:06:00Z</dcterms:created>
  <dcterms:modified xsi:type="dcterms:W3CDTF">2012-02-08T19:43:49Z</dcterms:modified>
</cp:coreProperties>
</file>