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autoCompressPictures="0"/>
  <bookViews>
    <workbookView xWindow="0" yWindow="45" windowWidth="19440" windowHeight="12240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1'!$A$130:$N$137</definedName>
    <definedName name="_xlnm.Print_Titles" localSheetId="0">'CY_98_inc_funding_Activities. 1'!$1:$3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11" i="1"/>
  <c r="I111"/>
  <c r="M87"/>
  <c r="M77"/>
  <c r="I77"/>
  <c r="I48"/>
  <c r="M34"/>
  <c r="I34"/>
  <c r="M8"/>
  <c r="I8"/>
  <c r="N8"/>
  <c r="N14"/>
  <c r="N34"/>
  <c r="N38"/>
  <c r="N77"/>
  <c r="N81"/>
  <c r="N87"/>
  <c r="N91"/>
  <c r="N111"/>
  <c r="N131"/>
  <c r="N135"/>
  <c r="M14"/>
  <c r="M38"/>
  <c r="M81"/>
  <c r="M91"/>
  <c r="M131"/>
  <c r="M135"/>
  <c r="L135"/>
  <c r="J8"/>
  <c r="K8"/>
  <c r="K14"/>
  <c r="J34"/>
  <c r="K34"/>
  <c r="K38"/>
  <c r="K48"/>
  <c r="K51"/>
  <c r="J77"/>
  <c r="K77"/>
  <c r="K81"/>
  <c r="J87"/>
  <c r="K87"/>
  <c r="K91"/>
  <c r="J111"/>
  <c r="K111"/>
  <c r="K131"/>
  <c r="K135"/>
  <c r="J14"/>
  <c r="J38"/>
  <c r="J81"/>
  <c r="J91"/>
  <c r="J131"/>
  <c r="J135"/>
  <c r="I14"/>
  <c r="I38"/>
  <c r="I51"/>
  <c r="I81"/>
  <c r="I131"/>
  <c r="I135"/>
  <c r="L131"/>
  <c r="K126"/>
  <c r="N126"/>
  <c r="I126"/>
  <c r="K122"/>
  <c r="I122"/>
  <c r="I113"/>
  <c r="N103"/>
  <c r="M103"/>
  <c r="L103"/>
  <c r="K103"/>
  <c r="J103"/>
  <c r="I103"/>
  <c r="J97"/>
  <c r="M97"/>
  <c r="K97"/>
  <c r="N97"/>
  <c r="I97"/>
  <c r="L91"/>
  <c r="I91"/>
  <c r="I87"/>
  <c r="L81"/>
  <c r="M68"/>
  <c r="I68"/>
  <c r="N68"/>
  <c r="J68"/>
  <c r="K68"/>
  <c r="N61"/>
  <c r="M61"/>
  <c r="L61"/>
  <c r="K61"/>
  <c r="J61"/>
  <c r="I61"/>
  <c r="M57"/>
  <c r="N57"/>
  <c r="J57"/>
  <c r="K57"/>
  <c r="I57"/>
  <c r="N51"/>
  <c r="M51"/>
  <c r="L51"/>
  <c r="J51"/>
  <c r="M48"/>
  <c r="N48"/>
  <c r="J48"/>
  <c r="I45"/>
  <c r="M45"/>
  <c r="N45"/>
  <c r="J45"/>
  <c r="K45"/>
  <c r="L38"/>
  <c r="M31"/>
  <c r="I31"/>
  <c r="M21"/>
  <c r="I21"/>
  <c r="L14"/>
  <c r="M11"/>
  <c r="I11"/>
  <c r="N71"/>
  <c r="M71"/>
  <c r="L71"/>
  <c r="K71"/>
  <c r="J71"/>
  <c r="I71"/>
  <c r="J40"/>
  <c r="L40"/>
  <c r="M40"/>
  <c r="N40"/>
  <c r="I40"/>
  <c r="K40"/>
  <c r="M26"/>
  <c r="L25"/>
  <c r="J26"/>
  <c r="N11"/>
  <c r="J11"/>
  <c r="K11"/>
  <c r="N122"/>
  <c r="N113"/>
  <c r="I26"/>
  <c r="I119"/>
  <c r="K119"/>
  <c r="I116"/>
  <c r="K116"/>
  <c r="J113"/>
  <c r="J122"/>
  <c r="M24"/>
  <c r="I24"/>
  <c r="N31"/>
  <c r="J31"/>
  <c r="L24"/>
  <c r="M25"/>
  <c r="N21"/>
  <c r="J21"/>
  <c r="J24"/>
  <c r="B144"/>
  <c r="K31"/>
  <c r="K26"/>
  <c r="I25"/>
  <c r="D144"/>
  <c r="K113"/>
  <c r="L26"/>
  <c r="J25"/>
  <c r="N24"/>
  <c r="D146"/>
  <c r="I146"/>
  <c r="K21"/>
  <c r="K24"/>
  <c r="K25"/>
  <c r="N26"/>
  <c r="N25"/>
  <c r="B146"/>
  <c r="N144"/>
  <c r="I144"/>
  <c r="M146"/>
  <c r="N146"/>
  <c r="M144"/>
</calcChain>
</file>

<file path=xl/sharedStrings.xml><?xml version="1.0" encoding="utf-8"?>
<sst xmlns="http://schemas.openxmlformats.org/spreadsheetml/2006/main" count="148" uniqueCount="91">
  <si>
    <t xml:space="preserve">Staff </t>
  </si>
  <si>
    <t xml:space="preserve">Other </t>
  </si>
  <si>
    <t>Mgmt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</si>
  <si>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</si>
  <si>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</si>
  <si>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</si>
  <si>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</si>
  <si>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</si>
  <si>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</si>
  <si>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</si>
  <si>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</si>
  <si>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</si>
  <si>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</si>
  <si>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</si>
  <si>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 xml:space="preserve"># </t>
  </si>
  <si>
    <t>#</t>
  </si>
  <si>
    <t>GRAND TOTALS-PROJECTED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</si>
  <si>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</si>
  <si>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</si>
  <si>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</si>
  <si>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</si>
  <si>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</si>
  <si>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</si>
  <si>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</si>
  <si>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</si>
  <si>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</si>
  <si>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</si>
  <si>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Parts.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</si>
  <si>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</si>
  <si>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</si>
  <si>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</si>
  <si>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</si>
  <si>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</si>
  <si>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</si>
  <si>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SSC</t>
  </si>
  <si>
    <t>PROJECTED/ACTUALCOST SUBTOTAL</t>
  </si>
  <si>
    <t>PROJECTED /ACTUAL COST SUBTOTAL</t>
  </si>
  <si>
    <t>TBD</t>
  </si>
  <si>
    <t>OTHER</t>
  </si>
  <si>
    <t>TOTAL</t>
  </si>
  <si>
    <t>Jun</t>
  </si>
  <si>
    <t>MISC MEETINGS</t>
  </si>
  <si>
    <t>ACCSP Meetings</t>
  </si>
  <si>
    <t>Varies</t>
  </si>
  <si>
    <t>NSAW</t>
  </si>
  <si>
    <t>SEAMAP Mtg</t>
  </si>
  <si>
    <t>Assessment Workshop, Miami FL</t>
  </si>
  <si>
    <t>Aug</t>
  </si>
  <si>
    <t>SEDAR 30</t>
  </si>
  <si>
    <t>SEDAR 31</t>
  </si>
  <si>
    <t>Other</t>
  </si>
  <si>
    <t>Jan/Feb</t>
  </si>
  <si>
    <t>2013 SEDAR Activity Schedule</t>
  </si>
  <si>
    <t>GMFMC Red Snapper</t>
  </si>
  <si>
    <t>Review Workshop, Gulfport MS</t>
  </si>
  <si>
    <t>Apr/May</t>
  </si>
  <si>
    <t>Review Workshop, San Juan PR</t>
  </si>
  <si>
    <t>CFMC Blue Tang &amp; Queen Trigger</t>
  </si>
  <si>
    <t>SEDAR 32</t>
  </si>
  <si>
    <t>SAFMC Gray Trigger &amp; Blueline Tilefish</t>
  </si>
  <si>
    <t>Data Workshop, Charleston SC</t>
  </si>
  <si>
    <t>Review Workshop, New Bern, NC</t>
  </si>
  <si>
    <t>SEDAR 34</t>
  </si>
  <si>
    <t>HMS Bonnethead &amp; Atlantic Sharpnose</t>
  </si>
  <si>
    <t>SEDAR 36</t>
  </si>
  <si>
    <t>SAFMC Snowy Grouper</t>
  </si>
  <si>
    <t>SEDAR 37</t>
  </si>
  <si>
    <t>SAFMC &amp; GMFMC King Mackerel</t>
  </si>
  <si>
    <t>Nov</t>
  </si>
  <si>
    <t>SEDAR STEERING COMMITTEE</t>
  </si>
  <si>
    <t>Webinar</t>
  </si>
  <si>
    <t>May</t>
  </si>
  <si>
    <t>Washington DC</t>
  </si>
  <si>
    <t>Oct</t>
  </si>
  <si>
    <t>Benchmark</t>
  </si>
  <si>
    <t>Including Gulf Menhaden</t>
  </si>
  <si>
    <t>SEDAR 33</t>
  </si>
  <si>
    <t>GMFMC Gag  and Greater Amberjack</t>
  </si>
  <si>
    <t>Data Workshop, Tampa, FL</t>
  </si>
  <si>
    <t>Review Workshop, Miami, FL</t>
  </si>
  <si>
    <t>DW/AW, Panama City, FL</t>
  </si>
  <si>
    <t>SEDAR 35</t>
  </si>
  <si>
    <t>Caribbean white grunt/red hind</t>
  </si>
  <si>
    <t>DW/AW, Beaufort, NC</t>
  </si>
  <si>
    <t>Apr</t>
  </si>
  <si>
    <t>DW Charleston, SC</t>
  </si>
  <si>
    <t>Procedures Workshop (Topic TBD)</t>
  </si>
  <si>
    <t>National Workshops (eg NSAW)</t>
  </si>
  <si>
    <t>Other Scientific Mtgs (AFS, GCFI, NES)</t>
  </si>
  <si>
    <t>Training</t>
  </si>
  <si>
    <t>DW, San Juan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</si>
</sst>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20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name val="Times New Roman"/>
      <family val="1"/>
    </font>
    <font>
      <b/>
      <sz val="10"/>
      <name val="Geneva"/>
    </font>
    <font>
      <b/>
      <i/>
      <strike/>
      <sz val="12"/>
      <color indexed="8"/>
      <name val="Times New Roman"/>
      <family val="1"/>
    </font>
    <font>
      <b/>
      <sz val="12"/>
      <color indexed="12"/>
      <name val="Times New Roman"/>
      <family val="1"/>
    </font>
    <font>
      <b/>
      <sz val="10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57">
    <xf numFmtId="0" fontId="0" fillId="0" borderId="0" xfId="0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4" fillId="0" borderId="0" xfId="0" applyNumberFormat="1" applyFont="1" applyFill="1" applyBorder="1"/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/>
    <xf numFmtId="0" fontId="2" fillId="0" borderId="0" xfId="0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0" fontId="8" fillId="2" borderId="0" xfId="0" applyFont="1" applyFill="1" applyBorder="1"/>
    <xf numFmtId="5" fontId="8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5" fontId="5" fillId="0" borderId="0" xfId="0" applyNumberFormat="1" applyFont="1" applyFill="1" applyBorder="1" applyAlignment="1">
      <alignment horizontal="right"/>
    </xf>
    <xf numFmtId="5" fontId="5" fillId="0" borderId="0" xfId="0" applyNumberFormat="1" applyFont="1" applyFill="1" applyBorder="1"/>
    <xf numFmtId="0" fontId="5" fillId="0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5" fontId="9" fillId="0" borderId="0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5" fontId="8" fillId="2" borderId="0" xfId="0" applyNumberFormat="1" applyFont="1" applyFill="1" applyAlignment="1">
      <alignment horizontal="right"/>
    </xf>
    <xf numFmtId="5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5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6" fillId="0" borderId="0" xfId="0" applyFont="1" applyFill="1"/>
    <xf numFmtId="0" fontId="8" fillId="0" borderId="0" xfId="0" applyFont="1" applyFill="1" applyBorder="1"/>
    <xf numFmtId="0" fontId="0" fillId="0" borderId="0" xfId="0" applyFill="1"/>
    <xf numFmtId="5" fontId="2" fillId="0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5" fontId="9" fillId="4" borderId="0" xfId="0" applyNumberFormat="1" applyFont="1" applyFill="1" applyBorder="1"/>
    <xf numFmtId="0" fontId="9" fillId="4" borderId="0" xfId="0" applyFont="1" applyFill="1"/>
    <xf numFmtId="0" fontId="3" fillId="0" borderId="0" xfId="0" applyFont="1" applyAlignment="1">
      <alignment horizontal="right"/>
    </xf>
    <xf numFmtId="5" fontId="6" fillId="0" borderId="0" xfId="0" applyNumberFormat="1" applyFont="1" applyAlignment="1">
      <alignment horizontal="right"/>
    </xf>
    <xf numFmtId="5" fontId="6" fillId="0" borderId="0" xfId="0" applyNumberFormat="1" applyFont="1"/>
    <xf numFmtId="5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5" fontId="9" fillId="4" borderId="0" xfId="0" applyNumberFormat="1" applyFont="1" applyFill="1" applyAlignment="1">
      <alignment horizontal="center"/>
    </xf>
    <xf numFmtId="5" fontId="6" fillId="3" borderId="0" xfId="0" applyNumberFormat="1" applyFont="1" applyFill="1" applyBorder="1"/>
    <xf numFmtId="0" fontId="6" fillId="0" borderId="0" xfId="0" applyFont="1" applyFill="1" applyBorder="1"/>
    <xf numFmtId="5" fontId="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center"/>
    </xf>
    <xf numFmtId="5" fontId="6" fillId="3" borderId="0" xfId="0" applyNumberFormat="1" applyFont="1" applyFill="1" applyAlignment="1">
      <alignment horizontal="right"/>
    </xf>
    <xf numFmtId="5" fontId="9" fillId="4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5" fontId="8" fillId="2" borderId="3" xfId="0" applyNumberFormat="1" applyFont="1" applyFill="1" applyBorder="1"/>
    <xf numFmtId="0" fontId="1" fillId="0" borderId="0" xfId="0" applyFont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5" fontId="9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5" fontId="6" fillId="0" borderId="0" xfId="0" applyNumberFormat="1" applyFont="1" applyFill="1" applyBorder="1"/>
    <xf numFmtId="5" fontId="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5" fontId="1" fillId="0" borderId="4" xfId="0" applyNumberFormat="1" applyFont="1" applyBorder="1"/>
    <xf numFmtId="5" fontId="2" fillId="0" borderId="4" xfId="0" applyNumberFormat="1" applyFont="1" applyBorder="1" applyAlignment="1">
      <alignment horizontal="right"/>
    </xf>
    <xf numFmtId="5" fontId="2" fillId="0" borderId="4" xfId="0" applyNumberFormat="1" applyFont="1" applyBorder="1"/>
    <xf numFmtId="0" fontId="2" fillId="0" borderId="4" xfId="0" applyFont="1" applyBorder="1"/>
    <xf numFmtId="0" fontId="3" fillId="0" borderId="0" xfId="0" applyFont="1" applyFill="1"/>
    <xf numFmtId="0" fontId="8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3" fillId="3" borderId="0" xfId="0" applyNumberFormat="1" applyFont="1" applyFill="1"/>
    <xf numFmtId="5" fontId="9" fillId="4" borderId="0" xfId="0" applyNumberFormat="1" applyFont="1" applyFill="1"/>
    <xf numFmtId="1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5" fontId="8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3" fillId="3" borderId="0" xfId="0" applyNumberFormat="1" applyFont="1" applyFill="1" applyBorder="1"/>
    <xf numFmtId="0" fontId="14" fillId="0" borderId="0" xfId="0" applyFont="1"/>
    <xf numFmtId="0" fontId="3" fillId="3" borderId="0" xfId="0" applyFont="1" applyFill="1" applyBorder="1" applyAlignment="1">
      <alignment horizontal="center"/>
    </xf>
    <xf numFmtId="0" fontId="14" fillId="0" borderId="0" xfId="0" applyFont="1" applyFill="1"/>
    <xf numFmtId="164" fontId="8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164" fontId="6" fillId="0" borderId="0" xfId="0" applyNumberFormat="1" applyFont="1" applyBorder="1"/>
    <xf numFmtId="0" fontId="3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6" fillId="5" borderId="5" xfId="0" applyFont="1" applyFill="1" applyBorder="1"/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5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center"/>
    </xf>
    <xf numFmtId="5" fontId="9" fillId="5" borderId="5" xfId="0" applyNumberFormat="1" applyFont="1" applyFill="1" applyBorder="1"/>
    <xf numFmtId="0" fontId="14" fillId="5" borderId="5" xfId="0" applyFont="1" applyFill="1" applyBorder="1"/>
    <xf numFmtId="164" fontId="9" fillId="5" borderId="5" xfId="0" applyNumberFormat="1" applyFont="1" applyFill="1" applyBorder="1" applyAlignment="1">
      <alignment horizontal="center"/>
    </xf>
    <xf numFmtId="0" fontId="0" fillId="0" borderId="0" xfId="0" applyFont="1"/>
    <xf numFmtId="0" fontId="0" fillId="5" borderId="5" xfId="0" applyFill="1" applyBorder="1"/>
    <xf numFmtId="0" fontId="8" fillId="2" borderId="6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5" fontId="8" fillId="2" borderId="4" xfId="0" applyNumberFormat="1" applyFont="1" applyFill="1" applyBorder="1"/>
    <xf numFmtId="164" fontId="8" fillId="0" borderId="4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64" fontId="2" fillId="5" borderId="5" xfId="0" applyNumberFormat="1" applyFont="1" applyFill="1" applyBorder="1"/>
    <xf numFmtId="164" fontId="2" fillId="5" borderId="5" xfId="0" quotePrefix="1" applyNumberFormat="1" applyFont="1" applyFill="1" applyBorder="1"/>
    <xf numFmtId="164" fontId="2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/>
    <xf numFmtId="164" fontId="6" fillId="5" borderId="5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5" fontId="2" fillId="0" borderId="0" xfId="0" applyNumberFormat="1" applyFont="1" applyFill="1"/>
    <xf numFmtId="5" fontId="3" fillId="0" borderId="0" xfId="0" applyNumberFormat="1" applyFont="1" applyFill="1" applyBorder="1"/>
    <xf numFmtId="0" fontId="10" fillId="0" borderId="0" xfId="0" applyFont="1" applyBorder="1" applyAlignment="1">
      <alignment horizontal="center"/>
    </xf>
    <xf numFmtId="5" fontId="10" fillId="0" borderId="0" xfId="0" applyNumberFormat="1" applyFont="1" applyBorder="1"/>
    <xf numFmtId="0" fontId="6" fillId="0" borderId="0" xfId="0" applyFont="1" applyFill="1" applyBorder="1" applyAlignment="1">
      <alignment horizontal="center"/>
    </xf>
    <xf numFmtId="5" fontId="16" fillId="0" borderId="0" xfId="0" applyNumberFormat="1" applyFont="1" applyFill="1" applyBorder="1"/>
    <xf numFmtId="0" fontId="17" fillId="0" borderId="0" xfId="0" applyFont="1"/>
    <xf numFmtId="14" fontId="9" fillId="0" borderId="0" xfId="0" applyNumberFormat="1" applyFont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5" fontId="6" fillId="3" borderId="0" xfId="0" applyNumberFormat="1" applyFont="1" applyFill="1" applyAlignment="1"/>
    <xf numFmtId="0" fontId="6" fillId="6" borderId="2" xfId="0" applyFont="1" applyFill="1" applyBorder="1"/>
    <xf numFmtId="0" fontId="6" fillId="6" borderId="3" xfId="0" applyFont="1" applyFill="1" applyBorder="1"/>
    <xf numFmtId="0" fontId="2" fillId="6" borderId="3" xfId="0" applyFont="1" applyFill="1" applyBorder="1" applyAlignment="1">
      <alignment horizontal="center"/>
    </xf>
    <xf numFmtId="5" fontId="2" fillId="6" borderId="3" xfId="0" applyNumberFormat="1" applyFont="1" applyFill="1" applyBorder="1"/>
    <xf numFmtId="164" fontId="2" fillId="6" borderId="3" xfId="0" applyNumberFormat="1" applyFont="1" applyFill="1" applyBorder="1" applyAlignment="1">
      <alignment horizontal="right"/>
    </xf>
    <xf numFmtId="0" fontId="0" fillId="6" borderId="3" xfId="0" applyFont="1" applyFill="1" applyBorder="1"/>
    <xf numFmtId="164" fontId="2" fillId="6" borderId="3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5" fontId="4" fillId="0" borderId="8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/>
    </xf>
    <xf numFmtId="164" fontId="2" fillId="6" borderId="10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5" fontId="11" fillId="0" borderId="4" xfId="0" applyNumberFormat="1" applyFont="1" applyFill="1" applyBorder="1"/>
    <xf numFmtId="164" fontId="11" fillId="0" borderId="4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5" fontId="2" fillId="6" borderId="5" xfId="0" applyNumberFormat="1" applyFont="1" applyFill="1" applyBorder="1"/>
    <xf numFmtId="164" fontId="2" fillId="6" borderId="5" xfId="0" applyNumberFormat="1" applyFont="1" applyFill="1" applyBorder="1" applyAlignment="1">
      <alignment horizontal="right"/>
    </xf>
    <xf numFmtId="0" fontId="6" fillId="5" borderId="7" xfId="0" applyFont="1" applyFill="1" applyBorder="1"/>
    <xf numFmtId="0" fontId="0" fillId="5" borderId="8" xfId="0" applyFont="1" applyFill="1" applyBorder="1"/>
    <xf numFmtId="0" fontId="6" fillId="5" borderId="6" xfId="0" applyFont="1" applyFill="1" applyBorder="1"/>
    <xf numFmtId="0" fontId="6" fillId="5" borderId="4" xfId="0" applyFont="1" applyFill="1" applyBorder="1"/>
    <xf numFmtId="0" fontId="6" fillId="5" borderId="4" xfId="0" applyFont="1" applyFill="1" applyBorder="1" applyAlignment="1">
      <alignment horizontal="center"/>
    </xf>
    <xf numFmtId="5" fontId="6" fillId="5" borderId="4" xfId="0" applyNumberFormat="1" applyFont="1" applyFill="1" applyBorder="1"/>
    <xf numFmtId="0" fontId="0" fillId="5" borderId="4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3" xfId="0" applyFont="1" applyFill="1" applyBorder="1" applyAlignment="1">
      <alignment horizontal="center"/>
    </xf>
    <xf numFmtId="5" fontId="6" fillId="5" borderId="3" xfId="0" applyNumberFormat="1" applyFont="1" applyFill="1" applyBorder="1"/>
    <xf numFmtId="0" fontId="0" fillId="5" borderId="3" xfId="0" applyFont="1" applyFill="1" applyBorder="1"/>
    <xf numFmtId="5" fontId="6" fillId="5" borderId="5" xfId="0" applyNumberFormat="1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5" fontId="6" fillId="5" borderId="10" xfId="0" applyNumberFormat="1" applyFont="1" applyFill="1" applyBorder="1"/>
    <xf numFmtId="0" fontId="6" fillId="5" borderId="3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0" fontId="0" fillId="0" borderId="0" xfId="0" applyFont="1" applyFill="1"/>
    <xf numFmtId="0" fontId="6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5" fontId="19" fillId="0" borderId="0" xfId="0" applyNumberFormat="1" applyFont="1" applyFill="1" applyBorder="1"/>
    <xf numFmtId="0" fontId="2" fillId="5" borderId="4" xfId="0" applyFont="1" applyFill="1" applyBorder="1" applyAlignment="1">
      <alignment horizontal="center"/>
    </xf>
    <xf numFmtId="5" fontId="2" fillId="5" borderId="12" xfId="0" applyNumberFormat="1" applyFont="1" applyFill="1" applyBorder="1"/>
    <xf numFmtId="5" fontId="2" fillId="5" borderId="4" xfId="0" applyNumberFormat="1" applyFont="1" applyFill="1" applyBorder="1"/>
    <xf numFmtId="0" fontId="1" fillId="0" borderId="0" xfId="0" applyFont="1" applyBorder="1"/>
    <xf numFmtId="0" fontId="9" fillId="6" borderId="5" xfId="0" applyFont="1" applyFill="1" applyBorder="1"/>
    <xf numFmtId="0" fontId="9" fillId="6" borderId="5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center"/>
    </xf>
    <xf numFmtId="5" fontId="9" fillId="6" borderId="5" xfId="0" applyNumberFormat="1" applyFont="1" applyFill="1" applyBorder="1"/>
    <xf numFmtId="0" fontId="0" fillId="6" borderId="5" xfId="0" applyFill="1" applyBorder="1"/>
    <xf numFmtId="164" fontId="9" fillId="6" borderId="5" xfId="0" applyNumberFormat="1" applyFont="1" applyFill="1" applyBorder="1" applyAlignment="1">
      <alignment horizontal="center"/>
    </xf>
    <xf numFmtId="0" fontId="0" fillId="5" borderId="5" xfId="0" applyFont="1" applyFill="1" applyBorder="1"/>
    <xf numFmtId="164" fontId="6" fillId="5" borderId="5" xfId="0" applyNumberFormat="1" applyFont="1" applyFill="1" applyBorder="1" applyAlignment="1">
      <alignment horizontal="center"/>
    </xf>
    <xf numFmtId="5" fontId="2" fillId="5" borderId="5" xfId="0" applyNumberFormat="1" applyFont="1" applyFill="1" applyBorder="1"/>
    <xf numFmtId="5" fontId="2" fillId="5" borderId="3" xfId="0" applyNumberFormat="1" applyFont="1" applyFill="1" applyBorder="1"/>
    <xf numFmtId="5" fontId="2" fillId="5" borderId="10" xfId="0" applyNumberFormat="1" applyFont="1" applyFill="1" applyBorder="1"/>
    <xf numFmtId="0" fontId="14" fillId="6" borderId="5" xfId="0" applyFont="1" applyFill="1" applyBorder="1"/>
    <xf numFmtId="5" fontId="4" fillId="0" borderId="5" xfId="0" applyNumberFormat="1" applyFont="1" applyFill="1" applyBorder="1"/>
    <xf numFmtId="5" fontId="11" fillId="0" borderId="5" xfId="0" applyNumberFormat="1" applyFont="1" applyFill="1" applyBorder="1"/>
    <xf numFmtId="5" fontId="5" fillId="0" borderId="5" xfId="0" applyNumberFormat="1" applyFont="1" applyFill="1" applyBorder="1" applyAlignment="1">
      <alignment horizontal="right"/>
    </xf>
    <xf numFmtId="5" fontId="5" fillId="0" borderId="5" xfId="0" applyNumberFormat="1" applyFont="1" applyFill="1" applyBorder="1"/>
    <xf numFmtId="0" fontId="0" fillId="0" borderId="5" xfId="0" applyBorder="1"/>
    <xf numFmtId="5" fontId="2" fillId="6" borderId="5" xfId="0" applyNumberFormat="1" applyFont="1" applyFill="1" applyBorder="1" applyAlignment="1">
      <alignment horizontal="right"/>
    </xf>
    <xf numFmtId="0" fontId="0" fillId="6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6"/>
  <sheetViews>
    <sheetView tabSelected="1" defaultGridColor="0" colorId="16" zoomScale="75" zoomScaleNormal="75" workbookViewId="0">
      <pane ySplit="3" topLeftCell="A130" activePane="bottomLeft" state="frozen"/>
      <selection pane="bottomLeft" activeCell="K145" sqref="K145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2" customWidth="1"/>
    <col min="4" max="4" width="10.42578125" style="2" customWidth="1"/>
    <col min="5" max="6" width="12.42578125" style="2" customWidth="1"/>
    <col min="7" max="7" width="5.85546875" style="2" customWidth="1"/>
    <col min="8" max="8" width="8.140625" style="2" customWidth="1"/>
    <col min="9" max="9" width="10.28515625" style="1" customWidth="1"/>
    <col min="10" max="10" width="13.7109375" style="1" customWidth="1"/>
    <col min="11" max="11" width="10.7109375" style="1" customWidth="1"/>
    <col min="12" max="12" width="11.5703125" style="3" customWidth="1"/>
    <col min="13" max="13" width="10.7109375" style="1" customWidth="1"/>
    <col min="14" max="14" width="17" customWidth="1"/>
    <col min="17" max="17" width="10.5703125" style="130" customWidth="1"/>
  </cols>
  <sheetData>
    <row r="1" spans="1:24" ht="15.75">
      <c r="A1" s="22"/>
      <c r="B1" s="184" t="s">
        <v>52</v>
      </c>
      <c r="C1" s="23"/>
      <c r="D1" s="23" t="s">
        <v>15</v>
      </c>
      <c r="E1" s="92" t="s">
        <v>10</v>
      </c>
      <c r="F1" s="92" t="s">
        <v>11</v>
      </c>
      <c r="G1" s="23"/>
      <c r="H1" s="23"/>
      <c r="I1" s="24"/>
      <c r="J1" s="24"/>
      <c r="K1" s="24" t="s">
        <v>12</v>
      </c>
      <c r="L1" s="6"/>
      <c r="M1" s="19"/>
      <c r="N1" s="9"/>
      <c r="Q1" s="120"/>
    </row>
    <row r="2" spans="1:24" ht="15.75">
      <c r="A2" s="5"/>
      <c r="B2" s="185"/>
      <c r="C2" s="23"/>
      <c r="D2" s="23" t="s">
        <v>13</v>
      </c>
      <c r="E2" s="92" t="s">
        <v>34</v>
      </c>
      <c r="F2" s="92" t="s">
        <v>34</v>
      </c>
      <c r="G2" s="23" t="s">
        <v>14</v>
      </c>
      <c r="H2" s="23" t="s">
        <v>15</v>
      </c>
      <c r="I2" s="24" t="s">
        <v>0</v>
      </c>
      <c r="J2" s="24" t="s">
        <v>1</v>
      </c>
      <c r="K2" s="24" t="s">
        <v>2</v>
      </c>
      <c r="L2" s="65" t="s">
        <v>32</v>
      </c>
      <c r="M2" s="65" t="s">
        <v>38</v>
      </c>
      <c r="N2" s="43" t="s">
        <v>39</v>
      </c>
      <c r="Q2" s="120"/>
    </row>
    <row r="3" spans="1:24" ht="15.75">
      <c r="A3" s="5"/>
      <c r="B3" s="25" t="s">
        <v>3</v>
      </c>
      <c r="C3" s="25" t="s">
        <v>4</v>
      </c>
      <c r="D3" s="25" t="s">
        <v>20</v>
      </c>
      <c r="E3" s="93" t="s">
        <v>5</v>
      </c>
      <c r="F3" s="93" t="s">
        <v>13</v>
      </c>
      <c r="G3" s="25" t="s">
        <v>6</v>
      </c>
      <c r="H3" s="25" t="s">
        <v>27</v>
      </c>
      <c r="I3" s="26" t="s">
        <v>13</v>
      </c>
      <c r="J3" s="26" t="s">
        <v>7</v>
      </c>
      <c r="K3" s="26" t="s">
        <v>8</v>
      </c>
      <c r="L3" s="65" t="s">
        <v>33</v>
      </c>
      <c r="M3" s="19"/>
      <c r="N3" s="9"/>
      <c r="Q3" s="121"/>
    </row>
    <row r="4" spans="1:24" ht="15.75">
      <c r="A4" s="29"/>
      <c r="B4" s="29"/>
      <c r="C4" s="31"/>
      <c r="D4" s="31"/>
      <c r="E4" s="31"/>
      <c r="F4" s="31"/>
      <c r="G4" s="31"/>
      <c r="H4" s="31"/>
      <c r="I4" s="13"/>
      <c r="J4" s="13"/>
      <c r="K4" s="83"/>
      <c r="L4" s="32"/>
      <c r="M4" s="33"/>
      <c r="N4" s="33"/>
      <c r="Q4" s="122"/>
    </row>
    <row r="5" spans="1:24" ht="15.75">
      <c r="A5" s="29"/>
      <c r="B5" s="29" t="s">
        <v>49</v>
      </c>
      <c r="C5" s="31"/>
      <c r="D5" s="31"/>
      <c r="E5" s="31"/>
      <c r="F5" s="31"/>
      <c r="G5" s="31"/>
      <c r="H5" s="31"/>
      <c r="I5" s="13"/>
      <c r="J5" s="13"/>
      <c r="K5" s="83"/>
      <c r="L5" s="32"/>
      <c r="M5" s="33"/>
      <c r="N5" s="33"/>
      <c r="Q5" s="122"/>
    </row>
    <row r="6" spans="1:24" ht="15.75">
      <c r="A6" s="29"/>
      <c r="B6" s="29" t="s">
        <v>74</v>
      </c>
      <c r="C6" s="31"/>
      <c r="D6" s="31"/>
      <c r="E6" s="31"/>
      <c r="F6" s="31"/>
      <c r="G6" s="31"/>
      <c r="H6" s="31"/>
      <c r="I6" s="13"/>
      <c r="J6" s="13"/>
      <c r="K6" s="83"/>
      <c r="L6" s="32"/>
      <c r="M6" s="33"/>
      <c r="N6" s="33"/>
      <c r="Q6" s="122"/>
    </row>
    <row r="7" spans="1:24" ht="15.75">
      <c r="A7" s="29"/>
      <c r="B7" s="29" t="s">
        <v>53</v>
      </c>
      <c r="C7" s="31"/>
      <c r="D7" s="31"/>
      <c r="E7" s="31"/>
      <c r="F7" s="31"/>
      <c r="G7" s="31"/>
      <c r="H7" s="31"/>
      <c r="I7" s="13"/>
      <c r="J7" s="13"/>
      <c r="K7" s="83"/>
      <c r="L7" s="32"/>
      <c r="M7" s="33"/>
      <c r="N7" s="33"/>
      <c r="Q7" s="122"/>
    </row>
    <row r="8" spans="1:24" s="135" customFormat="1" ht="15.75">
      <c r="A8" s="29"/>
      <c r="B8" s="101" t="s">
        <v>46</v>
      </c>
      <c r="C8" s="31" t="s">
        <v>51</v>
      </c>
      <c r="D8" s="31">
        <v>5</v>
      </c>
      <c r="E8" s="31">
        <v>0</v>
      </c>
      <c r="F8" s="31">
        <v>4</v>
      </c>
      <c r="G8" s="31">
        <v>3</v>
      </c>
      <c r="H8" s="31">
        <v>3</v>
      </c>
      <c r="I8" s="14">
        <f>265*D8*G8+400*3</f>
        <v>5175</v>
      </c>
      <c r="J8" s="14">
        <f>N8</f>
        <v>16925</v>
      </c>
      <c r="K8" s="14">
        <f>J8+I8</f>
        <v>22100</v>
      </c>
      <c r="L8" s="50">
        <v>5000</v>
      </c>
      <c r="M8" s="14">
        <f>265*D8*H8+350*H8+265*D8*F8+400*F8</f>
        <v>11925</v>
      </c>
      <c r="N8" s="14">
        <f>M8+L8</f>
        <v>16925</v>
      </c>
      <c r="O8" s="158"/>
      <c r="Q8" s="128"/>
    </row>
    <row r="9" spans="1:24" s="135" customFormat="1" ht="15.75">
      <c r="A9" s="29"/>
      <c r="B9" s="146" t="s">
        <v>24</v>
      </c>
      <c r="C9" s="88"/>
      <c r="D9" s="88"/>
      <c r="E9" s="88"/>
      <c r="F9" s="88"/>
      <c r="G9" s="88"/>
      <c r="H9" s="88"/>
      <c r="I9" s="90"/>
      <c r="J9" s="90"/>
      <c r="K9" s="90"/>
      <c r="L9" s="91"/>
      <c r="M9" s="90"/>
      <c r="N9" s="90"/>
      <c r="Q9" s="128"/>
    </row>
    <row r="10" spans="1:24" s="135" customFormat="1" ht="15.75">
      <c r="A10" s="29"/>
      <c r="B10" s="146"/>
      <c r="C10" s="88"/>
      <c r="D10" s="88"/>
      <c r="E10" s="88"/>
      <c r="F10" s="88"/>
      <c r="G10" s="88"/>
      <c r="H10" s="88"/>
      <c r="I10" s="90"/>
      <c r="J10" s="90"/>
      <c r="K10" s="90"/>
      <c r="L10" s="91"/>
      <c r="M10" s="90"/>
      <c r="N10" s="90"/>
      <c r="Q10" s="128"/>
    </row>
    <row r="11" spans="1:24" s="135" customFormat="1" ht="15.75">
      <c r="A11" s="29"/>
      <c r="B11" s="101" t="s">
        <v>54</v>
      </c>
      <c r="C11" s="31" t="s">
        <v>55</v>
      </c>
      <c r="D11" s="31">
        <v>5</v>
      </c>
      <c r="E11" s="31">
        <v>0</v>
      </c>
      <c r="F11" s="31">
        <v>4</v>
      </c>
      <c r="G11" s="31">
        <v>2</v>
      </c>
      <c r="H11" s="31">
        <v>3</v>
      </c>
      <c r="I11" s="14">
        <f>138*D11*G11+450*G11</f>
        <v>2280</v>
      </c>
      <c r="J11" s="14">
        <f>N11</f>
        <v>8420</v>
      </c>
      <c r="K11" s="14">
        <f>J11+I11</f>
        <v>10700</v>
      </c>
      <c r="L11" s="50">
        <v>5000</v>
      </c>
      <c r="M11" s="14">
        <f>138*D11*H11+450*H11</f>
        <v>3420</v>
      </c>
      <c r="N11" s="14">
        <f>M11+L11</f>
        <v>8420</v>
      </c>
      <c r="Q11" s="128"/>
    </row>
    <row r="12" spans="1:24" s="135" customFormat="1" ht="15.75">
      <c r="A12" s="29"/>
      <c r="B12" s="146" t="s">
        <v>24</v>
      </c>
      <c r="C12" s="88"/>
      <c r="D12" s="88"/>
      <c r="E12" s="88"/>
      <c r="F12" s="88"/>
      <c r="G12" s="88"/>
      <c r="H12" s="88"/>
      <c r="I12" s="90"/>
      <c r="J12" s="90"/>
      <c r="K12" s="90"/>
      <c r="L12" s="91"/>
      <c r="M12" s="90"/>
      <c r="N12" s="90"/>
      <c r="Q12" s="128"/>
    </row>
    <row r="13" spans="1:24" ht="15.75">
      <c r="A13" s="29"/>
      <c r="B13" s="146"/>
      <c r="C13" s="31"/>
      <c r="D13" s="31"/>
      <c r="E13" s="31"/>
      <c r="F13" s="31"/>
      <c r="G13" s="31"/>
      <c r="H13" s="31"/>
      <c r="I13" s="13"/>
      <c r="J13" s="13"/>
      <c r="K13" s="83"/>
      <c r="L13" s="32"/>
      <c r="M13" s="33"/>
      <c r="N13" s="33"/>
      <c r="Q13" s="122"/>
      <c r="R13" s="49"/>
      <c r="S13" s="49"/>
      <c r="T13" s="49"/>
      <c r="U13" s="49"/>
      <c r="V13" s="49"/>
      <c r="W13" s="49"/>
      <c r="X13" s="49"/>
    </row>
    <row r="14" spans="1:24" ht="15.75">
      <c r="A14" s="97"/>
      <c r="B14" s="118" t="s">
        <v>9</v>
      </c>
      <c r="C14" s="96"/>
      <c r="D14" s="96"/>
      <c r="E14" s="96"/>
      <c r="F14" s="96"/>
      <c r="G14" s="96"/>
      <c r="H14" s="96"/>
      <c r="I14" s="28">
        <f t="shared" ref="I14:N14" si="0">I11+I8</f>
        <v>7455</v>
      </c>
      <c r="J14" s="28">
        <f t="shared" si="0"/>
        <v>25345</v>
      </c>
      <c r="K14" s="28">
        <f t="shared" si="0"/>
        <v>32800</v>
      </c>
      <c r="L14" s="119">
        <f t="shared" si="0"/>
        <v>10000</v>
      </c>
      <c r="M14" s="28">
        <f t="shared" si="0"/>
        <v>15345</v>
      </c>
      <c r="N14" s="28">
        <f t="shared" si="0"/>
        <v>25345</v>
      </c>
      <c r="Q14" s="126"/>
      <c r="R14" s="49"/>
      <c r="S14" s="49"/>
      <c r="T14" s="49"/>
      <c r="U14" s="49"/>
      <c r="V14" s="49"/>
      <c r="W14" s="49"/>
      <c r="X14" s="49"/>
    </row>
    <row r="15" spans="1:24" s="135" customFormat="1" ht="15.75">
      <c r="A15" s="95"/>
      <c r="B15" s="100" t="s">
        <v>22</v>
      </c>
      <c r="C15" s="136"/>
      <c r="D15" s="136"/>
      <c r="E15" s="136"/>
      <c r="F15" s="136"/>
      <c r="G15" s="136"/>
      <c r="H15" s="136"/>
      <c r="I15" s="134">
        <v>0</v>
      </c>
      <c r="J15" s="134">
        <v>0</v>
      </c>
      <c r="K15" s="134">
        <v>0</v>
      </c>
      <c r="L15" s="134">
        <v>0</v>
      </c>
      <c r="M15" s="134">
        <v>0</v>
      </c>
      <c r="N15" s="134">
        <v>0</v>
      </c>
      <c r="Q15" s="128"/>
      <c r="R15" s="137"/>
      <c r="S15" s="137"/>
      <c r="T15" s="137"/>
      <c r="U15" s="137"/>
      <c r="V15" s="137"/>
      <c r="W15" s="137"/>
      <c r="X15" s="137"/>
    </row>
    <row r="16" spans="1:24" s="135" customFormat="1" ht="15.75">
      <c r="A16" s="53"/>
      <c r="B16" s="99" t="s">
        <v>23</v>
      </c>
      <c r="C16" s="54"/>
      <c r="D16" s="54"/>
      <c r="E16" s="54"/>
      <c r="F16" s="54"/>
      <c r="G16" s="54"/>
      <c r="H16" s="54"/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Q16" s="125"/>
      <c r="R16" s="137"/>
      <c r="S16" s="137"/>
      <c r="T16" s="137"/>
      <c r="U16" s="137"/>
      <c r="V16" s="137"/>
      <c r="W16" s="137"/>
      <c r="X16" s="137"/>
    </row>
    <row r="17" spans="1:24" ht="15.75">
      <c r="A17" s="29"/>
      <c r="B17" s="29"/>
      <c r="C17" s="31"/>
      <c r="D17" s="31"/>
      <c r="E17" s="31"/>
      <c r="F17" s="31"/>
      <c r="G17" s="31"/>
      <c r="H17" s="31"/>
      <c r="I17" s="13"/>
      <c r="J17" s="13"/>
      <c r="K17" s="83"/>
      <c r="L17" s="32"/>
      <c r="M17" s="33"/>
      <c r="N17" s="33"/>
      <c r="Q17" s="122"/>
      <c r="R17" s="49"/>
      <c r="S17" s="49"/>
      <c r="T17" s="49"/>
      <c r="U17" s="49"/>
      <c r="V17" s="49"/>
      <c r="W17" s="49"/>
      <c r="X17" s="49"/>
    </row>
    <row r="18" spans="1:24" ht="15.75">
      <c r="A18" s="29"/>
      <c r="B18" s="29" t="s">
        <v>48</v>
      </c>
      <c r="C18" s="31"/>
      <c r="D18" s="31"/>
      <c r="E18" s="31"/>
      <c r="F18" s="31"/>
      <c r="G18" s="31"/>
      <c r="H18" s="31"/>
      <c r="I18" s="13"/>
      <c r="J18" s="13"/>
      <c r="K18" s="83"/>
      <c r="L18" s="32"/>
      <c r="M18" s="33"/>
      <c r="N18" s="33"/>
      <c r="Q18" s="122"/>
      <c r="R18" s="49"/>
      <c r="S18" s="49"/>
      <c r="T18" s="49"/>
      <c r="U18" s="49"/>
      <c r="V18" s="49"/>
      <c r="W18" s="49"/>
      <c r="X18" s="49"/>
    </row>
    <row r="19" spans="1:24" ht="15.75">
      <c r="A19" s="29"/>
      <c r="B19" s="29" t="s">
        <v>74</v>
      </c>
      <c r="C19" s="31"/>
      <c r="D19" s="31"/>
      <c r="E19" s="31"/>
      <c r="F19" s="31"/>
      <c r="G19" s="31"/>
      <c r="H19" s="31"/>
      <c r="I19" s="13"/>
      <c r="J19" s="13"/>
      <c r="K19" s="83"/>
      <c r="L19" s="32"/>
      <c r="M19" s="33"/>
      <c r="N19" s="33"/>
      <c r="Q19" s="122"/>
      <c r="R19" s="49"/>
      <c r="S19" s="49"/>
      <c r="T19" s="49"/>
      <c r="U19" s="49"/>
      <c r="V19" s="49"/>
      <c r="W19" s="49"/>
      <c r="X19" s="49"/>
    </row>
    <row r="20" spans="1:24" ht="15.75">
      <c r="A20" s="29"/>
      <c r="B20" s="29" t="s">
        <v>57</v>
      </c>
      <c r="C20" s="31"/>
      <c r="D20" s="74"/>
      <c r="E20" s="74"/>
      <c r="F20" s="74"/>
      <c r="G20" s="74"/>
      <c r="H20" s="74"/>
      <c r="I20" s="14"/>
      <c r="J20" s="14"/>
      <c r="K20" s="14"/>
      <c r="L20" s="50"/>
      <c r="M20" s="14"/>
      <c r="N20" s="14"/>
      <c r="Q20" s="122"/>
      <c r="R20" s="49"/>
      <c r="S20" s="49"/>
      <c r="T20" s="49"/>
      <c r="U20" s="49"/>
      <c r="V20" s="49"/>
      <c r="W20" s="49"/>
      <c r="X20" s="49"/>
    </row>
    <row r="21" spans="1:24" ht="15.75">
      <c r="A21" s="29"/>
      <c r="B21" s="29" t="s">
        <v>56</v>
      </c>
      <c r="C21" s="31" t="s">
        <v>21</v>
      </c>
      <c r="D21" s="31">
        <v>6</v>
      </c>
      <c r="E21" s="31">
        <v>0</v>
      </c>
      <c r="F21" s="31">
        <v>3</v>
      </c>
      <c r="G21" s="31">
        <v>2</v>
      </c>
      <c r="H21" s="31">
        <v>10</v>
      </c>
      <c r="I21" s="14">
        <f>430*D21*G21+750*G21</f>
        <v>6660</v>
      </c>
      <c r="J21" s="14">
        <f>N21</f>
        <v>48290</v>
      </c>
      <c r="K21" s="14">
        <f>J21+I21</f>
        <v>54950</v>
      </c>
      <c r="L21" s="50">
        <v>5000</v>
      </c>
      <c r="M21" s="14">
        <f>430*D21*H21+750*H21+430*D21*F21+750*F21</f>
        <v>43290</v>
      </c>
      <c r="N21" s="14">
        <f>M21+L21</f>
        <v>48290</v>
      </c>
      <c r="Q21" s="122"/>
      <c r="R21" s="49"/>
      <c r="S21" s="49"/>
      <c r="T21" s="49"/>
      <c r="U21" s="49"/>
      <c r="V21" s="49"/>
      <c r="W21" s="49"/>
      <c r="X21" s="49"/>
    </row>
    <row r="22" spans="1:24" s="135" customFormat="1" ht="15.75">
      <c r="A22" s="29"/>
      <c r="B22" s="57" t="s">
        <v>24</v>
      </c>
      <c r="C22" s="88"/>
      <c r="D22" s="88"/>
      <c r="E22" s="88"/>
      <c r="F22" s="88"/>
      <c r="G22" s="88"/>
      <c r="H22" s="88"/>
      <c r="I22" s="90"/>
      <c r="J22" s="90"/>
      <c r="K22" s="90"/>
      <c r="L22" s="91"/>
      <c r="M22" s="90"/>
      <c r="N22" s="90"/>
      <c r="Q22" s="128"/>
      <c r="R22" s="137"/>
      <c r="S22" s="137"/>
      <c r="T22" s="137"/>
      <c r="U22" s="137"/>
      <c r="V22" s="137"/>
      <c r="W22" s="137"/>
      <c r="X22" s="137"/>
    </row>
    <row r="23" spans="1:24" s="135" customFormat="1" ht="15.75">
      <c r="A23" s="11"/>
      <c r="C23" s="21"/>
      <c r="D23" s="21"/>
      <c r="E23" s="21"/>
      <c r="F23" s="21"/>
      <c r="G23" s="21"/>
      <c r="H23" s="21"/>
      <c r="I23" s="90"/>
      <c r="J23" s="90"/>
      <c r="K23" s="87"/>
      <c r="L23" s="86"/>
      <c r="M23" s="145"/>
      <c r="N23" s="87"/>
      <c r="Q23" s="128"/>
      <c r="R23" s="137"/>
      <c r="S23" s="137"/>
      <c r="T23" s="137"/>
      <c r="U23" s="137"/>
      <c r="V23" s="137"/>
      <c r="W23" s="137"/>
      <c r="X23" s="137"/>
    </row>
    <row r="24" spans="1:24" ht="15.75">
      <c r="A24" s="27"/>
      <c r="B24" s="98" t="s">
        <v>9</v>
      </c>
      <c r="C24" s="96"/>
      <c r="D24" s="96"/>
      <c r="E24" s="96"/>
      <c r="F24" s="96"/>
      <c r="G24" s="96"/>
      <c r="H24" s="96"/>
      <c r="I24" s="28">
        <f t="shared" ref="I24:N24" si="1">I21</f>
        <v>6660</v>
      </c>
      <c r="J24" s="28">
        <f t="shared" si="1"/>
        <v>48290</v>
      </c>
      <c r="K24" s="28">
        <f t="shared" si="1"/>
        <v>54950</v>
      </c>
      <c r="L24" s="119">
        <f t="shared" si="1"/>
        <v>5000</v>
      </c>
      <c r="M24" s="28">
        <f t="shared" si="1"/>
        <v>43290</v>
      </c>
      <c r="N24" s="28">
        <f t="shared" si="1"/>
        <v>48290</v>
      </c>
      <c r="Q24" s="126"/>
      <c r="R24" s="49"/>
      <c r="S24" s="49"/>
      <c r="T24" s="49"/>
      <c r="U24" s="49"/>
      <c r="V24" s="49"/>
      <c r="W24" s="49"/>
      <c r="X24" s="49"/>
    </row>
    <row r="25" spans="1:24" s="135" customFormat="1" ht="15.75">
      <c r="A25" s="95"/>
      <c r="B25" s="100" t="s">
        <v>35</v>
      </c>
      <c r="C25" s="136"/>
      <c r="D25" s="136"/>
      <c r="E25" s="52"/>
      <c r="F25" s="52"/>
      <c r="G25" s="52"/>
      <c r="H25" s="52"/>
      <c r="I25" s="63">
        <f t="shared" ref="I25:N25" si="2">I22</f>
        <v>0</v>
      </c>
      <c r="J25" s="63">
        <f t="shared" si="2"/>
        <v>0</v>
      </c>
      <c r="K25" s="63">
        <f t="shared" si="2"/>
        <v>0</v>
      </c>
      <c r="L25" s="63">
        <f t="shared" si="2"/>
        <v>0</v>
      </c>
      <c r="M25" s="63">
        <f t="shared" si="2"/>
        <v>0</v>
      </c>
      <c r="N25" s="63">
        <f t="shared" si="2"/>
        <v>0</v>
      </c>
      <c r="Q25" s="128"/>
      <c r="R25" s="137"/>
      <c r="S25" s="137"/>
      <c r="T25" s="137"/>
      <c r="U25" s="137"/>
      <c r="V25" s="137"/>
      <c r="W25" s="137"/>
      <c r="X25" s="137"/>
    </row>
    <row r="26" spans="1:24" s="135" customFormat="1" ht="15.75">
      <c r="A26" s="53"/>
      <c r="B26" s="99" t="s">
        <v>23</v>
      </c>
      <c r="C26" s="54"/>
      <c r="D26" s="54"/>
      <c r="E26" s="54"/>
      <c r="F26" s="54"/>
      <c r="G26" s="54"/>
      <c r="H26" s="54"/>
      <c r="I26" s="55">
        <f t="shared" ref="I26:N26" si="3">I22</f>
        <v>0</v>
      </c>
      <c r="J26" s="55">
        <f t="shared" si="3"/>
        <v>0</v>
      </c>
      <c r="K26" s="55">
        <f t="shared" si="3"/>
        <v>0</v>
      </c>
      <c r="L26" s="55">
        <f t="shared" si="3"/>
        <v>0</v>
      </c>
      <c r="M26" s="55">
        <f t="shared" si="3"/>
        <v>0</v>
      </c>
      <c r="N26" s="55">
        <f t="shared" si="3"/>
        <v>0</v>
      </c>
      <c r="Q26" s="125"/>
      <c r="R26" s="137"/>
      <c r="S26" s="137"/>
      <c r="T26" s="137"/>
      <c r="U26" s="137"/>
      <c r="V26" s="137"/>
      <c r="W26" s="137"/>
      <c r="X26" s="137"/>
    </row>
    <row r="27" spans="1:24" s="156" customFormat="1" ht="15.75">
      <c r="A27" s="152"/>
      <c r="B27" s="153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155"/>
      <c r="N27" s="155"/>
      <c r="Q27" s="157"/>
    </row>
    <row r="28" spans="1:24" ht="15.75">
      <c r="A28" s="29"/>
      <c r="B28" s="101" t="s">
        <v>58</v>
      </c>
      <c r="C28" s="31"/>
      <c r="D28" s="31"/>
      <c r="E28" s="31"/>
      <c r="F28" s="31"/>
      <c r="G28" s="31"/>
      <c r="H28" s="31"/>
      <c r="I28" s="13"/>
      <c r="J28" s="14"/>
      <c r="K28" s="33"/>
      <c r="L28" s="32"/>
      <c r="M28" s="34"/>
      <c r="N28" s="33"/>
      <c r="Q28" s="122"/>
      <c r="R28" s="49"/>
      <c r="S28" s="49"/>
      <c r="T28" s="49"/>
      <c r="U28" s="49"/>
      <c r="V28" s="49"/>
      <c r="W28" s="49"/>
      <c r="X28" s="49"/>
    </row>
    <row r="29" spans="1:24" ht="15.75">
      <c r="A29" s="102"/>
      <c r="B29" s="103" t="s">
        <v>74</v>
      </c>
      <c r="C29" s="104"/>
      <c r="D29" s="104"/>
      <c r="E29" s="104"/>
      <c r="F29" s="104"/>
      <c r="G29" s="104"/>
      <c r="H29" s="104"/>
      <c r="I29" s="105"/>
      <c r="J29" s="105"/>
      <c r="K29" s="105"/>
      <c r="L29" s="106"/>
      <c r="M29" s="107"/>
      <c r="N29" s="108"/>
      <c r="Q29" s="142"/>
      <c r="R29" s="49"/>
      <c r="S29" s="49"/>
      <c r="T29" s="49"/>
      <c r="U29" s="49"/>
      <c r="V29" s="49"/>
      <c r="W29" s="49"/>
      <c r="X29" s="49"/>
    </row>
    <row r="30" spans="1:24" ht="15.75">
      <c r="A30" s="11"/>
      <c r="B30" s="94" t="s">
        <v>59</v>
      </c>
      <c r="C30" s="12"/>
      <c r="D30" s="12"/>
      <c r="E30" s="12"/>
      <c r="F30" s="12"/>
      <c r="G30" s="12"/>
      <c r="H30" s="12"/>
      <c r="I30" s="15"/>
      <c r="J30" s="15"/>
      <c r="K30" s="15"/>
      <c r="L30" s="16"/>
      <c r="M30" s="17"/>
      <c r="N30" s="18"/>
      <c r="Q30" s="122"/>
      <c r="R30" s="49"/>
      <c r="S30" s="49"/>
      <c r="T30" s="49"/>
      <c r="U30" s="49"/>
      <c r="V30" s="49"/>
      <c r="W30" s="49"/>
      <c r="X30" s="49"/>
    </row>
    <row r="31" spans="1:24" ht="15.75">
      <c r="A31" s="4"/>
      <c r="B31" s="149" t="s">
        <v>60</v>
      </c>
      <c r="C31" s="148" t="s">
        <v>21</v>
      </c>
      <c r="D31" s="148">
        <v>5</v>
      </c>
      <c r="E31" s="148">
        <v>0</v>
      </c>
      <c r="F31" s="148">
        <v>4</v>
      </c>
      <c r="G31" s="148">
        <v>2</v>
      </c>
      <c r="H31" s="148">
        <v>24</v>
      </c>
      <c r="I31" s="166">
        <f>100</f>
        <v>100</v>
      </c>
      <c r="J31" s="167">
        <f>N31</f>
        <v>40820</v>
      </c>
      <c r="K31" s="166">
        <f>J31+I31</f>
        <v>40920</v>
      </c>
      <c r="L31" s="166">
        <v>4000</v>
      </c>
      <c r="M31" s="167">
        <f>193*D31*H31+350*24+193*5*4+350*4</f>
        <v>36820</v>
      </c>
      <c r="N31" s="166">
        <f>M31+L31</f>
        <v>40820</v>
      </c>
      <c r="Q31" s="143"/>
      <c r="R31" s="49"/>
      <c r="S31" s="49"/>
      <c r="T31" s="49"/>
      <c r="U31" s="49"/>
      <c r="V31" s="49"/>
      <c r="W31" s="49"/>
      <c r="X31" s="49"/>
    </row>
    <row r="32" spans="1:24" s="135" customFormat="1" ht="15.75">
      <c r="A32" s="8"/>
      <c r="B32" s="150" t="s">
        <v>24</v>
      </c>
      <c r="C32" s="151"/>
      <c r="D32" s="151"/>
      <c r="E32" s="151"/>
      <c r="F32" s="151"/>
      <c r="G32" s="151"/>
      <c r="H32" s="151"/>
      <c r="I32" s="169"/>
      <c r="J32" s="169"/>
      <c r="K32" s="169"/>
      <c r="L32" s="170"/>
      <c r="M32" s="169"/>
      <c r="N32" s="169"/>
      <c r="Q32" s="124"/>
      <c r="R32" s="137"/>
      <c r="S32" s="137"/>
      <c r="T32" s="137"/>
      <c r="U32" s="137"/>
      <c r="V32" s="137"/>
      <c r="W32" s="137"/>
      <c r="X32" s="137"/>
    </row>
    <row r="33" spans="1:24" ht="15.75">
      <c r="A33" s="8"/>
      <c r="B33" s="57"/>
      <c r="C33" s="23"/>
      <c r="D33" s="23"/>
      <c r="E33" s="23"/>
      <c r="F33" s="23"/>
      <c r="G33" s="23"/>
      <c r="H33" s="23"/>
      <c r="I33" s="171"/>
      <c r="J33" s="171"/>
      <c r="K33" s="171"/>
      <c r="L33" s="172"/>
      <c r="M33" s="173"/>
      <c r="N33" s="173"/>
      <c r="Q33" s="124"/>
      <c r="R33" s="49"/>
      <c r="S33" s="49"/>
      <c r="T33" s="49"/>
      <c r="U33" s="49"/>
      <c r="V33" s="49"/>
      <c r="W33" s="49"/>
      <c r="X33" s="49"/>
    </row>
    <row r="34" spans="1:24" ht="15.75">
      <c r="A34" s="109"/>
      <c r="B34" s="101" t="s">
        <v>61</v>
      </c>
      <c r="C34" s="115" t="s">
        <v>47</v>
      </c>
      <c r="D34" s="116">
        <v>5</v>
      </c>
      <c r="E34" s="116">
        <v>0</v>
      </c>
      <c r="F34" s="116">
        <v>4</v>
      </c>
      <c r="G34" s="116">
        <v>3</v>
      </c>
      <c r="H34" s="116">
        <v>5</v>
      </c>
      <c r="I34" s="166">
        <f>139*D34*G34+400</f>
        <v>2485</v>
      </c>
      <c r="J34" s="166">
        <f>N34</f>
        <v>13605</v>
      </c>
      <c r="K34" s="143">
        <f>J34+I34</f>
        <v>16090</v>
      </c>
      <c r="L34" s="174">
        <v>4000</v>
      </c>
      <c r="M34" s="168">
        <f>139*D34*H34+350*5+139*F34*5+400*4</f>
        <v>9605</v>
      </c>
      <c r="N34" s="175">
        <f>L34+M34</f>
        <v>13605</v>
      </c>
      <c r="Q34" s="123"/>
      <c r="R34" s="49"/>
      <c r="S34" s="49"/>
      <c r="T34" s="49"/>
      <c r="U34" s="49"/>
      <c r="V34" s="49"/>
      <c r="W34" s="49"/>
      <c r="X34" s="49"/>
    </row>
    <row r="35" spans="1:24" ht="15.75">
      <c r="A35" s="109"/>
      <c r="B35" s="101" t="s">
        <v>75</v>
      </c>
      <c r="C35" s="115"/>
      <c r="D35" s="116"/>
      <c r="E35" s="116"/>
      <c r="F35" s="116"/>
      <c r="G35" s="116"/>
      <c r="H35" s="116"/>
      <c r="I35" s="143"/>
      <c r="J35" s="143"/>
      <c r="K35" s="143"/>
      <c r="L35" s="174"/>
      <c r="M35" s="175"/>
      <c r="N35" s="175"/>
      <c r="Q35" s="123"/>
      <c r="R35" s="49"/>
      <c r="S35" s="49"/>
      <c r="T35" s="49"/>
      <c r="U35" s="49"/>
      <c r="V35" s="49"/>
      <c r="W35" s="49"/>
      <c r="X35" s="49"/>
    </row>
    <row r="36" spans="1:24" ht="15.75">
      <c r="A36" s="8"/>
      <c r="B36" s="57" t="s">
        <v>24</v>
      </c>
      <c r="C36" s="23"/>
      <c r="D36" s="23"/>
      <c r="E36" s="23"/>
      <c r="F36" s="23"/>
      <c r="G36" s="23"/>
      <c r="H36" s="23"/>
      <c r="I36" s="10"/>
      <c r="J36" s="10"/>
      <c r="K36" s="10"/>
      <c r="L36" s="58"/>
      <c r="M36" s="59"/>
      <c r="N36" s="59"/>
      <c r="Q36" s="124"/>
      <c r="R36" s="49"/>
      <c r="S36" s="49"/>
      <c r="T36" s="49"/>
      <c r="U36" s="49"/>
      <c r="V36" s="49"/>
      <c r="W36" s="49"/>
      <c r="X36" s="49"/>
    </row>
    <row r="37" spans="1:24" ht="15.75">
      <c r="A37" s="8"/>
      <c r="B37" s="57"/>
      <c r="C37" s="23"/>
      <c r="D37" s="23"/>
      <c r="E37" s="23"/>
      <c r="F37" s="23"/>
      <c r="G37" s="23"/>
      <c r="H37" s="23"/>
      <c r="I37" s="10"/>
      <c r="J37" s="10"/>
      <c r="K37" s="10"/>
      <c r="L37" s="58"/>
      <c r="M37" s="59"/>
      <c r="N37" s="59"/>
      <c r="Q37" s="124"/>
      <c r="R37" s="49"/>
      <c r="S37" s="49"/>
      <c r="T37" s="49"/>
      <c r="U37" s="49"/>
      <c r="V37" s="49"/>
      <c r="W37" s="49"/>
      <c r="X37" s="49"/>
    </row>
    <row r="38" spans="1:24" ht="15.75">
      <c r="A38" s="110"/>
      <c r="B38" s="98" t="s">
        <v>9</v>
      </c>
      <c r="C38" s="42"/>
      <c r="D38" s="42"/>
      <c r="E38" s="42"/>
      <c r="F38" s="42"/>
      <c r="G38" s="42"/>
      <c r="H38" s="42"/>
      <c r="I38" s="41">
        <f t="shared" ref="I38:N38" si="4">I34+I31</f>
        <v>2585</v>
      </c>
      <c r="J38" s="41">
        <f t="shared" si="4"/>
        <v>54425</v>
      </c>
      <c r="K38" s="41">
        <f t="shared" si="4"/>
        <v>57010</v>
      </c>
      <c r="L38" s="41">
        <f t="shared" si="4"/>
        <v>8000</v>
      </c>
      <c r="M38" s="41">
        <f t="shared" si="4"/>
        <v>46425</v>
      </c>
      <c r="N38" s="41">
        <f t="shared" si="4"/>
        <v>54425</v>
      </c>
      <c r="Q38" s="144"/>
      <c r="R38" s="49"/>
      <c r="S38" s="49"/>
      <c r="T38" s="49"/>
      <c r="U38" s="49"/>
      <c r="V38" s="49"/>
      <c r="W38" s="49"/>
      <c r="X38" s="49"/>
    </row>
    <row r="39" spans="1:24" ht="15.75" customHeight="1">
      <c r="A39" s="111"/>
      <c r="B39" s="100" t="s">
        <v>36</v>
      </c>
      <c r="C39" s="112"/>
      <c r="D39" s="112"/>
      <c r="E39" s="112"/>
      <c r="F39" s="112"/>
      <c r="G39" s="112"/>
      <c r="H39" s="112"/>
      <c r="I39" s="113">
        <v>0</v>
      </c>
      <c r="J39" s="113">
        <v>0</v>
      </c>
      <c r="K39" s="113">
        <v>0</v>
      </c>
      <c r="L39" s="113">
        <v>0</v>
      </c>
      <c r="M39" s="113">
        <v>0</v>
      </c>
      <c r="N39" s="113">
        <v>0</v>
      </c>
      <c r="Q39" s="124"/>
      <c r="R39" s="49"/>
      <c r="S39" s="49"/>
      <c r="T39" s="49"/>
      <c r="U39" s="49"/>
      <c r="V39" s="49"/>
      <c r="W39" s="49"/>
      <c r="X39" s="49"/>
    </row>
    <row r="40" spans="1:24" ht="15.75">
      <c r="A40" s="56"/>
      <c r="B40" s="99" t="s">
        <v>23</v>
      </c>
      <c r="C40" s="66"/>
      <c r="D40" s="66"/>
      <c r="E40" s="66"/>
      <c r="F40" s="66"/>
      <c r="G40" s="66"/>
      <c r="H40" s="66"/>
      <c r="I40" s="114">
        <f>I32</f>
        <v>0</v>
      </c>
      <c r="J40" s="114">
        <f t="shared" ref="J40:N40" si="5">J32</f>
        <v>0</v>
      </c>
      <c r="K40" s="114">
        <f t="shared" si="5"/>
        <v>0</v>
      </c>
      <c r="L40" s="114">
        <f t="shared" si="5"/>
        <v>0</v>
      </c>
      <c r="M40" s="114">
        <f t="shared" si="5"/>
        <v>0</v>
      </c>
      <c r="N40" s="114">
        <f t="shared" si="5"/>
        <v>0</v>
      </c>
      <c r="Q40" s="141"/>
      <c r="R40" s="49"/>
      <c r="S40" s="49"/>
      <c r="T40" s="49"/>
      <c r="U40" s="49"/>
      <c r="V40" s="49"/>
      <c r="W40" s="49"/>
      <c r="X40" s="49"/>
    </row>
    <row r="41" spans="1:24" s="49" customFormat="1" ht="15.75">
      <c r="A41" s="36"/>
      <c r="B41" s="36"/>
      <c r="C41" s="37"/>
      <c r="D41" s="37"/>
      <c r="E41" s="37"/>
      <c r="F41" s="37"/>
      <c r="G41" s="37"/>
      <c r="H41" s="37"/>
      <c r="I41" s="38"/>
      <c r="J41" s="38"/>
      <c r="K41" s="38"/>
      <c r="L41" s="38"/>
      <c r="M41" s="38"/>
      <c r="N41" s="38"/>
      <c r="Q41" s="125"/>
    </row>
    <row r="42" spans="1:24" s="230" customFormat="1" ht="15.75">
      <c r="A42" s="64"/>
      <c r="B42" s="64" t="s">
        <v>76</v>
      </c>
      <c r="C42" s="182"/>
      <c r="D42" s="182"/>
      <c r="E42" s="182"/>
      <c r="F42" s="182"/>
      <c r="G42" s="182"/>
      <c r="H42" s="182"/>
      <c r="I42" s="90"/>
      <c r="J42" s="90"/>
      <c r="K42" s="90"/>
      <c r="L42" s="90"/>
      <c r="M42" s="90"/>
      <c r="N42" s="90"/>
      <c r="Q42" s="129"/>
    </row>
    <row r="43" spans="1:24" s="230" customFormat="1" ht="15.75">
      <c r="A43" s="64"/>
      <c r="B43" s="64" t="s">
        <v>74</v>
      </c>
      <c r="C43" s="182"/>
      <c r="D43" s="182"/>
      <c r="E43" s="182"/>
      <c r="F43" s="182"/>
      <c r="G43" s="182"/>
      <c r="H43" s="182"/>
      <c r="I43" s="90"/>
      <c r="J43" s="90"/>
      <c r="K43" s="90"/>
      <c r="L43" s="90"/>
      <c r="M43" s="90"/>
      <c r="N43" s="90"/>
      <c r="Q43" s="129"/>
    </row>
    <row r="44" spans="1:24" s="230" customFormat="1" ht="15.75">
      <c r="A44" s="64"/>
      <c r="B44" s="64" t="s">
        <v>77</v>
      </c>
      <c r="C44" s="182"/>
      <c r="D44" s="182"/>
      <c r="E44" s="182"/>
      <c r="F44" s="182"/>
      <c r="G44" s="182"/>
      <c r="H44" s="182"/>
      <c r="I44" s="90"/>
      <c r="J44" s="90"/>
      <c r="K44" s="90"/>
      <c r="L44" s="90"/>
      <c r="M44" s="90"/>
      <c r="N44" s="90"/>
      <c r="Q44" s="129"/>
    </row>
    <row r="45" spans="1:24" s="230" customFormat="1" ht="15.75">
      <c r="A45" s="64"/>
      <c r="B45" s="64" t="s">
        <v>78</v>
      </c>
      <c r="C45" s="74" t="s">
        <v>71</v>
      </c>
      <c r="D45" s="74">
        <v>5</v>
      </c>
      <c r="E45" s="74">
        <v>0</v>
      </c>
      <c r="F45" s="74">
        <v>4</v>
      </c>
      <c r="G45" s="74">
        <v>2</v>
      </c>
      <c r="H45" s="74">
        <v>12</v>
      </c>
      <c r="I45" s="14">
        <f>144*D45*G45+400*2</f>
        <v>2240</v>
      </c>
      <c r="J45" s="14">
        <f>N45</f>
        <v>18520</v>
      </c>
      <c r="K45" s="14">
        <f>J45+I45</f>
        <v>20760</v>
      </c>
      <c r="L45" s="14">
        <v>5000</v>
      </c>
      <c r="M45" s="14">
        <f>144*D45*H45+400+144*5*4+400*4</f>
        <v>13520</v>
      </c>
      <c r="N45" s="14">
        <f>M45+L45</f>
        <v>18520</v>
      </c>
      <c r="Q45" s="129"/>
    </row>
    <row r="46" spans="1:24" s="230" customFormat="1" ht="15.75">
      <c r="A46" s="64"/>
      <c r="B46" s="89" t="s">
        <v>24</v>
      </c>
      <c r="C46" s="182"/>
      <c r="D46" s="182"/>
      <c r="E46" s="182"/>
      <c r="F46" s="182"/>
      <c r="G46" s="182"/>
      <c r="H46" s="182"/>
      <c r="I46" s="90"/>
      <c r="J46" s="90"/>
      <c r="K46" s="90"/>
      <c r="L46" s="90"/>
      <c r="M46" s="90"/>
      <c r="N46" s="90"/>
      <c r="Q46" s="129"/>
    </row>
    <row r="47" spans="1:24" s="230" customFormat="1" ht="15.75">
      <c r="A47" s="64"/>
      <c r="B47" s="89"/>
      <c r="C47" s="182"/>
      <c r="D47" s="182"/>
      <c r="E47" s="182"/>
      <c r="F47" s="182"/>
      <c r="G47" s="182"/>
      <c r="H47" s="182"/>
      <c r="I47" s="90"/>
      <c r="J47" s="90"/>
      <c r="K47" s="90"/>
      <c r="L47" s="90"/>
      <c r="M47" s="90"/>
      <c r="N47" s="90"/>
      <c r="Q47" s="129"/>
    </row>
    <row r="48" spans="1:24" s="230" customFormat="1" ht="15.75">
      <c r="A48" s="64"/>
      <c r="B48" s="231" t="s">
        <v>79</v>
      </c>
      <c r="C48" s="74" t="s">
        <v>68</v>
      </c>
      <c r="D48" s="74">
        <v>4</v>
      </c>
      <c r="E48" s="74">
        <v>0</v>
      </c>
      <c r="F48" s="74">
        <v>4</v>
      </c>
      <c r="G48" s="74">
        <v>2</v>
      </c>
      <c r="H48" s="74">
        <v>4</v>
      </c>
      <c r="I48" s="14">
        <f>165*4*2+400*2</f>
        <v>2120</v>
      </c>
      <c r="J48" s="14">
        <f>N48</f>
        <v>15680</v>
      </c>
      <c r="K48" s="14">
        <f>J48+I48</f>
        <v>17800</v>
      </c>
      <c r="L48" s="14">
        <v>4000</v>
      </c>
      <c r="M48" s="14">
        <f>265*D48*H48+400*4+265*4*4+400*4</f>
        <v>11680</v>
      </c>
      <c r="N48" s="14">
        <f>M48+L48</f>
        <v>15680</v>
      </c>
      <c r="Q48" s="129"/>
    </row>
    <row r="49" spans="1:24" s="230" customFormat="1" ht="15.75">
      <c r="A49" s="64"/>
      <c r="B49" s="89" t="s">
        <v>24</v>
      </c>
      <c r="C49" s="182"/>
      <c r="D49" s="182"/>
      <c r="E49" s="182"/>
      <c r="F49" s="182"/>
      <c r="G49" s="182"/>
      <c r="H49" s="182"/>
      <c r="I49" s="90"/>
      <c r="J49" s="90"/>
      <c r="K49" s="90"/>
      <c r="L49" s="90"/>
      <c r="M49" s="90"/>
      <c r="N49" s="90"/>
      <c r="Q49" s="129"/>
    </row>
    <row r="50" spans="1:24" s="230" customFormat="1" ht="15.75">
      <c r="A50" s="64"/>
      <c r="B50" s="89"/>
      <c r="C50" s="182"/>
      <c r="D50" s="182"/>
      <c r="E50" s="182"/>
      <c r="F50" s="182"/>
      <c r="G50" s="182"/>
      <c r="H50" s="182"/>
      <c r="I50" s="90"/>
      <c r="J50" s="90"/>
      <c r="K50" s="90"/>
      <c r="L50" s="90"/>
      <c r="M50" s="90"/>
      <c r="N50" s="90"/>
      <c r="Q50" s="129"/>
    </row>
    <row r="51" spans="1:24" ht="15.75">
      <c r="A51" s="110"/>
      <c r="B51" s="98" t="s">
        <v>9</v>
      </c>
      <c r="C51" s="42"/>
      <c r="D51" s="42"/>
      <c r="E51" s="42"/>
      <c r="F51" s="42"/>
      <c r="G51" s="42"/>
      <c r="H51" s="42"/>
      <c r="I51" s="41">
        <f t="shared" ref="I51:N51" si="6">I48+I45</f>
        <v>4360</v>
      </c>
      <c r="J51" s="41">
        <f t="shared" si="6"/>
        <v>34200</v>
      </c>
      <c r="K51" s="41">
        <f t="shared" si="6"/>
        <v>38560</v>
      </c>
      <c r="L51" s="41">
        <f t="shared" si="6"/>
        <v>9000</v>
      </c>
      <c r="M51" s="41">
        <f t="shared" si="6"/>
        <v>25200</v>
      </c>
      <c r="N51" s="41">
        <f t="shared" si="6"/>
        <v>34200</v>
      </c>
      <c r="Q51" s="144"/>
      <c r="R51" s="49"/>
      <c r="S51" s="49"/>
      <c r="T51" s="49"/>
      <c r="U51" s="49"/>
      <c r="V51" s="49"/>
      <c r="W51" s="49"/>
      <c r="X51" s="49"/>
    </row>
    <row r="52" spans="1:24" ht="15.75" customHeight="1">
      <c r="A52" s="111"/>
      <c r="B52" s="100" t="s">
        <v>36</v>
      </c>
      <c r="C52" s="112"/>
      <c r="D52" s="112"/>
      <c r="E52" s="112"/>
      <c r="F52" s="112"/>
      <c r="G52" s="112"/>
      <c r="H52" s="112"/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113">
        <v>0</v>
      </c>
      <c r="Q52" s="124"/>
      <c r="R52" s="49"/>
      <c r="S52" s="49"/>
      <c r="T52" s="49"/>
      <c r="U52" s="49"/>
      <c r="V52" s="49"/>
      <c r="W52" s="49"/>
      <c r="X52" s="49"/>
    </row>
    <row r="53" spans="1:24" ht="15.75">
      <c r="A53" s="56"/>
      <c r="B53" s="99" t="s">
        <v>23</v>
      </c>
      <c r="C53" s="66"/>
      <c r="D53" s="66"/>
      <c r="E53" s="66"/>
      <c r="F53" s="66"/>
      <c r="G53" s="66"/>
      <c r="H53" s="66"/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0</v>
      </c>
      <c r="Q53" s="141"/>
      <c r="R53" s="49"/>
      <c r="S53" s="49"/>
      <c r="T53" s="49"/>
      <c r="U53" s="49"/>
      <c r="V53" s="49"/>
      <c r="W53" s="49"/>
      <c r="X53" s="49"/>
    </row>
    <row r="54" spans="1:24" s="242" customFormat="1" ht="15.75">
      <c r="A54" s="238"/>
      <c r="B54" s="239"/>
      <c r="C54" s="240"/>
      <c r="D54" s="240"/>
      <c r="E54" s="240"/>
      <c r="F54" s="240"/>
      <c r="G54" s="240"/>
      <c r="H54" s="240"/>
      <c r="I54" s="241"/>
      <c r="J54" s="241"/>
      <c r="K54" s="241"/>
      <c r="L54" s="241"/>
      <c r="M54" s="241"/>
      <c r="N54" s="241"/>
      <c r="Q54" s="243"/>
    </row>
    <row r="55" spans="1:24" ht="15.75">
      <c r="A55" s="36"/>
      <c r="B55" s="64" t="s">
        <v>62</v>
      </c>
      <c r="C55" s="37"/>
      <c r="D55" s="37"/>
      <c r="E55" s="37"/>
      <c r="F55" s="37"/>
      <c r="G55" s="37"/>
      <c r="H55" s="37"/>
      <c r="I55" s="38"/>
      <c r="J55" s="38"/>
      <c r="K55" s="38"/>
      <c r="L55" s="38"/>
      <c r="M55" s="38"/>
      <c r="N55" s="38"/>
      <c r="O55" s="49"/>
      <c r="P55" s="49"/>
      <c r="Q55" s="125"/>
      <c r="R55" s="49"/>
      <c r="S55" s="49"/>
      <c r="T55" s="49"/>
      <c r="U55" s="49"/>
      <c r="V55" s="49"/>
      <c r="W55" s="49"/>
      <c r="X55" s="49"/>
    </row>
    <row r="56" spans="1:24" ht="15.75">
      <c r="A56" s="48"/>
      <c r="B56" s="81"/>
      <c r="C56" s="195"/>
      <c r="D56" s="196"/>
      <c r="E56" s="196"/>
      <c r="F56" s="196"/>
      <c r="G56" s="196"/>
      <c r="H56" s="196"/>
      <c r="I56" s="197"/>
      <c r="J56" s="197"/>
      <c r="K56" s="197"/>
      <c r="L56" s="198"/>
      <c r="M56" s="198"/>
      <c r="N56" s="199"/>
      <c r="O56" s="49"/>
      <c r="P56" s="49"/>
      <c r="Q56" s="126"/>
      <c r="R56" s="49"/>
      <c r="S56" s="49"/>
      <c r="T56" s="49"/>
      <c r="U56" s="49"/>
      <c r="V56" s="49"/>
      <c r="W56" s="49"/>
      <c r="X56" s="49"/>
    </row>
    <row r="57" spans="1:24" s="193" customFormat="1" ht="15.75">
      <c r="A57" s="188"/>
      <c r="B57" s="189" t="s">
        <v>63</v>
      </c>
      <c r="C57" s="200" t="s">
        <v>40</v>
      </c>
      <c r="D57" s="209">
        <v>5</v>
      </c>
      <c r="E57" s="190">
        <v>0</v>
      </c>
      <c r="F57" s="200">
        <v>0</v>
      </c>
      <c r="G57" s="209">
        <v>2</v>
      </c>
      <c r="H57" s="190">
        <v>20</v>
      </c>
      <c r="I57" s="210">
        <f>154*D57*G57+400*2</f>
        <v>2340</v>
      </c>
      <c r="J57" s="191">
        <f>N57</f>
        <v>28400</v>
      </c>
      <c r="K57" s="210">
        <f>J57+I57</f>
        <v>30740</v>
      </c>
      <c r="L57" s="192">
        <v>5000</v>
      </c>
      <c r="M57" s="211">
        <f>154*D57*H57+400*20</f>
        <v>23400</v>
      </c>
      <c r="N57" s="201">
        <f>M57+L57</f>
        <v>28400</v>
      </c>
      <c r="Q57" s="194"/>
    </row>
    <row r="58" spans="1:24" ht="15.75">
      <c r="A58" s="81"/>
      <c r="B58" s="29" t="s">
        <v>80</v>
      </c>
      <c r="C58" s="202"/>
      <c r="D58" s="203"/>
      <c r="E58" s="204"/>
      <c r="F58" s="203"/>
      <c r="G58" s="203"/>
      <c r="H58" s="203"/>
      <c r="I58" s="205"/>
      <c r="J58" s="205"/>
      <c r="K58" s="205"/>
      <c r="L58" s="206"/>
      <c r="M58" s="207"/>
      <c r="N58" s="208"/>
      <c r="O58" s="49"/>
      <c r="P58" s="49"/>
      <c r="Q58" s="127"/>
      <c r="R58" s="49"/>
      <c r="S58" s="49"/>
      <c r="T58" s="49"/>
      <c r="U58" s="49"/>
      <c r="V58" s="49"/>
      <c r="W58" s="49"/>
      <c r="X58" s="49"/>
    </row>
    <row r="59" spans="1:24" s="135" customFormat="1" ht="15.75">
      <c r="A59" s="29"/>
      <c r="B59" s="75" t="s">
        <v>24</v>
      </c>
      <c r="C59" s="88"/>
      <c r="D59" s="88"/>
      <c r="E59" s="88"/>
      <c r="F59" s="88"/>
      <c r="G59" s="88"/>
      <c r="H59" s="88"/>
      <c r="I59" s="179"/>
      <c r="J59" s="179"/>
      <c r="K59" s="179"/>
      <c r="L59" s="186"/>
      <c r="M59" s="186"/>
      <c r="N59" s="186"/>
      <c r="O59" s="137"/>
      <c r="P59" s="137"/>
      <c r="Q59" s="128"/>
      <c r="R59" s="137"/>
      <c r="S59" s="137"/>
      <c r="T59" s="137"/>
      <c r="U59" s="137"/>
      <c r="V59" s="137"/>
      <c r="W59" s="137"/>
      <c r="X59" s="137"/>
    </row>
    <row r="60" spans="1:24" ht="15.75">
      <c r="A60" s="81"/>
      <c r="B60" s="29"/>
      <c r="C60" s="147"/>
      <c r="D60" s="82"/>
      <c r="E60" s="82"/>
      <c r="F60" s="82"/>
      <c r="G60" s="82"/>
      <c r="H60" s="82"/>
      <c r="I60" s="176"/>
      <c r="J60" s="176"/>
      <c r="K60" s="176"/>
      <c r="L60" s="177"/>
      <c r="M60" s="178"/>
      <c r="N60" s="117"/>
      <c r="O60" s="49"/>
      <c r="P60" s="49"/>
      <c r="Q60" s="127"/>
      <c r="R60" s="49"/>
      <c r="S60" s="49"/>
      <c r="T60" s="49"/>
      <c r="U60" s="49"/>
      <c r="V60" s="49"/>
      <c r="W60" s="49"/>
      <c r="X60" s="49"/>
    </row>
    <row r="61" spans="1:24" ht="15.75">
      <c r="A61" s="76" t="s">
        <v>9</v>
      </c>
      <c r="B61" s="77"/>
      <c r="C61" s="78"/>
      <c r="D61" s="78"/>
      <c r="E61" s="78"/>
      <c r="F61" s="78"/>
      <c r="G61" s="78"/>
      <c r="H61" s="78"/>
      <c r="I61" s="79">
        <f t="shared" ref="I61:N61" si="7">I57</f>
        <v>2340</v>
      </c>
      <c r="J61" s="79">
        <f t="shared" si="7"/>
        <v>28400</v>
      </c>
      <c r="K61" s="79">
        <f t="shared" si="7"/>
        <v>30740</v>
      </c>
      <c r="L61" s="79">
        <f t="shared" si="7"/>
        <v>5000</v>
      </c>
      <c r="M61" s="79">
        <f t="shared" si="7"/>
        <v>23400</v>
      </c>
      <c r="N61" s="79">
        <f t="shared" si="7"/>
        <v>28400</v>
      </c>
      <c r="O61" s="49"/>
      <c r="P61" s="49"/>
      <c r="Q61" s="138"/>
      <c r="R61" s="49"/>
      <c r="S61" s="49"/>
      <c r="T61" s="49"/>
      <c r="U61" s="49"/>
      <c r="V61" s="49"/>
      <c r="W61" s="49"/>
      <c r="X61" s="49"/>
    </row>
    <row r="62" spans="1:24" ht="15.75">
      <c r="A62" s="51" t="s">
        <v>22</v>
      </c>
      <c r="B62" s="51"/>
      <c r="C62" s="52"/>
      <c r="D62" s="52"/>
      <c r="E62" s="52"/>
      <c r="F62" s="52"/>
      <c r="G62" s="52"/>
      <c r="H62" s="52"/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49"/>
      <c r="P62" s="49"/>
      <c r="Q62" s="129"/>
      <c r="R62" s="49"/>
      <c r="S62" s="49"/>
      <c r="T62" s="49"/>
      <c r="U62" s="49"/>
      <c r="V62" s="49"/>
      <c r="W62" s="49"/>
      <c r="X62" s="49"/>
    </row>
    <row r="63" spans="1:24" ht="15.75">
      <c r="A63" s="53" t="s">
        <v>23</v>
      </c>
      <c r="B63" s="53"/>
      <c r="C63" s="54"/>
      <c r="D63" s="54"/>
      <c r="E63" s="54"/>
      <c r="F63" s="54"/>
      <c r="G63" s="54"/>
      <c r="H63" s="54"/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49"/>
      <c r="P63" s="49"/>
      <c r="Q63" s="125"/>
      <c r="R63" s="49"/>
      <c r="S63" s="49"/>
      <c r="T63" s="49"/>
      <c r="U63" s="49"/>
      <c r="V63" s="49"/>
      <c r="W63" s="49"/>
      <c r="X63" s="49"/>
    </row>
    <row r="64" spans="1:24" ht="15.75">
      <c r="A64" s="36"/>
      <c r="B64" s="36"/>
      <c r="C64" s="37"/>
      <c r="D64" s="37"/>
      <c r="E64" s="37"/>
      <c r="F64" s="37"/>
      <c r="G64" s="37"/>
      <c r="H64" s="37"/>
      <c r="I64" s="38"/>
      <c r="J64" s="38"/>
      <c r="K64" s="38"/>
      <c r="L64" s="38"/>
      <c r="M64" s="38"/>
      <c r="N64" s="38"/>
      <c r="O64" s="49"/>
      <c r="P64" s="49"/>
      <c r="Q64" s="125"/>
      <c r="R64" s="49"/>
      <c r="S64" s="49"/>
      <c r="T64" s="49"/>
      <c r="U64" s="49"/>
      <c r="V64" s="49"/>
      <c r="W64" s="49"/>
      <c r="X64" s="49"/>
    </row>
    <row r="65" spans="1:24" s="158" customFormat="1" ht="15.75">
      <c r="A65" s="64"/>
      <c r="B65" s="64" t="s">
        <v>81</v>
      </c>
      <c r="C65" s="74"/>
      <c r="D65" s="74"/>
      <c r="E65" s="74"/>
      <c r="F65" s="74"/>
      <c r="G65" s="74"/>
      <c r="H65" s="74"/>
      <c r="I65" s="14"/>
      <c r="J65" s="14"/>
      <c r="K65" s="14"/>
      <c r="L65" s="14"/>
      <c r="M65" s="14"/>
      <c r="N65" s="14"/>
      <c r="O65" s="230"/>
      <c r="P65" s="230"/>
      <c r="Q65" s="129"/>
      <c r="R65" s="230"/>
      <c r="S65" s="230"/>
      <c r="T65" s="230"/>
      <c r="U65" s="230"/>
      <c r="V65" s="230"/>
      <c r="W65" s="230"/>
      <c r="X65" s="230"/>
    </row>
    <row r="66" spans="1:24" s="158" customFormat="1" ht="15.75">
      <c r="A66" s="64"/>
      <c r="B66" s="64" t="s">
        <v>74</v>
      </c>
      <c r="C66" s="74"/>
      <c r="D66" s="74"/>
      <c r="E66" s="74"/>
      <c r="F66" s="74"/>
      <c r="G66" s="74"/>
      <c r="H66" s="74"/>
      <c r="I66" s="14"/>
      <c r="J66" s="14"/>
      <c r="K66" s="14"/>
      <c r="L66" s="14"/>
      <c r="M66" s="14"/>
      <c r="N66" s="14"/>
      <c r="O66" s="230"/>
      <c r="P66" s="230"/>
      <c r="Q66" s="129"/>
      <c r="R66" s="230"/>
      <c r="S66" s="230"/>
      <c r="T66" s="230"/>
      <c r="U66" s="230"/>
      <c r="V66" s="230"/>
      <c r="W66" s="230"/>
      <c r="X66" s="230"/>
    </row>
    <row r="67" spans="1:24" s="158" customFormat="1" ht="15.75">
      <c r="A67" s="64"/>
      <c r="B67" s="64" t="s">
        <v>82</v>
      </c>
      <c r="C67" s="74"/>
      <c r="D67" s="74"/>
      <c r="E67" s="74"/>
      <c r="F67" s="74"/>
      <c r="G67" s="74"/>
      <c r="H67" s="74"/>
      <c r="I67" s="14"/>
      <c r="J67" s="14"/>
      <c r="K67" s="14"/>
      <c r="L67" s="14"/>
      <c r="M67" s="14"/>
      <c r="N67" s="14"/>
      <c r="O67" s="230"/>
      <c r="P67" s="230"/>
      <c r="Q67" s="129"/>
      <c r="R67" s="230"/>
      <c r="S67" s="230"/>
      <c r="T67" s="230"/>
      <c r="U67" s="230"/>
      <c r="V67" s="230"/>
      <c r="W67" s="230"/>
      <c r="X67" s="230"/>
    </row>
    <row r="68" spans="1:24" s="158" customFormat="1" ht="15.75">
      <c r="A68" s="64"/>
      <c r="B68" s="64" t="s">
        <v>90</v>
      </c>
      <c r="C68" s="74" t="s">
        <v>73</v>
      </c>
      <c r="D68" s="74">
        <v>5</v>
      </c>
      <c r="E68" s="74">
        <v>0</v>
      </c>
      <c r="F68" s="74">
        <v>4</v>
      </c>
      <c r="G68" s="74">
        <v>2</v>
      </c>
      <c r="H68" s="74">
        <v>16</v>
      </c>
      <c r="I68" s="14">
        <f>430*D68*G68+750*2</f>
        <v>5800</v>
      </c>
      <c r="J68" s="14">
        <f>N68</f>
        <v>63000</v>
      </c>
      <c r="K68" s="14">
        <f>J68+I68</f>
        <v>68800</v>
      </c>
      <c r="L68" s="14">
        <v>5000</v>
      </c>
      <c r="M68" s="14">
        <f>430*D68*H68+750*16+430*5*4+750*4</f>
        <v>58000</v>
      </c>
      <c r="N68" s="14">
        <f>M68+L68</f>
        <v>63000</v>
      </c>
      <c r="O68" s="230"/>
      <c r="P68" s="230"/>
      <c r="Q68" s="129"/>
      <c r="R68" s="230"/>
      <c r="S68" s="230"/>
      <c r="T68" s="230"/>
      <c r="U68" s="230"/>
      <c r="V68" s="230"/>
      <c r="W68" s="230"/>
      <c r="X68" s="230"/>
    </row>
    <row r="69" spans="1:24" s="158" customFormat="1" ht="15.75">
      <c r="A69" s="64"/>
      <c r="B69" s="89" t="s">
        <v>24</v>
      </c>
      <c r="C69" s="74"/>
      <c r="D69" s="74"/>
      <c r="E69" s="74"/>
      <c r="F69" s="74"/>
      <c r="G69" s="74"/>
      <c r="H69" s="74"/>
      <c r="I69" s="14"/>
      <c r="J69" s="14"/>
      <c r="K69" s="14"/>
      <c r="L69" s="14"/>
      <c r="M69" s="14"/>
      <c r="N69" s="14"/>
      <c r="O69" s="230"/>
      <c r="P69" s="230"/>
      <c r="Q69" s="129"/>
      <c r="R69" s="230"/>
      <c r="S69" s="230"/>
      <c r="T69" s="230"/>
      <c r="U69" s="230"/>
      <c r="V69" s="230"/>
      <c r="W69" s="230"/>
      <c r="X69" s="230"/>
    </row>
    <row r="70" spans="1:24" s="158" customFormat="1" ht="15.75">
      <c r="A70" s="64"/>
      <c r="B70" s="89"/>
      <c r="C70" s="74"/>
      <c r="D70" s="74"/>
      <c r="E70" s="74"/>
      <c r="F70" s="74"/>
      <c r="G70" s="74"/>
      <c r="H70" s="74"/>
      <c r="I70" s="14"/>
      <c r="J70" s="14"/>
      <c r="K70" s="14"/>
      <c r="L70" s="14"/>
      <c r="M70" s="14"/>
      <c r="N70" s="14"/>
      <c r="O70" s="230"/>
      <c r="P70" s="230"/>
      <c r="Q70" s="129"/>
      <c r="R70" s="230"/>
      <c r="S70" s="230"/>
      <c r="T70" s="230"/>
      <c r="U70" s="230"/>
      <c r="V70" s="230"/>
      <c r="W70" s="230"/>
      <c r="X70" s="230"/>
    </row>
    <row r="71" spans="1:24" ht="15.75">
      <c r="A71" s="76" t="s">
        <v>9</v>
      </c>
      <c r="B71" s="77"/>
      <c r="C71" s="78"/>
      <c r="D71" s="78"/>
      <c r="E71" s="78"/>
      <c r="F71" s="78"/>
      <c r="G71" s="78"/>
      <c r="H71" s="78"/>
      <c r="I71" s="79">
        <f t="shared" ref="I71:N71" si="8">I68</f>
        <v>5800</v>
      </c>
      <c r="J71" s="79">
        <f t="shared" si="8"/>
        <v>63000</v>
      </c>
      <c r="K71" s="79">
        <f t="shared" si="8"/>
        <v>68800</v>
      </c>
      <c r="L71" s="79">
        <f t="shared" si="8"/>
        <v>5000</v>
      </c>
      <c r="M71" s="79">
        <f t="shared" si="8"/>
        <v>58000</v>
      </c>
      <c r="N71" s="79">
        <f t="shared" si="8"/>
        <v>63000</v>
      </c>
      <c r="O71" s="49"/>
      <c r="P71" s="49"/>
      <c r="Q71" s="138"/>
      <c r="R71" s="49"/>
      <c r="S71" s="49"/>
      <c r="T71" s="49"/>
      <c r="U71" s="49"/>
      <c r="V71" s="49"/>
      <c r="W71" s="49"/>
      <c r="X71" s="49"/>
    </row>
    <row r="72" spans="1:24" ht="15.75">
      <c r="A72" s="51" t="s">
        <v>22</v>
      </c>
      <c r="B72" s="51"/>
      <c r="C72" s="52"/>
      <c r="D72" s="52"/>
      <c r="E72" s="52"/>
      <c r="F72" s="52"/>
      <c r="G72" s="52"/>
      <c r="H72" s="52"/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49"/>
      <c r="P72" s="49"/>
      <c r="Q72" s="129"/>
      <c r="R72" s="49"/>
      <c r="S72" s="49"/>
      <c r="T72" s="49"/>
      <c r="U72" s="49"/>
      <c r="V72" s="49"/>
      <c r="W72" s="49"/>
      <c r="X72" s="49"/>
    </row>
    <row r="73" spans="1:24" ht="15.75">
      <c r="A73" s="53" t="s">
        <v>23</v>
      </c>
      <c r="B73" s="53"/>
      <c r="C73" s="54"/>
      <c r="D73" s="54"/>
      <c r="E73" s="54"/>
      <c r="F73" s="54"/>
      <c r="G73" s="54"/>
      <c r="H73" s="54"/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49"/>
      <c r="P73" s="49"/>
      <c r="Q73" s="125"/>
      <c r="R73" s="49"/>
      <c r="S73" s="49"/>
      <c r="T73" s="49"/>
      <c r="U73" s="49"/>
      <c r="V73" s="49"/>
      <c r="W73" s="49"/>
      <c r="X73" s="49"/>
    </row>
    <row r="74" spans="1:24" ht="15.75">
      <c r="A74" s="36"/>
      <c r="B74" s="36"/>
      <c r="C74" s="232"/>
      <c r="D74" s="232"/>
      <c r="E74" s="232"/>
      <c r="F74" s="232"/>
      <c r="G74" s="232"/>
      <c r="H74" s="232"/>
      <c r="I74" s="233"/>
      <c r="J74" s="233"/>
      <c r="K74" s="233"/>
      <c r="L74" s="233"/>
      <c r="M74" s="233"/>
      <c r="N74" s="233"/>
      <c r="O74" s="49"/>
      <c r="P74" s="49"/>
      <c r="Q74" s="125"/>
      <c r="R74" s="49"/>
      <c r="S74" s="49"/>
      <c r="T74" s="49"/>
      <c r="U74" s="49"/>
      <c r="V74" s="49"/>
      <c r="W74" s="49"/>
      <c r="X74" s="49"/>
    </row>
    <row r="75" spans="1:24" ht="15.75">
      <c r="A75" s="29"/>
      <c r="B75" s="29" t="s">
        <v>64</v>
      </c>
      <c r="C75" s="31"/>
      <c r="D75" s="31"/>
      <c r="E75" s="31"/>
      <c r="F75" s="31"/>
      <c r="G75" s="31"/>
      <c r="H75" s="31"/>
      <c r="I75" s="13"/>
      <c r="J75" s="13"/>
      <c r="K75" s="83"/>
      <c r="L75" s="32"/>
      <c r="M75" s="33"/>
      <c r="N75" s="33"/>
      <c r="Q75" s="122"/>
      <c r="R75" s="49"/>
      <c r="S75" s="49"/>
      <c r="T75" s="49"/>
      <c r="U75" s="49"/>
      <c r="V75" s="49"/>
      <c r="W75" s="49"/>
      <c r="X75" s="49"/>
    </row>
    <row r="76" spans="1:24" ht="15.75">
      <c r="A76" s="29"/>
      <c r="B76" s="29"/>
      <c r="C76" s="31"/>
      <c r="D76" s="31"/>
      <c r="E76" s="31"/>
      <c r="F76" s="31"/>
      <c r="G76" s="31"/>
      <c r="H76" s="31"/>
      <c r="I76" s="13"/>
      <c r="J76" s="13"/>
      <c r="K76" s="83"/>
      <c r="L76" s="32"/>
      <c r="M76" s="33"/>
      <c r="N76" s="33"/>
      <c r="Q76" s="122"/>
      <c r="R76" s="49"/>
      <c r="S76" s="49"/>
      <c r="T76" s="49"/>
      <c r="U76" s="49"/>
      <c r="V76" s="49"/>
      <c r="W76" s="49"/>
      <c r="X76" s="49"/>
    </row>
    <row r="77" spans="1:24" ht="15.75">
      <c r="A77" s="29"/>
      <c r="B77" s="29" t="s">
        <v>65</v>
      </c>
      <c r="C77" s="31" t="s">
        <v>84</v>
      </c>
      <c r="D77" s="31">
        <v>5</v>
      </c>
      <c r="E77" s="31">
        <v>0</v>
      </c>
      <c r="F77" s="31">
        <v>4</v>
      </c>
      <c r="G77" s="31">
        <v>3</v>
      </c>
      <c r="H77" s="31">
        <v>8</v>
      </c>
      <c r="I77" s="14">
        <f>139*D87*G87+400</f>
        <v>2485</v>
      </c>
      <c r="J77" s="14">
        <f>N77</f>
        <v>14740</v>
      </c>
      <c r="K77" s="14">
        <f>J77+I77</f>
        <v>17225</v>
      </c>
      <c r="L77" s="50">
        <v>2000</v>
      </c>
      <c r="M77" s="14">
        <f>139*5*8+350*8+139*5*4+400*4</f>
        <v>12740</v>
      </c>
      <c r="N77" s="14">
        <f>M77+L77</f>
        <v>14740</v>
      </c>
      <c r="Q77" s="122"/>
      <c r="R77" s="49"/>
      <c r="S77" s="49"/>
      <c r="T77" s="49"/>
      <c r="U77" s="49"/>
      <c r="V77" s="49"/>
      <c r="W77" s="49"/>
      <c r="X77" s="49"/>
    </row>
    <row r="78" spans="1:24" ht="15.75">
      <c r="A78" s="29"/>
      <c r="B78" s="29" t="s">
        <v>83</v>
      </c>
      <c r="C78" s="31"/>
      <c r="D78" s="31"/>
      <c r="E78" s="31"/>
      <c r="F78" s="31"/>
      <c r="G78" s="31"/>
      <c r="H78" s="31"/>
      <c r="I78" s="14"/>
      <c r="J78" s="14"/>
      <c r="K78" s="14"/>
      <c r="L78" s="50"/>
      <c r="M78" s="14"/>
      <c r="N78" s="14"/>
      <c r="Q78" s="122"/>
      <c r="R78" s="49"/>
      <c r="S78" s="49"/>
      <c r="T78" s="49"/>
      <c r="U78" s="49"/>
      <c r="V78" s="49"/>
      <c r="W78" s="49"/>
      <c r="X78" s="49"/>
    </row>
    <row r="79" spans="1:24" s="135" customFormat="1" ht="15.75">
      <c r="A79" s="29"/>
      <c r="B79" s="75" t="s">
        <v>24</v>
      </c>
      <c r="C79" s="88"/>
      <c r="D79" s="88"/>
      <c r="E79" s="88"/>
      <c r="F79" s="88"/>
      <c r="G79" s="88"/>
      <c r="H79" s="88"/>
      <c r="I79" s="90"/>
      <c r="J79" s="90"/>
      <c r="K79" s="90"/>
      <c r="L79" s="91"/>
      <c r="M79" s="90"/>
      <c r="N79" s="183"/>
      <c r="Q79" s="128"/>
      <c r="R79" s="137"/>
      <c r="S79" s="137"/>
      <c r="T79" s="137"/>
      <c r="U79" s="137"/>
      <c r="V79" s="137"/>
      <c r="W79" s="137"/>
      <c r="X79" s="137"/>
    </row>
    <row r="80" spans="1:24" ht="15.75">
      <c r="A80" s="29"/>
      <c r="B80" s="29"/>
      <c r="C80" s="31"/>
      <c r="D80" s="31"/>
      <c r="E80" s="31"/>
      <c r="F80" s="31"/>
      <c r="G80" s="31"/>
      <c r="H80" s="31"/>
      <c r="I80" s="14"/>
      <c r="J80" s="14"/>
      <c r="K80" s="14"/>
      <c r="L80" s="50"/>
      <c r="M80" s="14"/>
      <c r="N80" s="14"/>
      <c r="Q80" s="122"/>
      <c r="R80" s="49"/>
      <c r="S80" s="49"/>
      <c r="T80" s="49"/>
      <c r="U80" s="49"/>
      <c r="V80" s="49"/>
      <c r="W80" s="49"/>
      <c r="X80" s="49"/>
    </row>
    <row r="81" spans="1:24" ht="15.75">
      <c r="A81" s="27"/>
      <c r="B81" s="98" t="s">
        <v>9</v>
      </c>
      <c r="C81" s="96"/>
      <c r="D81" s="96"/>
      <c r="E81" s="96"/>
      <c r="F81" s="96"/>
      <c r="G81" s="96"/>
      <c r="H81" s="96"/>
      <c r="I81" s="28">
        <f t="shared" ref="I81:N81" si="9">I77</f>
        <v>2485</v>
      </c>
      <c r="J81" s="28">
        <f t="shared" si="9"/>
        <v>14740</v>
      </c>
      <c r="K81" s="28">
        <f t="shared" si="9"/>
        <v>17225</v>
      </c>
      <c r="L81" s="119">
        <f t="shared" si="9"/>
        <v>2000</v>
      </c>
      <c r="M81" s="28">
        <f t="shared" si="9"/>
        <v>12740</v>
      </c>
      <c r="N81" s="28">
        <f t="shared" si="9"/>
        <v>14740</v>
      </c>
      <c r="Q81" s="126"/>
      <c r="R81" s="49"/>
      <c r="S81" s="49"/>
      <c r="T81" s="49"/>
      <c r="U81" s="49"/>
      <c r="V81" s="49"/>
      <c r="W81" s="49"/>
      <c r="X81" s="49"/>
    </row>
    <row r="82" spans="1:24" s="135" customFormat="1" ht="15.75">
      <c r="A82" s="95"/>
      <c r="B82" s="100" t="s">
        <v>35</v>
      </c>
      <c r="C82" s="136"/>
      <c r="D82" s="136"/>
      <c r="E82" s="52"/>
      <c r="F82" s="52"/>
      <c r="G82" s="52"/>
      <c r="H82" s="52"/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Q82" s="128"/>
      <c r="R82" s="137"/>
      <c r="S82" s="137"/>
      <c r="T82" s="137"/>
      <c r="U82" s="137"/>
      <c r="V82" s="137"/>
      <c r="W82" s="137"/>
      <c r="X82" s="137"/>
    </row>
    <row r="83" spans="1:24" s="135" customFormat="1" ht="15.75">
      <c r="A83" s="53"/>
      <c r="B83" s="99" t="s">
        <v>23</v>
      </c>
      <c r="C83" s="54"/>
      <c r="D83" s="54"/>
      <c r="E83" s="54"/>
      <c r="F83" s="54"/>
      <c r="G83" s="54"/>
      <c r="H83" s="54"/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Q83" s="125"/>
      <c r="R83" s="137"/>
      <c r="S83" s="137"/>
      <c r="T83" s="137"/>
      <c r="U83" s="137"/>
      <c r="V83" s="137"/>
      <c r="W83" s="137"/>
      <c r="X83" s="137"/>
    </row>
    <row r="84" spans="1:24" ht="15.75">
      <c r="A84" s="36"/>
      <c r="B84" s="36"/>
      <c r="C84" s="37"/>
      <c r="D84" s="37"/>
      <c r="E84" s="37"/>
      <c r="F84" s="37"/>
      <c r="G84" s="37"/>
      <c r="H84" s="37"/>
      <c r="I84" s="38"/>
      <c r="J84" s="38"/>
      <c r="K84" s="38"/>
      <c r="L84" s="38"/>
      <c r="M84" s="38"/>
      <c r="N84" s="38"/>
      <c r="O84" s="49"/>
      <c r="P84" s="49"/>
      <c r="Q84" s="125"/>
      <c r="R84" s="49"/>
      <c r="S84" s="49"/>
      <c r="T84" s="49"/>
      <c r="U84" s="49"/>
      <c r="V84" s="49"/>
      <c r="W84" s="49"/>
      <c r="X84" s="49"/>
    </row>
    <row r="85" spans="1:24" ht="15.75">
      <c r="A85" s="29"/>
      <c r="B85" s="29" t="s">
        <v>66</v>
      </c>
      <c r="C85" s="31"/>
      <c r="D85" s="31"/>
      <c r="E85" s="31"/>
      <c r="F85" s="31"/>
      <c r="G85" s="31"/>
      <c r="H85" s="31"/>
      <c r="I85" s="13"/>
      <c r="J85" s="13"/>
      <c r="K85" s="83"/>
      <c r="L85" s="32"/>
      <c r="M85" s="33"/>
      <c r="N85" s="33"/>
      <c r="Q85" s="122"/>
      <c r="R85" s="49"/>
      <c r="S85" s="49"/>
      <c r="T85" s="49"/>
      <c r="U85" s="49"/>
      <c r="V85" s="49"/>
      <c r="W85" s="49"/>
      <c r="X85" s="49"/>
    </row>
    <row r="86" spans="1:24" ht="15.75">
      <c r="A86" s="29"/>
      <c r="B86" s="29" t="s">
        <v>74</v>
      </c>
      <c r="C86" s="31"/>
      <c r="D86" s="31"/>
      <c r="E86" s="31"/>
      <c r="F86" s="31"/>
      <c r="G86" s="31"/>
      <c r="H86" s="31"/>
      <c r="I86" s="13"/>
      <c r="J86" s="13"/>
      <c r="K86" s="83"/>
      <c r="L86" s="32"/>
      <c r="M86" s="33"/>
      <c r="N86" s="33"/>
      <c r="Q86" s="122"/>
      <c r="R86" s="49"/>
      <c r="S86" s="49"/>
      <c r="T86" s="49"/>
      <c r="U86" s="49"/>
      <c r="V86" s="49"/>
      <c r="W86" s="49"/>
      <c r="X86" s="49"/>
    </row>
    <row r="87" spans="1:24" ht="15.75">
      <c r="A87" s="29"/>
      <c r="B87" s="29" t="s">
        <v>67</v>
      </c>
      <c r="C87" s="31" t="s">
        <v>68</v>
      </c>
      <c r="D87" s="31">
        <v>5</v>
      </c>
      <c r="E87" s="31">
        <v>0</v>
      </c>
      <c r="F87" s="31">
        <v>6</v>
      </c>
      <c r="G87" s="31">
        <v>3</v>
      </c>
      <c r="H87" s="31">
        <v>20</v>
      </c>
      <c r="I87" s="14">
        <f>193*D87*G87+100</f>
        <v>2995</v>
      </c>
      <c r="J87" s="14">
        <f>N87</f>
        <v>32470</v>
      </c>
      <c r="K87" s="14">
        <f>J87+I87</f>
        <v>35465</v>
      </c>
      <c r="L87" s="50">
        <v>5000</v>
      </c>
      <c r="M87" s="14">
        <f>139*D87*H87+350*20+139*5*F87+400*6</f>
        <v>27470</v>
      </c>
      <c r="N87" s="14">
        <f>M87+L87</f>
        <v>32470</v>
      </c>
      <c r="Q87" s="122"/>
      <c r="R87" s="49"/>
      <c r="S87" s="49"/>
      <c r="T87" s="49"/>
      <c r="U87" s="49"/>
      <c r="V87" s="49"/>
      <c r="W87" s="49"/>
      <c r="X87" s="49"/>
    </row>
    <row r="88" spans="1:24" ht="15.75">
      <c r="A88" s="29"/>
      <c r="B88" s="29" t="s">
        <v>85</v>
      </c>
      <c r="C88" s="31"/>
      <c r="D88" s="31"/>
      <c r="E88" s="31"/>
      <c r="F88" s="31"/>
      <c r="G88" s="31"/>
      <c r="H88" s="31"/>
      <c r="I88" s="14"/>
      <c r="J88" s="14"/>
      <c r="K88" s="14"/>
      <c r="L88" s="50"/>
      <c r="M88" s="14"/>
      <c r="N88" s="14"/>
      <c r="Q88" s="122"/>
      <c r="R88" s="49"/>
      <c r="S88" s="49"/>
      <c r="T88" s="49"/>
      <c r="U88" s="49"/>
      <c r="V88" s="49"/>
      <c r="W88" s="49"/>
      <c r="X88" s="49"/>
    </row>
    <row r="89" spans="1:24" s="135" customFormat="1" ht="15.75">
      <c r="A89" s="29"/>
      <c r="B89" s="75" t="s">
        <v>24</v>
      </c>
      <c r="C89" s="88"/>
      <c r="D89" s="88"/>
      <c r="E89" s="88"/>
      <c r="F89" s="88"/>
      <c r="G89" s="88"/>
      <c r="H89" s="88"/>
      <c r="I89" s="90"/>
      <c r="J89" s="90"/>
      <c r="K89" s="90"/>
      <c r="L89" s="91"/>
      <c r="M89" s="90"/>
      <c r="N89" s="183"/>
      <c r="Q89" s="128"/>
      <c r="R89" s="137"/>
      <c r="S89" s="137"/>
      <c r="T89" s="137"/>
      <c r="U89" s="137"/>
      <c r="V89" s="137"/>
      <c r="W89" s="137"/>
      <c r="X89" s="137"/>
    </row>
    <row r="90" spans="1:24" ht="15.75">
      <c r="A90" s="29"/>
      <c r="B90" s="29"/>
      <c r="C90" s="31"/>
      <c r="D90" s="31"/>
      <c r="E90" s="31"/>
      <c r="F90" s="31"/>
      <c r="G90" s="31"/>
      <c r="H90" s="31"/>
      <c r="I90" s="14"/>
      <c r="J90" s="14"/>
      <c r="K90" s="14"/>
      <c r="L90" s="50"/>
      <c r="M90" s="14"/>
      <c r="N90" s="14"/>
      <c r="Q90" s="122"/>
      <c r="R90" s="49"/>
      <c r="S90" s="49"/>
      <c r="T90" s="49"/>
      <c r="U90" s="49"/>
      <c r="V90" s="49"/>
      <c r="W90" s="49"/>
      <c r="X90" s="49"/>
    </row>
    <row r="91" spans="1:24" ht="15.75">
      <c r="A91" s="27"/>
      <c r="B91" s="98" t="s">
        <v>9</v>
      </c>
      <c r="C91" s="96"/>
      <c r="D91" s="96"/>
      <c r="E91" s="96"/>
      <c r="F91" s="96"/>
      <c r="G91" s="96"/>
      <c r="H91" s="96"/>
      <c r="I91" s="28">
        <f t="shared" ref="I91:N91" si="10">I87</f>
        <v>2995</v>
      </c>
      <c r="J91" s="28">
        <f t="shared" si="10"/>
        <v>32470</v>
      </c>
      <c r="K91" s="28">
        <f t="shared" si="10"/>
        <v>35465</v>
      </c>
      <c r="L91" s="119">
        <f t="shared" si="10"/>
        <v>5000</v>
      </c>
      <c r="M91" s="28">
        <f t="shared" si="10"/>
        <v>27470</v>
      </c>
      <c r="N91" s="28">
        <f t="shared" si="10"/>
        <v>32470</v>
      </c>
      <c r="Q91" s="126"/>
      <c r="R91" s="49"/>
      <c r="S91" s="49"/>
      <c r="T91" s="49"/>
      <c r="U91" s="49"/>
      <c r="V91" s="49"/>
      <c r="W91" s="49"/>
      <c r="X91" s="49"/>
    </row>
    <row r="92" spans="1:24" s="135" customFormat="1" ht="15.75">
      <c r="A92" s="95"/>
      <c r="B92" s="100" t="s">
        <v>35</v>
      </c>
      <c r="C92" s="136"/>
      <c r="D92" s="136"/>
      <c r="E92" s="52"/>
      <c r="F92" s="52"/>
      <c r="G92" s="52"/>
      <c r="H92" s="52"/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Q92" s="128"/>
      <c r="R92" s="137"/>
      <c r="S92" s="137"/>
      <c r="T92" s="137"/>
      <c r="U92" s="137"/>
      <c r="V92" s="137"/>
      <c r="W92" s="137"/>
      <c r="X92" s="137"/>
    </row>
    <row r="93" spans="1:24" s="135" customFormat="1" ht="15.75">
      <c r="A93" s="53"/>
      <c r="B93" s="99" t="s">
        <v>23</v>
      </c>
      <c r="C93" s="54"/>
      <c r="D93" s="54"/>
      <c r="E93" s="54"/>
      <c r="F93" s="54"/>
      <c r="G93" s="54"/>
      <c r="H93" s="54"/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Q93" s="125"/>
      <c r="R93" s="137"/>
      <c r="S93" s="137"/>
      <c r="T93" s="137"/>
      <c r="U93" s="137"/>
      <c r="V93" s="137"/>
      <c r="W93" s="137"/>
      <c r="X93" s="137"/>
    </row>
    <row r="94" spans="1:24" s="159" customFormat="1" ht="15.75">
      <c r="A94" s="152"/>
      <c r="B94" s="152"/>
      <c r="C94" s="154"/>
      <c r="D94" s="154"/>
      <c r="E94" s="154"/>
      <c r="F94" s="154"/>
      <c r="G94" s="154"/>
      <c r="H94" s="154"/>
      <c r="I94" s="155"/>
      <c r="J94" s="155"/>
      <c r="K94" s="155"/>
      <c r="L94" s="155"/>
      <c r="M94" s="155"/>
      <c r="N94" s="155"/>
      <c r="Q94" s="157"/>
    </row>
    <row r="95" spans="1:24" s="223" customFormat="1" ht="15.75">
      <c r="A95" s="219"/>
      <c r="B95" s="220" t="s">
        <v>69</v>
      </c>
      <c r="C95" s="151"/>
      <c r="D95" s="221"/>
      <c r="E95" s="151"/>
      <c r="F95" s="221"/>
      <c r="G95" s="151"/>
      <c r="H95" s="221"/>
      <c r="I95" s="224"/>
      <c r="J95" s="222"/>
      <c r="K95" s="224"/>
      <c r="L95" s="222"/>
      <c r="M95" s="224"/>
      <c r="N95" s="224"/>
      <c r="O95" s="244"/>
      <c r="P95" s="244"/>
      <c r="Q95" s="245"/>
      <c r="R95" s="244"/>
      <c r="S95" s="244"/>
    </row>
    <row r="96" spans="1:24" s="223" customFormat="1" ht="15.75">
      <c r="A96" s="219"/>
      <c r="B96" s="220"/>
      <c r="C96" s="151"/>
      <c r="D96" s="221"/>
      <c r="E96" s="151"/>
      <c r="F96" s="221"/>
      <c r="G96" s="151"/>
      <c r="H96" s="221"/>
      <c r="I96" s="224"/>
      <c r="J96" s="222"/>
      <c r="K96" s="224"/>
      <c r="L96" s="222"/>
      <c r="M96" s="224"/>
      <c r="N96" s="224"/>
      <c r="O96" s="244"/>
      <c r="P96" s="244"/>
      <c r="Q96" s="245"/>
      <c r="R96" s="244"/>
      <c r="S96" s="244"/>
    </row>
    <row r="97" spans="1:24" s="218" customFormat="1" ht="15.75">
      <c r="A97" s="214"/>
      <c r="B97" s="215" t="s">
        <v>72</v>
      </c>
      <c r="C97" s="225" t="s">
        <v>71</v>
      </c>
      <c r="D97" s="234">
        <v>3</v>
      </c>
      <c r="E97" s="225"/>
      <c r="F97" s="234"/>
      <c r="G97" s="225">
        <v>4</v>
      </c>
      <c r="H97" s="234">
        <v>6</v>
      </c>
      <c r="I97" s="235">
        <f>488*D97*G97+400*4</f>
        <v>7456</v>
      </c>
      <c r="J97" s="236">
        <f>N97</f>
        <v>11934</v>
      </c>
      <c r="K97" s="235">
        <f>J97+I97</f>
        <v>19390</v>
      </c>
      <c r="L97" s="236">
        <v>750</v>
      </c>
      <c r="M97" s="235">
        <f>488*D97*H97+400*6</f>
        <v>11184</v>
      </c>
      <c r="N97" s="246">
        <f>M97+L97</f>
        <v>11934</v>
      </c>
      <c r="O97" s="244"/>
      <c r="P97" s="244"/>
      <c r="Q97" s="245"/>
      <c r="R97" s="244"/>
      <c r="S97" s="244"/>
    </row>
    <row r="98" spans="1:24" s="223" customFormat="1" ht="15.75">
      <c r="A98" s="219"/>
      <c r="B98" s="228" t="s">
        <v>24</v>
      </c>
      <c r="C98" s="226"/>
      <c r="D98" s="151"/>
      <c r="E98" s="221"/>
      <c r="F98" s="151"/>
      <c r="G98" s="221"/>
      <c r="H98" s="151"/>
      <c r="I98" s="222"/>
      <c r="J98" s="224"/>
      <c r="K98" s="222"/>
      <c r="L98" s="224"/>
      <c r="M98" s="227"/>
      <c r="N98" s="224"/>
      <c r="O98" s="244"/>
      <c r="P98" s="244"/>
      <c r="Q98" s="245"/>
      <c r="R98" s="244"/>
      <c r="S98" s="244"/>
    </row>
    <row r="99" spans="1:24" s="223" customFormat="1" ht="15.75">
      <c r="A99" s="219"/>
      <c r="B99" s="220"/>
      <c r="C99" s="226"/>
      <c r="D99" s="151"/>
      <c r="E99" s="221"/>
      <c r="F99" s="151"/>
      <c r="G99" s="221"/>
      <c r="H99" s="151"/>
      <c r="I99" s="222"/>
      <c r="J99" s="224"/>
      <c r="K99" s="222"/>
      <c r="L99" s="224"/>
      <c r="M99" s="227"/>
      <c r="N99" s="224"/>
      <c r="O99" s="244"/>
      <c r="P99" s="244"/>
      <c r="Q99" s="245"/>
      <c r="R99" s="244"/>
      <c r="S99" s="244"/>
    </row>
    <row r="100" spans="1:24" s="223" customFormat="1" ht="15.75">
      <c r="A100" s="219"/>
      <c r="B100" s="220" t="s">
        <v>70</v>
      </c>
      <c r="C100" s="226" t="s">
        <v>73</v>
      </c>
      <c r="D100" s="151"/>
      <c r="E100" s="221"/>
      <c r="F100" s="151"/>
      <c r="G100" s="221"/>
      <c r="H100" s="151"/>
      <c r="I100" s="247">
        <v>0</v>
      </c>
      <c r="J100" s="246">
        <v>0</v>
      </c>
      <c r="K100" s="247">
        <v>0</v>
      </c>
      <c r="L100" s="246">
        <v>0</v>
      </c>
      <c r="M100" s="248">
        <v>0</v>
      </c>
      <c r="N100" s="246">
        <v>0</v>
      </c>
      <c r="O100" s="244"/>
      <c r="P100" s="244"/>
      <c r="Q100" s="245"/>
      <c r="R100" s="244"/>
      <c r="S100" s="244"/>
    </row>
    <row r="101" spans="1:24" s="213" customFormat="1" ht="15.75">
      <c r="A101" s="212"/>
      <c r="B101" s="150" t="s">
        <v>24</v>
      </c>
      <c r="C101" s="148"/>
      <c r="D101" s="151"/>
      <c r="E101" s="151"/>
      <c r="F101" s="151"/>
      <c r="G101" s="151"/>
      <c r="H101" s="151"/>
      <c r="I101" s="224"/>
      <c r="J101" s="224"/>
      <c r="K101" s="224"/>
      <c r="L101" s="224"/>
      <c r="M101" s="224"/>
      <c r="N101" s="224"/>
      <c r="O101" s="244"/>
      <c r="P101" s="244"/>
      <c r="Q101" s="245"/>
      <c r="R101" s="244"/>
      <c r="S101" s="244"/>
    </row>
    <row r="102" spans="1:24" s="218" customFormat="1" ht="15.75">
      <c r="A102" s="214"/>
      <c r="B102" s="229"/>
      <c r="C102" s="148"/>
      <c r="D102" s="216"/>
      <c r="E102" s="151"/>
      <c r="F102" s="216"/>
      <c r="G102" s="151"/>
      <c r="H102" s="216"/>
      <c r="I102" s="224"/>
      <c r="J102" s="217"/>
      <c r="K102" s="224"/>
      <c r="L102" s="217"/>
      <c r="M102" s="224"/>
      <c r="N102" s="224"/>
      <c r="O102" s="244"/>
      <c r="P102" s="244"/>
      <c r="Q102" s="245"/>
      <c r="R102" s="244"/>
      <c r="S102" s="244"/>
    </row>
    <row r="103" spans="1:24" ht="15.75">
      <c r="A103" s="27"/>
      <c r="B103" s="98" t="s">
        <v>9</v>
      </c>
      <c r="C103" s="96"/>
      <c r="D103" s="96"/>
      <c r="E103" s="96"/>
      <c r="F103" s="96"/>
      <c r="G103" s="96"/>
      <c r="H103" s="96"/>
      <c r="I103" s="28">
        <f t="shared" ref="I103:N103" si="11">I100+I97</f>
        <v>7456</v>
      </c>
      <c r="J103" s="28">
        <f t="shared" si="11"/>
        <v>11934</v>
      </c>
      <c r="K103" s="28">
        <f t="shared" si="11"/>
        <v>19390</v>
      </c>
      <c r="L103" s="119">
        <f t="shared" si="11"/>
        <v>750</v>
      </c>
      <c r="M103" s="28">
        <f t="shared" si="11"/>
        <v>11184</v>
      </c>
      <c r="N103" s="28">
        <f t="shared" si="11"/>
        <v>11934</v>
      </c>
      <c r="Q103" s="126"/>
      <c r="R103" s="49"/>
      <c r="S103" s="49"/>
      <c r="T103" s="49"/>
      <c r="U103" s="49"/>
      <c r="V103" s="49"/>
      <c r="W103" s="49"/>
      <c r="X103" s="49"/>
    </row>
    <row r="104" spans="1:24" s="135" customFormat="1" ht="15.75">
      <c r="A104" s="95"/>
      <c r="B104" s="100" t="s">
        <v>35</v>
      </c>
      <c r="C104" s="136"/>
      <c r="D104" s="136"/>
      <c r="E104" s="52"/>
      <c r="F104" s="52"/>
      <c r="G104" s="52"/>
      <c r="H104" s="52"/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Q104" s="128"/>
      <c r="R104" s="137"/>
      <c r="S104" s="137"/>
      <c r="T104" s="137"/>
      <c r="U104" s="137"/>
      <c r="V104" s="137"/>
      <c r="W104" s="137"/>
      <c r="X104" s="137"/>
    </row>
    <row r="105" spans="1:24" s="135" customFormat="1" ht="15.75">
      <c r="A105" s="53"/>
      <c r="B105" s="99" t="s">
        <v>23</v>
      </c>
      <c r="C105" s="54"/>
      <c r="D105" s="54"/>
      <c r="E105" s="54"/>
      <c r="F105" s="54"/>
      <c r="G105" s="54"/>
      <c r="H105" s="54"/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Q105" s="125"/>
      <c r="R105" s="137"/>
      <c r="S105" s="137"/>
      <c r="T105" s="137"/>
      <c r="U105" s="137"/>
      <c r="V105" s="137"/>
      <c r="W105" s="137"/>
      <c r="X105" s="137"/>
    </row>
    <row r="106" spans="1:24" s="249" customFormat="1" ht="15.75">
      <c r="A106" s="238"/>
      <c r="B106" s="239"/>
      <c r="C106" s="240"/>
      <c r="D106" s="240"/>
      <c r="E106" s="240"/>
      <c r="F106" s="240"/>
      <c r="G106" s="240"/>
      <c r="H106" s="240"/>
      <c r="I106" s="241"/>
      <c r="J106" s="241"/>
      <c r="K106" s="241"/>
      <c r="L106" s="241"/>
      <c r="M106" s="241"/>
      <c r="N106" s="241"/>
      <c r="Q106" s="243"/>
    </row>
    <row r="107" spans="1:24" ht="15.75">
      <c r="A107" s="29"/>
      <c r="B107" s="29" t="s">
        <v>41</v>
      </c>
      <c r="C107" s="31"/>
      <c r="D107" s="31"/>
      <c r="E107" s="31"/>
      <c r="F107" s="31"/>
      <c r="G107" s="31"/>
      <c r="H107" s="31"/>
      <c r="I107" s="13"/>
      <c r="J107" s="13"/>
      <c r="K107" s="83"/>
      <c r="L107" s="32"/>
      <c r="M107" s="33"/>
      <c r="N107" s="33"/>
      <c r="Q107" s="122"/>
      <c r="R107" s="49"/>
      <c r="S107" s="49"/>
      <c r="T107" s="49"/>
      <c r="U107" s="49"/>
      <c r="V107" s="49"/>
      <c r="W107" s="49"/>
      <c r="X107" s="49"/>
    </row>
    <row r="108" spans="1:24" ht="15.75">
      <c r="A108" s="29"/>
      <c r="B108" s="29"/>
      <c r="C108" s="31"/>
      <c r="D108" s="31"/>
      <c r="E108" s="31"/>
      <c r="F108" s="31"/>
      <c r="G108" s="31"/>
      <c r="H108" s="31"/>
      <c r="I108" s="13"/>
      <c r="J108" s="13"/>
      <c r="K108" s="83"/>
      <c r="L108" s="32"/>
      <c r="M108" s="33"/>
      <c r="N108" s="33"/>
      <c r="Q108" s="122"/>
      <c r="R108" s="49"/>
      <c r="S108" s="49"/>
      <c r="T108" s="49"/>
      <c r="U108" s="49"/>
      <c r="V108" s="49"/>
      <c r="W108" s="49"/>
      <c r="X108" s="49"/>
    </row>
    <row r="109" spans="1:24" ht="15.75">
      <c r="A109" s="29"/>
      <c r="B109" s="29" t="s">
        <v>28</v>
      </c>
      <c r="C109" s="31"/>
      <c r="D109" s="31"/>
      <c r="E109" s="31"/>
      <c r="F109" s="31"/>
      <c r="G109" s="31"/>
      <c r="H109" s="31"/>
      <c r="I109" s="13"/>
      <c r="J109" s="13"/>
      <c r="K109" s="83"/>
      <c r="L109" s="32"/>
      <c r="M109" s="33"/>
      <c r="N109" s="33"/>
      <c r="Q109" s="122"/>
      <c r="R109" s="49"/>
      <c r="S109" s="49"/>
      <c r="T109" s="49"/>
      <c r="U109" s="49"/>
      <c r="V109" s="49"/>
      <c r="W109" s="49"/>
      <c r="X109" s="49"/>
    </row>
    <row r="110" spans="1:24" ht="15.75">
      <c r="A110" s="29"/>
      <c r="B110" s="29"/>
      <c r="C110" s="31"/>
      <c r="D110" s="31"/>
      <c r="E110" s="31"/>
      <c r="F110" s="31"/>
      <c r="G110" s="31"/>
      <c r="H110" s="31"/>
      <c r="I110" s="250"/>
      <c r="J110" s="250"/>
      <c r="K110" s="251"/>
      <c r="L110" s="252"/>
      <c r="M110" s="253"/>
      <c r="N110" s="253"/>
      <c r="O110" s="254"/>
      <c r="Q110" s="122"/>
      <c r="R110" s="49"/>
      <c r="S110" s="49"/>
      <c r="T110" s="49"/>
      <c r="U110" s="49"/>
      <c r="V110" s="49"/>
      <c r="W110" s="49"/>
      <c r="X110" s="49"/>
    </row>
    <row r="111" spans="1:24" s="158" customFormat="1" ht="15.75">
      <c r="A111" s="30"/>
      <c r="B111" s="30" t="s">
        <v>86</v>
      </c>
      <c r="C111" s="31" t="s">
        <v>37</v>
      </c>
      <c r="D111" s="31">
        <v>5</v>
      </c>
      <c r="E111" s="31"/>
      <c r="F111" s="31">
        <v>6</v>
      </c>
      <c r="G111" s="31">
        <v>5</v>
      </c>
      <c r="H111" s="31">
        <v>12</v>
      </c>
      <c r="I111" s="210">
        <f>200*D111*F111+400*6</f>
        <v>8400</v>
      </c>
      <c r="J111" s="210">
        <f>N111</f>
        <v>29600</v>
      </c>
      <c r="K111" s="210">
        <f>J111+I111</f>
        <v>38000</v>
      </c>
      <c r="L111" s="255">
        <v>5000</v>
      </c>
      <c r="M111" s="210">
        <f>200*D111*H111+350*12+200*6*5+400*6</f>
        <v>24600</v>
      </c>
      <c r="N111" s="210">
        <f>M111+L111</f>
        <v>29600</v>
      </c>
      <c r="O111" s="256"/>
      <c r="Q111" s="122"/>
      <c r="R111" s="230"/>
      <c r="S111" s="230"/>
      <c r="T111" s="230"/>
      <c r="U111" s="230"/>
      <c r="V111" s="230"/>
      <c r="W111" s="230"/>
      <c r="X111" s="230"/>
    </row>
    <row r="112" spans="1:24" ht="15.75">
      <c r="A112" s="29"/>
      <c r="B112" s="29"/>
      <c r="C112" s="31"/>
      <c r="D112" s="31"/>
      <c r="E112" s="31"/>
      <c r="F112" s="31"/>
      <c r="G112" s="31"/>
      <c r="H112" s="31"/>
      <c r="I112" s="250"/>
      <c r="J112" s="250"/>
      <c r="K112" s="251"/>
      <c r="L112" s="252"/>
      <c r="M112" s="253"/>
      <c r="N112" s="253"/>
      <c r="O112" s="254"/>
      <c r="Q112" s="122"/>
      <c r="R112" s="49"/>
      <c r="S112" s="49"/>
      <c r="T112" s="49"/>
      <c r="U112" s="49"/>
      <c r="V112" s="49"/>
      <c r="W112" s="49"/>
      <c r="X112" s="49"/>
    </row>
    <row r="113" spans="1:24" ht="15.75">
      <c r="A113" s="29"/>
      <c r="B113" s="30" t="s">
        <v>45</v>
      </c>
      <c r="C113" s="31" t="s">
        <v>37</v>
      </c>
      <c r="D113" s="31">
        <v>8</v>
      </c>
      <c r="E113" s="31">
        <v>0</v>
      </c>
      <c r="F113" s="31">
        <v>0</v>
      </c>
      <c r="G113" s="31">
        <v>2</v>
      </c>
      <c r="H113" s="31">
        <v>0</v>
      </c>
      <c r="I113" s="14">
        <f>200*D113*G113+350*2</f>
        <v>3900</v>
      </c>
      <c r="J113" s="14">
        <f>0</f>
        <v>0</v>
      </c>
      <c r="K113" s="14">
        <f>J113+I113</f>
        <v>3900</v>
      </c>
      <c r="L113" s="50">
        <v>0</v>
      </c>
      <c r="M113" s="14">
        <v>0</v>
      </c>
      <c r="N113" s="14">
        <f>M113+L113</f>
        <v>0</v>
      </c>
      <c r="Q113" s="122"/>
      <c r="R113" s="49"/>
      <c r="S113" s="49"/>
      <c r="T113" s="49"/>
      <c r="U113" s="49"/>
      <c r="V113" s="49"/>
      <c r="W113" s="49"/>
      <c r="X113" s="49"/>
    </row>
    <row r="114" spans="1:24" ht="15.75">
      <c r="A114" s="29"/>
      <c r="B114" s="75" t="s">
        <v>24</v>
      </c>
      <c r="C114" s="31"/>
      <c r="D114" s="31"/>
      <c r="E114" s="31"/>
      <c r="F114" s="31"/>
      <c r="G114" s="31"/>
      <c r="H114" s="31"/>
      <c r="I114" s="14"/>
      <c r="J114" s="14"/>
      <c r="K114" s="14"/>
      <c r="L114" s="50"/>
      <c r="M114" s="14"/>
      <c r="N114" s="14"/>
      <c r="Q114" s="122"/>
      <c r="R114" s="49"/>
      <c r="S114" s="49"/>
      <c r="T114" s="49"/>
      <c r="U114" s="49"/>
      <c r="V114" s="49"/>
      <c r="W114" s="49"/>
      <c r="X114" s="49"/>
    </row>
    <row r="115" spans="1:24" ht="15.75">
      <c r="A115" s="11"/>
      <c r="B115" s="73"/>
      <c r="C115" s="21"/>
      <c r="D115" s="12"/>
      <c r="E115" s="12"/>
      <c r="F115" s="12"/>
      <c r="G115" s="12"/>
      <c r="H115" s="12"/>
      <c r="I115" s="17"/>
      <c r="J115" s="17"/>
      <c r="K115" s="17"/>
      <c r="L115" s="16"/>
      <c r="M115" s="17"/>
      <c r="N115" s="17"/>
      <c r="O115" s="49"/>
      <c r="P115" s="49"/>
      <c r="Q115" s="122"/>
      <c r="R115" s="49"/>
      <c r="S115" s="49"/>
      <c r="T115" s="49"/>
      <c r="U115" s="49"/>
      <c r="V115" s="49"/>
      <c r="W115" s="49"/>
      <c r="X115" s="49"/>
    </row>
    <row r="116" spans="1:24" ht="15.75">
      <c r="A116" s="11"/>
      <c r="B116" s="80" t="s">
        <v>44</v>
      </c>
      <c r="C116" s="12" t="s">
        <v>40</v>
      </c>
      <c r="D116" s="12">
        <v>4</v>
      </c>
      <c r="E116" s="12">
        <v>0</v>
      </c>
      <c r="F116" s="12">
        <v>0</v>
      </c>
      <c r="G116" s="12">
        <v>2</v>
      </c>
      <c r="H116" s="12">
        <v>0</v>
      </c>
      <c r="I116" s="17">
        <f>200*D116*G116+350*G116</f>
        <v>2300</v>
      </c>
      <c r="J116" s="17">
        <v>0</v>
      </c>
      <c r="K116" s="17">
        <f>I116</f>
        <v>2300</v>
      </c>
      <c r="L116" s="16">
        <v>0</v>
      </c>
      <c r="M116" s="17">
        <v>0</v>
      </c>
      <c r="N116" s="17">
        <v>0</v>
      </c>
      <c r="O116" s="49"/>
      <c r="P116" s="49"/>
      <c r="Q116" s="122"/>
      <c r="R116" s="49"/>
      <c r="S116" s="49"/>
      <c r="T116" s="49"/>
      <c r="U116" s="49"/>
      <c r="V116" s="49"/>
      <c r="W116" s="49"/>
      <c r="X116" s="49"/>
    </row>
    <row r="117" spans="1:24" ht="15.75">
      <c r="A117" s="11"/>
      <c r="B117" s="73" t="s">
        <v>24</v>
      </c>
      <c r="C117" s="21"/>
      <c r="D117" s="12"/>
      <c r="E117" s="12"/>
      <c r="F117" s="12"/>
      <c r="G117" s="12"/>
      <c r="H117" s="12"/>
      <c r="I117" s="17"/>
      <c r="J117" s="17"/>
      <c r="K117" s="17"/>
      <c r="L117" s="16"/>
      <c r="M117" s="17"/>
      <c r="N117" s="17"/>
      <c r="O117" s="49"/>
      <c r="P117" s="49"/>
      <c r="Q117" s="122"/>
      <c r="R117" s="49"/>
      <c r="S117" s="49"/>
      <c r="T117" s="49"/>
      <c r="U117" s="49"/>
      <c r="V117" s="49"/>
      <c r="W117" s="49"/>
      <c r="X117" s="49"/>
    </row>
    <row r="118" spans="1:24" ht="15.75">
      <c r="A118" s="11"/>
      <c r="B118" s="73"/>
      <c r="C118" s="21"/>
      <c r="D118" s="12"/>
      <c r="E118" s="12"/>
      <c r="F118" s="12"/>
      <c r="G118" s="12"/>
      <c r="H118" s="12"/>
      <c r="I118" s="17"/>
      <c r="J118" s="17"/>
      <c r="K118" s="17"/>
      <c r="L118" s="16"/>
      <c r="M118" s="17"/>
      <c r="N118" s="17"/>
      <c r="O118" s="49"/>
      <c r="P118" s="49"/>
      <c r="Q118" s="122"/>
      <c r="R118" s="49"/>
      <c r="S118" s="49"/>
      <c r="T118" s="49"/>
      <c r="U118" s="49"/>
      <c r="V118" s="49"/>
      <c r="W118" s="49"/>
      <c r="X118" s="49"/>
    </row>
    <row r="119" spans="1:24" ht="15.75">
      <c r="A119" s="11"/>
      <c r="B119" s="133" t="s">
        <v>42</v>
      </c>
      <c r="C119" s="74" t="s">
        <v>43</v>
      </c>
      <c r="D119" s="12">
        <v>10</v>
      </c>
      <c r="E119" s="12">
        <v>0</v>
      </c>
      <c r="F119" s="12">
        <v>0</v>
      </c>
      <c r="G119" s="12">
        <v>1</v>
      </c>
      <c r="H119" s="12">
        <v>0</v>
      </c>
      <c r="I119" s="17">
        <f>200*D119*G119+350*G119</f>
        <v>2350</v>
      </c>
      <c r="J119" s="17">
        <v>0</v>
      </c>
      <c r="K119" s="17">
        <f>I119</f>
        <v>2350</v>
      </c>
      <c r="L119" s="17">
        <v>0</v>
      </c>
      <c r="M119" s="17">
        <v>0</v>
      </c>
      <c r="N119" s="17">
        <v>0</v>
      </c>
      <c r="O119" s="49"/>
      <c r="P119" s="49"/>
      <c r="Q119" s="128"/>
      <c r="R119" s="49"/>
    </row>
    <row r="120" spans="1:24" ht="15.75">
      <c r="A120" s="11"/>
      <c r="B120" s="89" t="s">
        <v>24</v>
      </c>
      <c r="C120" s="74"/>
      <c r="D120" s="21"/>
      <c r="E120" s="21"/>
      <c r="F120" s="21"/>
      <c r="G120" s="21"/>
      <c r="H120" s="21"/>
      <c r="I120" s="17"/>
      <c r="J120" s="17"/>
      <c r="K120" s="17"/>
      <c r="L120" s="17"/>
      <c r="M120" s="17"/>
      <c r="N120" s="17"/>
      <c r="O120" s="49"/>
      <c r="P120" s="49"/>
      <c r="Q120" s="128"/>
      <c r="R120" s="49"/>
    </row>
    <row r="121" spans="1:24" ht="15.75">
      <c r="A121" s="11"/>
      <c r="B121" s="89"/>
      <c r="C121" s="74"/>
      <c r="D121" s="21"/>
      <c r="E121" s="21"/>
      <c r="F121" s="21"/>
      <c r="G121" s="21"/>
      <c r="H121" s="21"/>
      <c r="I121" s="17"/>
      <c r="J121" s="17"/>
      <c r="K121" s="17"/>
      <c r="L121" s="17"/>
      <c r="M121" s="17"/>
      <c r="N121" s="17"/>
      <c r="O121" s="49"/>
      <c r="P121" s="49"/>
      <c r="Q121" s="128"/>
      <c r="R121" s="49"/>
    </row>
    <row r="122" spans="1:24" ht="15.75">
      <c r="A122" s="11"/>
      <c r="B122" s="133" t="s">
        <v>87</v>
      </c>
      <c r="C122" s="74" t="s">
        <v>37</v>
      </c>
      <c r="D122" s="12">
        <v>6</v>
      </c>
      <c r="E122" s="12">
        <v>0</v>
      </c>
      <c r="F122" s="12">
        <v>0</v>
      </c>
      <c r="G122" s="12">
        <v>3</v>
      </c>
      <c r="H122" s="12">
        <v>0</v>
      </c>
      <c r="I122" s="17">
        <f>200*D122*G122+350*3</f>
        <v>4650</v>
      </c>
      <c r="J122" s="17">
        <f>N122</f>
        <v>0</v>
      </c>
      <c r="K122" s="17">
        <f>J122+I122</f>
        <v>4650</v>
      </c>
      <c r="L122" s="17">
        <v>0</v>
      </c>
      <c r="M122" s="17">
        <v>0</v>
      </c>
      <c r="N122" s="17">
        <f>M122+L122</f>
        <v>0</v>
      </c>
      <c r="O122" s="49"/>
      <c r="P122" s="49"/>
      <c r="Q122" s="128"/>
      <c r="R122" s="49"/>
    </row>
    <row r="123" spans="1:24" ht="15.75">
      <c r="A123" s="11"/>
      <c r="B123" s="165"/>
      <c r="C123" s="74"/>
      <c r="D123" s="12"/>
      <c r="E123" s="12"/>
      <c r="F123" s="12"/>
      <c r="G123" s="12"/>
      <c r="H123" s="12"/>
      <c r="I123" s="17"/>
      <c r="J123" s="17"/>
      <c r="K123" s="17"/>
      <c r="L123" s="17"/>
      <c r="M123" s="17"/>
      <c r="N123" s="17"/>
      <c r="O123" s="49"/>
      <c r="P123" s="49"/>
      <c r="Q123" s="128"/>
      <c r="R123" s="49"/>
    </row>
    <row r="124" spans="1:24" ht="15.75">
      <c r="A124" s="11"/>
      <c r="B124" s="89" t="s">
        <v>24</v>
      </c>
      <c r="C124" s="74"/>
      <c r="D124" s="21"/>
      <c r="E124" s="21"/>
      <c r="F124" s="21"/>
      <c r="G124" s="21"/>
      <c r="H124" s="21"/>
      <c r="I124" s="15"/>
      <c r="J124" s="15"/>
      <c r="K124" s="15"/>
      <c r="L124" s="15"/>
      <c r="M124" s="15"/>
      <c r="N124" s="15"/>
      <c r="O124" s="49"/>
      <c r="P124" s="49"/>
      <c r="Q124" s="128"/>
      <c r="R124" s="49"/>
    </row>
    <row r="125" spans="1:24" ht="15.75">
      <c r="A125" s="11"/>
      <c r="B125" s="89"/>
      <c r="C125" s="74"/>
      <c r="D125" s="21"/>
      <c r="E125" s="21"/>
      <c r="F125" s="21"/>
      <c r="G125" s="21"/>
      <c r="H125" s="21"/>
      <c r="I125" s="15"/>
      <c r="J125" s="15"/>
      <c r="K125" s="15"/>
      <c r="L125" s="15"/>
      <c r="M125" s="15"/>
      <c r="N125" s="15"/>
      <c r="O125" s="49"/>
      <c r="P125" s="49"/>
      <c r="Q125" s="128"/>
      <c r="R125" s="49"/>
    </row>
    <row r="126" spans="1:24" s="135" customFormat="1" ht="15.75">
      <c r="A126" s="11"/>
      <c r="B126" s="133" t="s">
        <v>88</v>
      </c>
      <c r="C126" s="74" t="s">
        <v>43</v>
      </c>
      <c r="D126" s="12">
        <v>7</v>
      </c>
      <c r="E126" s="12">
        <v>0</v>
      </c>
      <c r="F126" s="12">
        <v>0</v>
      </c>
      <c r="G126" s="12">
        <v>3</v>
      </c>
      <c r="H126" s="12"/>
      <c r="I126" s="15">
        <f>200*D126*G126+350*3</f>
        <v>5250</v>
      </c>
      <c r="J126" s="15">
        <v>0</v>
      </c>
      <c r="K126" s="15">
        <f>J126+I126</f>
        <v>5250</v>
      </c>
      <c r="L126" s="15">
        <v>0</v>
      </c>
      <c r="M126" s="15">
        <v>0</v>
      </c>
      <c r="N126" s="15">
        <f>M126+L126</f>
        <v>0</v>
      </c>
      <c r="O126" s="137"/>
      <c r="P126" s="137"/>
      <c r="Q126" s="128"/>
      <c r="R126" s="137"/>
    </row>
    <row r="127" spans="1:24" s="135" customFormat="1" ht="15.75">
      <c r="A127" s="11"/>
      <c r="B127" s="89" t="s">
        <v>24</v>
      </c>
      <c r="C127" s="182"/>
      <c r="D127" s="180"/>
      <c r="E127" s="180"/>
      <c r="F127" s="180"/>
      <c r="G127" s="180"/>
      <c r="H127" s="180"/>
      <c r="I127" s="181"/>
      <c r="J127" s="181"/>
      <c r="K127" s="181"/>
      <c r="L127" s="181"/>
      <c r="M127" s="181"/>
      <c r="N127" s="181"/>
      <c r="O127" s="137"/>
      <c r="P127" s="137"/>
      <c r="Q127" s="128"/>
      <c r="R127" s="137"/>
    </row>
    <row r="128" spans="1:24" s="135" customFormat="1" ht="15.75">
      <c r="A128" s="11"/>
      <c r="B128" s="89"/>
      <c r="C128" s="182"/>
      <c r="D128" s="180"/>
      <c r="E128" s="180"/>
      <c r="F128" s="180"/>
      <c r="G128" s="180"/>
      <c r="H128" s="180"/>
      <c r="I128" s="181"/>
      <c r="J128" s="181"/>
      <c r="K128" s="181"/>
      <c r="L128" s="181"/>
      <c r="M128" s="181"/>
      <c r="N128" s="181"/>
      <c r="O128" s="137"/>
      <c r="P128" s="137"/>
      <c r="Q128" s="128"/>
      <c r="R128" s="137"/>
    </row>
    <row r="129" spans="1:18" s="158" customFormat="1" ht="15.75">
      <c r="A129" s="237"/>
      <c r="B129" s="133" t="s">
        <v>89</v>
      </c>
      <c r="C129" s="74" t="s">
        <v>43</v>
      </c>
      <c r="D129" s="12">
        <v>5</v>
      </c>
      <c r="E129" s="12"/>
      <c r="F129" s="12"/>
      <c r="G129" s="12">
        <v>3</v>
      </c>
      <c r="H129" s="12"/>
      <c r="I129" s="15"/>
      <c r="J129" s="15"/>
      <c r="K129" s="15"/>
      <c r="L129" s="15"/>
      <c r="M129" s="15"/>
      <c r="N129" s="15"/>
      <c r="O129" s="230"/>
      <c r="P129" s="230"/>
      <c r="Q129" s="122"/>
      <c r="R129" s="230"/>
    </row>
    <row r="130" spans="1:18" ht="15.75">
      <c r="A130" s="11"/>
      <c r="B130" s="89"/>
      <c r="C130" s="74"/>
      <c r="D130" s="21"/>
      <c r="E130" s="21"/>
      <c r="F130" s="21"/>
      <c r="G130" s="21"/>
      <c r="H130" s="21"/>
      <c r="I130" s="15"/>
      <c r="J130" s="15"/>
      <c r="K130" s="15"/>
      <c r="L130" s="15"/>
      <c r="M130" s="15"/>
      <c r="N130" s="15"/>
      <c r="O130" s="49"/>
      <c r="P130" s="49"/>
      <c r="Q130" s="128"/>
      <c r="R130" s="49"/>
    </row>
    <row r="131" spans="1:18" ht="15.75">
      <c r="A131" s="76" t="s">
        <v>29</v>
      </c>
      <c r="B131" s="77"/>
      <c r="C131" s="78"/>
      <c r="D131" s="78"/>
      <c r="E131" s="78"/>
      <c r="F131" s="78"/>
      <c r="G131" s="78"/>
      <c r="H131" s="78"/>
      <c r="I131" s="79">
        <f t="shared" ref="I131:N131" si="12">I126+I122+I119+I116+I113+I111</f>
        <v>26850</v>
      </c>
      <c r="J131" s="79">
        <f t="shared" si="12"/>
        <v>29600</v>
      </c>
      <c r="K131" s="79">
        <f t="shared" si="12"/>
        <v>56450</v>
      </c>
      <c r="L131" s="79">
        <f t="shared" si="12"/>
        <v>5000</v>
      </c>
      <c r="M131" s="79">
        <f t="shared" si="12"/>
        <v>24600</v>
      </c>
      <c r="N131" s="79">
        <f t="shared" si="12"/>
        <v>29600</v>
      </c>
      <c r="O131" s="49"/>
      <c r="P131" s="49"/>
      <c r="Q131" s="138"/>
      <c r="R131" s="138"/>
    </row>
    <row r="132" spans="1:18" ht="15.75">
      <c r="A132" s="51" t="s">
        <v>30</v>
      </c>
      <c r="B132" s="51"/>
      <c r="C132" s="52"/>
      <c r="D132" s="52"/>
      <c r="E132" s="52"/>
      <c r="F132" s="52"/>
      <c r="G132" s="52"/>
      <c r="H132" s="52"/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49"/>
      <c r="P132" s="49"/>
      <c r="Q132" s="129"/>
      <c r="R132" s="49"/>
    </row>
    <row r="133" spans="1:18" ht="15.75">
      <c r="A133" s="53" t="s">
        <v>31</v>
      </c>
      <c r="B133" s="53"/>
      <c r="C133" s="54"/>
      <c r="D133" s="54"/>
      <c r="E133" s="54"/>
      <c r="F133" s="54"/>
      <c r="G133" s="54"/>
      <c r="H133" s="54"/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49"/>
      <c r="P133" s="49"/>
      <c r="Q133" s="125"/>
      <c r="R133" s="49"/>
    </row>
    <row r="134" spans="1:18" s="159" customFormat="1" ht="15.75">
      <c r="A134" s="152"/>
      <c r="B134" s="152"/>
      <c r="C134" s="154"/>
      <c r="D134" s="154"/>
      <c r="E134" s="154"/>
      <c r="F134" s="154"/>
      <c r="G134" s="154"/>
      <c r="H134" s="154"/>
      <c r="I134" s="155"/>
      <c r="J134" s="155"/>
      <c r="K134" s="155"/>
      <c r="L134" s="155"/>
      <c r="M134" s="155"/>
      <c r="N134" s="155"/>
      <c r="Q134" s="157"/>
    </row>
    <row r="135" spans="1:18" ht="15.75">
      <c r="A135" s="160" t="s">
        <v>16</v>
      </c>
      <c r="B135" s="161"/>
      <c r="C135" s="162"/>
      <c r="D135" s="162"/>
      <c r="E135" s="162"/>
      <c r="F135" s="162"/>
      <c r="G135" s="162"/>
      <c r="H135" s="162"/>
      <c r="I135" s="163">
        <f t="shared" ref="I135:N135" si="13">I131+I103+I91+I81+I71+I61+I51+I38+I24+I14</f>
        <v>68986</v>
      </c>
      <c r="J135" s="163">
        <f t="shared" si="13"/>
        <v>342404</v>
      </c>
      <c r="K135" s="163">
        <f t="shared" si="13"/>
        <v>411390</v>
      </c>
      <c r="L135" s="163">
        <f t="shared" si="13"/>
        <v>54750</v>
      </c>
      <c r="M135" s="163">
        <f t="shared" si="13"/>
        <v>287654</v>
      </c>
      <c r="N135" s="163">
        <f t="shared" si="13"/>
        <v>342404</v>
      </c>
      <c r="O135" s="49"/>
      <c r="P135" s="49"/>
      <c r="Q135" s="164"/>
      <c r="R135" s="49"/>
    </row>
    <row r="136" spans="1:18" ht="15.75">
      <c r="A136" s="51" t="s">
        <v>25</v>
      </c>
      <c r="B136" s="51"/>
      <c r="C136" s="52"/>
      <c r="D136" s="52"/>
      <c r="E136" s="52"/>
      <c r="F136" s="52"/>
      <c r="G136" s="52"/>
      <c r="H136" s="52"/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49"/>
      <c r="P136" s="49"/>
      <c r="Q136" s="129"/>
      <c r="R136" s="49"/>
    </row>
    <row r="137" spans="1:18" ht="15.75">
      <c r="A137" s="53" t="s">
        <v>26</v>
      </c>
      <c r="B137" s="53"/>
      <c r="C137" s="54"/>
      <c r="D137" s="54"/>
      <c r="E137" s="54"/>
      <c r="F137" s="54"/>
      <c r="G137" s="54"/>
      <c r="H137" s="54"/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49"/>
      <c r="P137" s="49"/>
      <c r="Q137" s="125"/>
      <c r="R137" s="49"/>
    </row>
    <row r="138" spans="1:18" ht="15.75">
      <c r="A138" s="36"/>
      <c r="B138" s="36"/>
      <c r="C138" s="37"/>
      <c r="D138" s="37"/>
      <c r="E138" s="37"/>
      <c r="F138" s="37"/>
      <c r="G138" s="37"/>
      <c r="H138" s="37"/>
      <c r="I138" s="38"/>
      <c r="J138" s="38"/>
      <c r="K138" s="38"/>
      <c r="L138" s="38"/>
      <c r="M138" s="38"/>
      <c r="N138" s="38"/>
      <c r="O138" s="49"/>
      <c r="P138" s="49"/>
      <c r="Q138" s="132"/>
      <c r="R138" s="49"/>
    </row>
    <row r="139" spans="1:18" ht="15.75">
      <c r="A139" s="36"/>
      <c r="B139" s="36"/>
      <c r="C139" s="37"/>
      <c r="D139" s="37"/>
      <c r="E139" s="37"/>
      <c r="F139" s="37"/>
      <c r="G139" s="37"/>
      <c r="H139" s="37"/>
      <c r="I139" s="38"/>
      <c r="J139" s="38"/>
      <c r="K139" s="38"/>
      <c r="L139" s="84"/>
      <c r="M139" s="38"/>
      <c r="N139" s="38"/>
      <c r="Q139" s="125"/>
      <c r="R139" s="49"/>
    </row>
    <row r="140" spans="1:18" ht="15.75">
      <c r="A140" s="8"/>
      <c r="B140" s="4" t="s">
        <v>17</v>
      </c>
      <c r="C140" s="5"/>
      <c r="D140" s="5"/>
      <c r="E140" s="5"/>
      <c r="F140" s="5"/>
      <c r="G140" s="5"/>
      <c r="H140" s="5"/>
      <c r="I140" s="4"/>
      <c r="J140" s="7"/>
      <c r="K140" s="7"/>
      <c r="L140" s="85"/>
      <c r="M140" s="19"/>
      <c r="N140" s="19"/>
      <c r="Q140" s="123"/>
      <c r="R140" s="49"/>
    </row>
    <row r="141" spans="1:18" ht="15.75">
      <c r="A141" s="8"/>
      <c r="B141" s="4" t="s">
        <v>18</v>
      </c>
      <c r="C141" s="5"/>
      <c r="D141" s="5"/>
      <c r="E141" s="5"/>
      <c r="F141" s="5"/>
      <c r="G141" s="5"/>
      <c r="H141" s="5"/>
      <c r="I141" s="7"/>
      <c r="J141" s="7"/>
      <c r="K141" s="7"/>
      <c r="L141" s="85"/>
      <c r="M141" s="19"/>
      <c r="N141" s="19"/>
      <c r="Q141" s="123"/>
      <c r="R141" s="49"/>
    </row>
    <row r="142" spans="1:18" ht="15.75">
      <c r="A142" s="8"/>
      <c r="B142" s="4"/>
      <c r="C142" s="5"/>
      <c r="D142" s="5"/>
      <c r="E142" s="5"/>
      <c r="F142" s="5"/>
      <c r="G142" s="5"/>
      <c r="H142" s="5"/>
      <c r="I142" s="7"/>
      <c r="J142" s="7"/>
      <c r="K142" s="7"/>
      <c r="L142" s="6"/>
      <c r="M142" s="19"/>
      <c r="N142" s="9"/>
      <c r="Q142" s="123"/>
      <c r="R142" s="49"/>
    </row>
    <row r="143" spans="1:18" ht="15.75">
      <c r="A143" s="4"/>
      <c r="B143" s="20" t="s">
        <v>19</v>
      </c>
      <c r="C143" s="5"/>
      <c r="D143" s="46" t="s">
        <v>50</v>
      </c>
      <c r="E143" s="43"/>
      <c r="F143" s="43"/>
      <c r="G143" s="5"/>
      <c r="H143" s="5"/>
      <c r="I143" s="10"/>
      <c r="J143" s="4"/>
      <c r="K143" s="7"/>
      <c r="L143" s="6"/>
      <c r="M143" s="19"/>
      <c r="N143" s="9"/>
      <c r="Q143" s="123"/>
      <c r="R143" s="49"/>
    </row>
    <row r="144" spans="1:18" ht="15.75" customHeight="1">
      <c r="A144" s="4"/>
      <c r="B144" s="44">
        <f>L135</f>
        <v>54750</v>
      </c>
      <c r="C144" s="35"/>
      <c r="D144" s="45">
        <f>M135</f>
        <v>287654</v>
      </c>
      <c r="E144" s="41"/>
      <c r="F144" s="41"/>
      <c r="G144" s="35"/>
      <c r="H144" s="35"/>
      <c r="I144" s="40">
        <f>B144+D144</f>
        <v>342404</v>
      </c>
      <c r="J144" s="9"/>
      <c r="K144" s="7"/>
      <c r="L144" s="6"/>
      <c r="M144" s="40">
        <f>I135+J135</f>
        <v>411390</v>
      </c>
      <c r="N144" s="39">
        <f>L135+M135</f>
        <v>342404</v>
      </c>
      <c r="Q144" s="139"/>
      <c r="R144" s="49"/>
    </row>
    <row r="145" spans="1:18" ht="15.75">
      <c r="A145" s="43"/>
      <c r="B145" s="60">
        <v>0</v>
      </c>
      <c r="C145" s="61"/>
      <c r="D145" s="70">
        <v>0</v>
      </c>
      <c r="E145" s="60"/>
      <c r="F145" s="60"/>
      <c r="G145" s="61"/>
      <c r="H145" s="61"/>
      <c r="I145" s="71">
        <v>0</v>
      </c>
      <c r="J145" s="43"/>
      <c r="K145" s="43"/>
      <c r="L145" s="43"/>
      <c r="M145" s="71">
        <v>0</v>
      </c>
      <c r="N145" s="187">
        <v>0</v>
      </c>
      <c r="Q145" s="140"/>
      <c r="R145" s="49"/>
    </row>
    <row r="146" spans="1:18" ht="15.75">
      <c r="A146" s="67"/>
      <c r="B146" s="62">
        <f>L137</f>
        <v>0</v>
      </c>
      <c r="C146" s="66"/>
      <c r="D146" s="62">
        <f>M137</f>
        <v>0</v>
      </c>
      <c r="E146" s="62"/>
      <c r="F146" s="62"/>
      <c r="G146" s="66"/>
      <c r="H146" s="66"/>
      <c r="I146" s="72">
        <f>J137</f>
        <v>0</v>
      </c>
      <c r="J146" s="68"/>
      <c r="K146" s="47"/>
      <c r="L146" s="69"/>
      <c r="M146" s="72">
        <f>I137+J137</f>
        <v>0</v>
      </c>
      <c r="N146" s="72">
        <f>L137+M137</f>
        <v>0</v>
      </c>
      <c r="Q146" s="141"/>
      <c r="R146" s="49"/>
    </row>
    <row r="147" spans="1:18" ht="15.75" customHeight="1">
      <c r="Q147" s="131"/>
      <c r="R147" s="49"/>
    </row>
    <row r="148" spans="1:18">
      <c r="Q148" s="131"/>
      <c r="R148" s="49"/>
    </row>
    <row r="149" spans="1:18">
      <c r="Q149" s="131"/>
      <c r="R149" s="49"/>
    </row>
    <row r="150" spans="1:18">
      <c r="Q150" s="131"/>
      <c r="R150" s="49"/>
    </row>
    <row r="151" spans="1:18">
      <c r="Q151" s="131"/>
      <c r="R151" s="49"/>
    </row>
    <row r="152" spans="1:18">
      <c r="Q152" s="131"/>
      <c r="R152" s="49"/>
    </row>
    <row r="153" spans="1:18">
      <c r="Q153" s="131"/>
      <c r="R153" s="49"/>
    </row>
    <row r="154" spans="1:18">
      <c r="Q154" s="131"/>
      <c r="R154" s="49"/>
    </row>
    <row r="155" spans="1:18">
      <c r="Q155" s="131"/>
      <c r="R155" s="49"/>
    </row>
    <row r="156" spans="1:18">
      <c r="Q156" s="131"/>
      <c r="R156" s="49"/>
    </row>
    <row r="157" spans="1:18">
      <c r="Q157" s="131"/>
      <c r="R157" s="49"/>
    </row>
    <row r="158" spans="1:18">
      <c r="Q158" s="131"/>
      <c r="R158" s="49"/>
    </row>
    <row r="159" spans="1:18">
      <c r="Q159" s="131"/>
      <c r="R159" s="49"/>
    </row>
    <row r="160" spans="1:18">
      <c r="Q160" s="131"/>
      <c r="R160" s="49"/>
    </row>
    <row r="161" spans="17:18">
      <c r="Q161" s="131"/>
      <c r="R161" s="49"/>
    </row>
    <row r="162" spans="17:18">
      <c r="Q162" s="131"/>
      <c r="R162" s="49"/>
    </row>
    <row r="163" spans="17:18">
      <c r="Q163" s="131"/>
      <c r="R163" s="49"/>
    </row>
    <row r="164" spans="17:18">
      <c r="Q164" s="131"/>
      <c r="R164" s="49"/>
    </row>
    <row r="165" spans="17:18">
      <c r="Q165" s="131"/>
      <c r="R165" s="49"/>
    </row>
    <row r="166" spans="17:18">
      <c r="Q166" s="131"/>
      <c r="R166" s="49"/>
    </row>
    <row r="167" spans="17:18">
      <c r="Q167" s="131"/>
      <c r="R167" s="49"/>
    </row>
    <row r="168" spans="17:18">
      <c r="Q168" s="131"/>
      <c r="R168" s="49"/>
    </row>
    <row r="169" spans="17:18">
      <c r="Q169" s="131"/>
      <c r="R169" s="49"/>
    </row>
    <row r="170" spans="17:18">
      <c r="Q170" s="131"/>
      <c r="R170" s="49"/>
    </row>
    <row r="171" spans="17:18">
      <c r="Q171" s="131"/>
      <c r="R171" s="49"/>
    </row>
    <row r="172" spans="17:18">
      <c r="Q172" s="131"/>
      <c r="R172" s="49"/>
    </row>
    <row r="173" spans="17:18">
      <c r="Q173" s="131"/>
      <c r="R173" s="49"/>
    </row>
    <row r="174" spans="17:18">
      <c r="Q174" s="131"/>
      <c r="R174" s="49"/>
    </row>
    <row r="175" spans="17:18">
      <c r="Q175" s="131"/>
      <c r="R175" s="49"/>
    </row>
    <row r="176" spans="17:18">
      <c r="Q176" s="131"/>
      <c r="R176" s="49"/>
    </row>
    <row r="177" spans="17:18">
      <c r="Q177" s="131"/>
      <c r="R177" s="49"/>
    </row>
    <row r="178" spans="17:18">
      <c r="Q178" s="131"/>
      <c r="R178" s="49"/>
    </row>
    <row r="179" spans="17:18">
      <c r="Q179" s="131"/>
      <c r="R179" s="49"/>
    </row>
    <row r="180" spans="17:18">
      <c r="Q180" s="131"/>
      <c r="R180" s="49"/>
    </row>
    <row r="181" spans="17:18">
      <c r="Q181" s="131"/>
      <c r="R181" s="49"/>
    </row>
    <row r="182" spans="17:18">
      <c r="Q182" s="131"/>
      <c r="R182" s="49"/>
    </row>
    <row r="183" spans="17:18">
      <c r="Q183" s="131"/>
      <c r="R183" s="49"/>
    </row>
    <row r="184" spans="17:18">
      <c r="Q184" s="131"/>
      <c r="R184" s="49"/>
    </row>
    <row r="185" spans="17:18">
      <c r="Q185" s="131"/>
      <c r="R185" s="49"/>
    </row>
    <row r="186" spans="17:18">
      <c r="Q186" s="131"/>
      <c r="R186" s="49"/>
    </row>
    <row r="187" spans="17:18">
      <c r="Q187" s="131"/>
      <c r="R187" s="49"/>
    </row>
    <row r="188" spans="17:18">
      <c r="Q188" s="131"/>
      <c r="R188" s="49"/>
    </row>
    <row r="189" spans="17:18">
      <c r="Q189" s="131"/>
      <c r="R189" s="49"/>
    </row>
    <row r="190" spans="17:18">
      <c r="Q190" s="131"/>
      <c r="R190" s="49"/>
    </row>
    <row r="191" spans="17:18">
      <c r="Q191" s="131"/>
      <c r="R191" s="49"/>
    </row>
    <row r="192" spans="17:18">
      <c r="Q192" s="131"/>
      <c r="R192" s="49"/>
    </row>
    <row r="193" spans="17:18">
      <c r="Q193" s="131"/>
      <c r="R193" s="49"/>
    </row>
    <row r="194" spans="17:18">
      <c r="Q194" s="131"/>
      <c r="R194" s="49"/>
    </row>
    <row r="195" spans="17:18">
      <c r="Q195" s="131"/>
      <c r="R195" s="49"/>
    </row>
    <row r="196" spans="17:18">
      <c r="Q196" s="131"/>
      <c r="R196" s="49"/>
    </row>
    <row r="197" spans="17:18">
      <c r="Q197" s="131"/>
      <c r="R197" s="49"/>
    </row>
    <row r="198" spans="17:18">
      <c r="Q198" s="131"/>
      <c r="R198" s="49"/>
    </row>
    <row r="199" spans="17:18">
      <c r="Q199" s="131"/>
      <c r="R199" s="49"/>
    </row>
    <row r="200" spans="17:18">
      <c r="Q200" s="131"/>
      <c r="R200" s="49"/>
    </row>
    <row r="201" spans="17:18">
      <c r="Q201" s="131"/>
      <c r="R201" s="49"/>
    </row>
    <row r="202" spans="17:18">
      <c r="Q202" s="131"/>
      <c r="R202" s="49"/>
    </row>
    <row r="203" spans="17:18">
      <c r="Q203" s="131"/>
      <c r="R203" s="49"/>
    </row>
    <row r="204" spans="17:18">
      <c r="Q204" s="131"/>
      <c r="R204" s="49"/>
    </row>
    <row r="205" spans="17:18">
      <c r="Q205" s="131"/>
      <c r="R205" s="49"/>
    </row>
    <row r="206" spans="17:18">
      <c r="Q206" s="131"/>
      <c r="R206" s="49"/>
    </row>
  </sheetData>
  <phoneticPr fontId="0" type="noConversion"/>
  <printOptions gridLines="1"/>
  <pageMargins left="0.25" right="0.25" top="1" bottom="1" header="0.5" footer="0.5"/>
  <pageSetup paperSize="5" scale="75" orientation="landscape" horizontalDpi="300" verticalDpi="300" r:id="rId1"/>
  <headerFooter alignWithMargins="0">
    <oddHeader>&amp;C2013 DRAFT SEDAR ACTIVITY SCHEDULE</oddHeader>
    <oddFooter>&amp;L&amp;D&amp;C&amp;P</oddFooter>
  </headerFooter>
  <rowBreaks count="1" manualBreakCount="1">
    <brk id="83" max="17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16" sqref="A1:S16"/>
    </sheetView>
  </sheetViews>
  <sheetFormatPr defaultColWidth="8.7109375" defaultRowHeight="12.75"/>
  <sheetData/>
  <phoneticPr fontId="0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2012-10-23T14:48:05Z</cp:lastPrinted>
  <dcterms:created xsi:type="dcterms:W3CDTF">2000-08-02T16:06:00Z</dcterms:created>
  <dcterms:modified xsi:type="dcterms:W3CDTF">2012-11-06T13:55:55Z</dcterms:modified>
</cp:coreProperties>
</file>