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" windowWidth="14352" windowHeight="74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6" i="1"/>
  <c r="N6"/>
  <c r="N5"/>
  <c r="N4"/>
  <c r="N3"/>
  <c r="K26"/>
  <c r="J27"/>
  <c r="J26"/>
  <c r="O14" l="1"/>
  <c r="N11"/>
  <c r="N14"/>
  <c r="N12"/>
  <c r="N13"/>
  <c r="E11"/>
  <c r="F11" s="1"/>
  <c r="D15"/>
  <c r="B16"/>
  <c r="H13"/>
  <c r="C12"/>
  <c r="C13"/>
  <c r="E13" s="1"/>
  <c r="C14"/>
  <c r="D14" s="1"/>
  <c r="C15"/>
  <c r="E15" s="1"/>
  <c r="C11"/>
  <c r="H11" s="1"/>
  <c r="C16" l="1"/>
  <c r="D16" s="1"/>
  <c r="H15"/>
  <c r="D13"/>
  <c r="G11"/>
  <c r="G15"/>
  <c r="F15"/>
  <c r="G13"/>
  <c r="F13"/>
  <c r="E14"/>
  <c r="E12"/>
  <c r="D12"/>
  <c r="H14"/>
  <c r="H12"/>
  <c r="H16" s="1"/>
  <c r="G14" l="1"/>
  <c r="F14"/>
  <c r="G12"/>
  <c r="G16" s="1"/>
  <c r="F12"/>
  <c r="E16"/>
  <c r="K12" l="1"/>
  <c r="K13" s="1"/>
  <c r="F16"/>
  <c r="K27" s="1"/>
</calcChain>
</file>

<file path=xl/sharedStrings.xml><?xml version="1.0" encoding="utf-8"?>
<sst xmlns="http://schemas.openxmlformats.org/spreadsheetml/2006/main" count="59" uniqueCount="45">
  <si>
    <t>Year</t>
  </si>
  <si>
    <t>ABC ww</t>
  </si>
  <si>
    <t>ABC gw</t>
  </si>
  <si>
    <t>Comm ACL gw</t>
  </si>
  <si>
    <t>Comm ACL Jan-June gw</t>
  </si>
  <si>
    <t>Comm ACL July-Dec gw</t>
  </si>
  <si>
    <t>Rec ACL gw</t>
  </si>
  <si>
    <t>Avg.13-16</t>
  </si>
  <si>
    <t>Total ACL gw</t>
  </si>
  <si>
    <t>Note#1:  2012 Commercial ACL Jan-June is reduced by 11,000 lb gw PQBM and July-Dec by 24,000 lb gw PQBM.</t>
  </si>
  <si>
    <t>Note#2:  2013 onwards, discard mortality is deducted when setting the ABC.</t>
  </si>
  <si>
    <t>Jack's Table 3.</t>
  </si>
  <si>
    <t>Gregg's new table from Jack's Table 3.</t>
  </si>
  <si>
    <t xml:space="preserve">Question #2.  Specify ABC and ACL. </t>
  </si>
  <si>
    <t xml:space="preserve">    Option 1.  Request emergency rule with Categorical Exclusion (same as yellowtail snapper).</t>
  </si>
  <si>
    <t xml:space="preserve">    Option 2.  Delay increase until implemented through regulatory amendment.</t>
  </si>
  <si>
    <t xml:space="preserve">    Option 1.  Specify ABC/ACL by year based on annual values from SSC (column B, rows 12-15). Increase =</t>
  </si>
  <si>
    <t xml:space="preserve">    Option 2.  Specify ABC/ACL based on average of 2013-16 (column B, row 16). Increase =</t>
  </si>
  <si>
    <t>Jan-June</t>
  </si>
  <si>
    <t>Comm ACL</t>
  </si>
  <si>
    <t>ACL</t>
  </si>
  <si>
    <t>Total</t>
  </si>
  <si>
    <t>Daily Catch Rate Type</t>
  </si>
  <si>
    <t>Daily Catch Rate</t>
  </si>
  <si>
    <t>Quota Fulfilled by:</t>
  </si>
  <si>
    <t>Number of Days Season Extended with 86,000 pound increase in ACL</t>
  </si>
  <si>
    <t>a)  Flat rate to Beginning of Fishing Season (1/1/2012)</t>
  </si>
  <si>
    <t xml:space="preserve">7,415 lb </t>
  </si>
  <si>
    <r>
      <t xml:space="preserve">b)  January High Daily rate </t>
    </r>
    <r>
      <rPr>
        <sz val="10"/>
        <color theme="1"/>
        <rFont val="Calibri"/>
        <family val="2"/>
        <scheme val="minor"/>
      </rPr>
      <t>(landings + Jan expansions)</t>
    </r>
  </si>
  <si>
    <t xml:space="preserve">7,607 lb </t>
  </si>
  <si>
    <r>
      <t xml:space="preserve">c)  January Low Daily rate </t>
    </r>
    <r>
      <rPr>
        <sz val="10"/>
        <color theme="1"/>
        <rFont val="Calibri"/>
        <family val="2"/>
        <scheme val="minor"/>
      </rPr>
      <t>(landings + Jan expansions)</t>
    </r>
  </si>
  <si>
    <t xml:space="preserve">7,222 lb </t>
  </si>
  <si>
    <t xml:space="preserve">d)  February Daily rate </t>
  </si>
  <si>
    <t xml:space="preserve">4,212 lb </t>
  </si>
  <si>
    <t>Jack's Table 4.</t>
  </si>
  <si>
    <t>Gregg's new table from Jack's Table 4.</t>
  </si>
  <si>
    <t>Note#1.  Vermilion closed on February 29, 2012.</t>
  </si>
  <si>
    <t>Jan-June Comm Increase</t>
  </si>
  <si>
    <t>Number of Days Season Extended with 104,730 pound increase in ACL</t>
  </si>
  <si>
    <t>Note:  Closure projection conducted on February 16, 2012; closed on February 29, 2012; projected extension from 2/16.</t>
  </si>
  <si>
    <t xml:space="preserve">Question #1.  Timing to Implement changes </t>
  </si>
  <si>
    <t xml:space="preserve">Question #3.  Recreational Closure. </t>
  </si>
  <si>
    <t xml:space="preserve">    Option 1.  Remove Nov. 1 - March 31 recreational closure through emergency rule.</t>
  </si>
  <si>
    <t xml:space="preserve">    Option 2.  Remove Nov. 1 - March 31 recreational closure through a regulatory amendment.</t>
  </si>
  <si>
    <t>Note#3:  Price of vermilion expected to be $3/pound.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</si>
</sst>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3" fillId="0" borderId="4" xfId="0" applyNumberFormat="1" applyFont="1" applyBorder="1" applyAlignment="1">
      <alignment horizontal="center" wrapText="1"/>
    </xf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3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/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164" fontId="5" fillId="0" borderId="5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4" fillId="0" borderId="6" xfId="0" applyFont="1" applyFill="1" applyBorder="1"/>
    <xf numFmtId="0" fontId="3" fillId="2" borderId="0" xfId="0" applyFont="1" applyFill="1" applyBorder="1" applyAlignment="1">
      <alignment horizontal="center" wrapText="1"/>
    </xf>
    <xf numFmtId="165" fontId="0" fillId="0" borderId="0" xfId="2" applyNumberFormat="1" applyFont="1"/>
    <xf numFmtId="16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E1" workbookViewId="0">
      <selection activeCell="L19" sqref="L19"/>
    </sheetView>
  </sheetViews>
  <sheetFormatPr defaultRowHeight="14.4"/>
  <cols>
    <col min="1" max="1" width="10.33203125" customWidth="1"/>
    <col min="3" max="3" width="13.33203125" bestFit="1" customWidth="1"/>
    <col min="4" max="4" width="11.6640625" customWidth="1"/>
    <col min="5" max="8" width="11.5546875" bestFit="1" customWidth="1"/>
    <col min="9" max="9" width="7" customWidth="1"/>
    <col min="10" max="10" width="6" customWidth="1"/>
    <col min="11" max="11" width="11.6640625" customWidth="1"/>
    <col min="12" max="12" width="51.44140625" customWidth="1"/>
    <col min="13" max="13" width="17.44140625" customWidth="1"/>
    <col min="14" max="14" width="19" customWidth="1"/>
    <col min="15" max="15" width="26.109375" customWidth="1"/>
  </cols>
  <sheetData>
    <row r="1" spans="1:15" ht="15" thickBot="1">
      <c r="A1" t="s">
        <v>11</v>
      </c>
      <c r="L1" t="s">
        <v>34</v>
      </c>
    </row>
    <row r="2" spans="1:15" ht="36" customHeight="1" thickBot="1">
      <c r="A2" s="1" t="s">
        <v>0</v>
      </c>
      <c r="B2" s="2" t="s">
        <v>1</v>
      </c>
      <c r="C2" s="2" t="s">
        <v>2</v>
      </c>
      <c r="D2" s="2"/>
      <c r="E2" s="2" t="s">
        <v>3</v>
      </c>
      <c r="F2" s="2" t="s">
        <v>4</v>
      </c>
      <c r="G2" s="2" t="s">
        <v>5</v>
      </c>
      <c r="H2" s="2" t="s">
        <v>6</v>
      </c>
      <c r="L2" s="13" t="s">
        <v>22</v>
      </c>
      <c r="M2" s="14" t="s">
        <v>23</v>
      </c>
      <c r="N2" s="14" t="s">
        <v>24</v>
      </c>
      <c r="O2" s="15" t="s">
        <v>25</v>
      </c>
    </row>
    <row r="3" spans="1:15" ht="16.2" thickBot="1">
      <c r="A3" s="3">
        <v>2012</v>
      </c>
      <c r="B3" s="5">
        <v>1078000</v>
      </c>
      <c r="C3" s="5">
        <v>971171</v>
      </c>
      <c r="D3" s="5"/>
      <c r="E3" s="5">
        <v>618046</v>
      </c>
      <c r="F3" s="5">
        <v>315523</v>
      </c>
      <c r="G3" s="5">
        <v>302523</v>
      </c>
      <c r="H3" s="5">
        <v>307315</v>
      </c>
      <c r="L3" s="16" t="s">
        <v>26</v>
      </c>
      <c r="M3" s="17" t="s">
        <v>27</v>
      </c>
      <c r="N3" s="28">
        <f>F16/M11</f>
        <v>54.13545710241597</v>
      </c>
      <c r="O3" s="29">
        <v>0</v>
      </c>
    </row>
    <row r="4" spans="1:15" ht="16.2" thickBot="1">
      <c r="A4" s="3">
        <v>2013</v>
      </c>
      <c r="B4" s="5">
        <v>1372000</v>
      </c>
      <c r="C4" s="5">
        <v>1236036</v>
      </c>
      <c r="D4" s="5"/>
      <c r="E4" s="5">
        <v>840505</v>
      </c>
      <c r="F4" s="5">
        <v>420252</v>
      </c>
      <c r="G4" s="5">
        <v>420252</v>
      </c>
      <c r="H4" s="5">
        <v>395532</v>
      </c>
      <c r="L4" s="20" t="s">
        <v>28</v>
      </c>
      <c r="M4" s="21" t="s">
        <v>29</v>
      </c>
      <c r="N4" s="28">
        <f>F16/M12</f>
        <v>52.769083004392591</v>
      </c>
      <c r="O4" s="29">
        <v>0</v>
      </c>
    </row>
    <row r="5" spans="1:15" ht="16.2" thickBot="1">
      <c r="A5" s="3">
        <v>2014</v>
      </c>
      <c r="B5" s="5">
        <v>1312000</v>
      </c>
      <c r="C5" s="5">
        <v>1181982</v>
      </c>
      <c r="D5" s="5"/>
      <c r="E5" s="5">
        <v>803748</v>
      </c>
      <c r="F5" s="5">
        <v>401874</v>
      </c>
      <c r="G5" s="5">
        <v>401874</v>
      </c>
      <c r="H5" s="5">
        <v>378234</v>
      </c>
      <c r="L5" s="20" t="s">
        <v>30</v>
      </c>
      <c r="M5" s="21" t="s">
        <v>31</v>
      </c>
      <c r="N5" s="28">
        <f>F16/M13</f>
        <v>55.58216760099895</v>
      </c>
      <c r="O5" s="30">
        <v>0</v>
      </c>
    </row>
    <row r="6" spans="1:15" ht="16.2" thickBot="1">
      <c r="A6" s="3">
        <v>2015</v>
      </c>
      <c r="B6" s="5">
        <v>1289000</v>
      </c>
      <c r="C6" s="5">
        <v>1161261</v>
      </c>
      <c r="D6" s="5"/>
      <c r="E6" s="5">
        <v>789658</v>
      </c>
      <c r="F6" s="5">
        <v>394829</v>
      </c>
      <c r="G6" s="5">
        <v>394829</v>
      </c>
      <c r="H6" s="5">
        <v>371604</v>
      </c>
      <c r="L6" s="20" t="s">
        <v>32</v>
      </c>
      <c r="M6" s="21" t="s">
        <v>33</v>
      </c>
      <c r="N6" s="28">
        <f>F16/M14</f>
        <v>95.302567524789751</v>
      </c>
      <c r="O6" s="30">
        <f>97-60</f>
        <v>37</v>
      </c>
    </row>
    <row r="7" spans="1:15" ht="16.2" thickBot="1">
      <c r="A7" s="3">
        <v>2016</v>
      </c>
      <c r="B7" s="5">
        <v>1269000</v>
      </c>
      <c r="C7" s="5">
        <v>1143243</v>
      </c>
      <c r="D7" s="5"/>
      <c r="E7" s="5">
        <v>777405</v>
      </c>
      <c r="F7" s="5">
        <v>388703</v>
      </c>
      <c r="G7" s="5">
        <v>388703</v>
      </c>
      <c r="H7" s="5">
        <v>365838</v>
      </c>
      <c r="L7" s="25" t="s">
        <v>39</v>
      </c>
    </row>
    <row r="9" spans="1:15" ht="15" thickBot="1">
      <c r="A9" t="s">
        <v>12</v>
      </c>
      <c r="L9" t="s">
        <v>35</v>
      </c>
    </row>
    <row r="10" spans="1:15" ht="31.5" customHeight="1" thickBot="1">
      <c r="A10" s="1" t="s">
        <v>0</v>
      </c>
      <c r="B10" s="2" t="s">
        <v>1</v>
      </c>
      <c r="C10" s="2" t="s">
        <v>2</v>
      </c>
      <c r="D10" s="2" t="s">
        <v>8</v>
      </c>
      <c r="E10" s="2" t="s">
        <v>3</v>
      </c>
      <c r="F10" s="2" t="s">
        <v>4</v>
      </c>
      <c r="G10" s="2" t="s">
        <v>5</v>
      </c>
      <c r="H10" s="2" t="s">
        <v>6</v>
      </c>
      <c r="K10" s="26" t="s">
        <v>37</v>
      </c>
      <c r="L10" s="13" t="s">
        <v>22</v>
      </c>
      <c r="M10" s="14" t="s">
        <v>23</v>
      </c>
      <c r="N10" s="14" t="s">
        <v>24</v>
      </c>
      <c r="O10" s="15" t="s">
        <v>38</v>
      </c>
    </row>
    <row r="11" spans="1:15" ht="16.2" thickBot="1">
      <c r="A11" s="3">
        <v>2012</v>
      </c>
      <c r="B11" s="5">
        <v>1078000</v>
      </c>
      <c r="C11" s="6">
        <f>B11/1.11</f>
        <v>971171.17117117113</v>
      </c>
      <c r="D11" s="6">
        <v>960361</v>
      </c>
      <c r="E11" s="6">
        <f>0.68*D11</f>
        <v>653045.4800000001</v>
      </c>
      <c r="F11" s="6">
        <f>E11/2-11000</f>
        <v>315522.74000000005</v>
      </c>
      <c r="G11" s="6">
        <f>E11/2-24000</f>
        <v>302522.74000000005</v>
      </c>
      <c r="H11" s="6">
        <f>C11*0.32</f>
        <v>310774.77477477479</v>
      </c>
      <c r="L11" s="16" t="s">
        <v>26</v>
      </c>
      <c r="M11" s="23">
        <v>7415</v>
      </c>
      <c r="N11" s="18">
        <f>420252/M11</f>
        <v>56.675927174645985</v>
      </c>
      <c r="O11" s="19">
        <v>0</v>
      </c>
    </row>
    <row r="12" spans="1:15" ht="16.2" thickBot="1">
      <c r="A12" s="3">
        <v>2013</v>
      </c>
      <c r="B12" s="5">
        <v>1372000</v>
      </c>
      <c r="C12" s="6">
        <f t="shared" ref="C12:C15" si="0">B12/1.11</f>
        <v>1236036.036036036</v>
      </c>
      <c r="D12" s="6">
        <f>C12</f>
        <v>1236036.036036036</v>
      </c>
      <c r="E12" s="6">
        <f t="shared" ref="E12:E15" si="1">0.68*C12</f>
        <v>840504.5045045045</v>
      </c>
      <c r="F12" s="6">
        <f t="shared" ref="F12:F15" si="2">E12/2</f>
        <v>420252.25225225225</v>
      </c>
      <c r="G12" s="6">
        <f t="shared" ref="G12:G15" si="3">E12/2</f>
        <v>420252.25225225225</v>
      </c>
      <c r="H12" s="6">
        <f t="shared" ref="H12:H15" si="4">C12*0.32</f>
        <v>395531.53153153154</v>
      </c>
      <c r="K12" s="8">
        <f>F12-F11</f>
        <v>104729.5122522522</v>
      </c>
      <c r="L12" s="20" t="s">
        <v>28</v>
      </c>
      <c r="M12" s="24">
        <v>7607</v>
      </c>
      <c r="N12" s="18">
        <f t="shared" ref="N12:N14" si="5">420252/M12</f>
        <v>55.245431839095573</v>
      </c>
      <c r="O12" s="19">
        <v>0</v>
      </c>
    </row>
    <row r="13" spans="1:15" ht="16.2" thickBot="1">
      <c r="A13" s="3">
        <v>2014</v>
      </c>
      <c r="B13" s="5">
        <v>1312000</v>
      </c>
      <c r="C13" s="6">
        <f t="shared" si="0"/>
        <v>1181981.9819819818</v>
      </c>
      <c r="D13" s="6">
        <f t="shared" ref="D13:D16" si="6">C13</f>
        <v>1181981.9819819818</v>
      </c>
      <c r="E13" s="6">
        <f t="shared" si="1"/>
        <v>803747.74774774769</v>
      </c>
      <c r="F13" s="6">
        <f t="shared" si="2"/>
        <v>401873.87387387385</v>
      </c>
      <c r="G13" s="6">
        <f t="shared" si="3"/>
        <v>401873.87387387385</v>
      </c>
      <c r="H13" s="6">
        <f t="shared" si="4"/>
        <v>378234.2342342342</v>
      </c>
      <c r="K13" s="27">
        <f>K12*3</f>
        <v>314188.5367567566</v>
      </c>
      <c r="L13" s="20" t="s">
        <v>30</v>
      </c>
      <c r="M13" s="24">
        <v>7222</v>
      </c>
      <c r="N13" s="18">
        <f t="shared" si="5"/>
        <v>58.190528939351978</v>
      </c>
      <c r="O13" s="22">
        <v>0</v>
      </c>
    </row>
    <row r="14" spans="1:15" ht="16.2" thickBot="1">
      <c r="A14" s="3">
        <v>2015</v>
      </c>
      <c r="B14" s="5">
        <v>1289000</v>
      </c>
      <c r="C14" s="6">
        <f t="shared" si="0"/>
        <v>1161261.2612612611</v>
      </c>
      <c r="D14" s="6">
        <f t="shared" si="6"/>
        <v>1161261.2612612611</v>
      </c>
      <c r="E14" s="6">
        <f t="shared" si="1"/>
        <v>789657.65765765763</v>
      </c>
      <c r="F14" s="6">
        <f t="shared" si="2"/>
        <v>394828.82882882882</v>
      </c>
      <c r="G14" s="6">
        <f t="shared" si="3"/>
        <v>394828.82882882882</v>
      </c>
      <c r="H14" s="6">
        <f t="shared" si="4"/>
        <v>371603.60360360355</v>
      </c>
      <c r="L14" s="20" t="s">
        <v>32</v>
      </c>
      <c r="M14" s="24">
        <v>4212</v>
      </c>
      <c r="N14" s="18">
        <f t="shared" si="5"/>
        <v>99.774928774928782</v>
      </c>
      <c r="O14" s="22">
        <f>100-60</f>
        <v>40</v>
      </c>
    </row>
    <row r="15" spans="1:15" ht="16.2" thickBot="1">
      <c r="A15" s="3">
        <v>2016</v>
      </c>
      <c r="B15" s="5">
        <v>1269000</v>
      </c>
      <c r="C15" s="6">
        <f t="shared" si="0"/>
        <v>1143243.2432432431</v>
      </c>
      <c r="D15" s="6">
        <f t="shared" si="6"/>
        <v>1143243.2432432431</v>
      </c>
      <c r="E15" s="6">
        <f t="shared" si="1"/>
        <v>777405.40540540533</v>
      </c>
      <c r="F15" s="6">
        <f t="shared" si="2"/>
        <v>388702.70270270266</v>
      </c>
      <c r="G15" s="6">
        <f t="shared" si="3"/>
        <v>388702.70270270266</v>
      </c>
      <c r="H15" s="6">
        <f t="shared" si="4"/>
        <v>365837.83783783781</v>
      </c>
      <c r="J15" s="8"/>
      <c r="L15" s="25" t="s">
        <v>36</v>
      </c>
    </row>
    <row r="16" spans="1:15">
      <c r="A16" t="s">
        <v>7</v>
      </c>
      <c r="B16" s="4">
        <f>AVERAGE(B12:B15)</f>
        <v>1310500</v>
      </c>
      <c r="C16" s="6">
        <f t="shared" ref="C16:H16" si="7">AVERAGE(C12:C15)</f>
        <v>1180630.6306306305</v>
      </c>
      <c r="D16" s="6">
        <f t="shared" si="6"/>
        <v>1180630.6306306305</v>
      </c>
      <c r="E16" s="6">
        <f t="shared" si="7"/>
        <v>802828.82882882887</v>
      </c>
      <c r="F16" s="6">
        <f t="shared" si="7"/>
        <v>401414.41441441444</v>
      </c>
      <c r="G16" s="6">
        <f t="shared" si="7"/>
        <v>401414.41441441444</v>
      </c>
      <c r="H16" s="6">
        <f t="shared" si="7"/>
        <v>377801.80180180178</v>
      </c>
      <c r="J16" s="8"/>
    </row>
    <row r="17" spans="1:14">
      <c r="A17" t="s">
        <v>9</v>
      </c>
      <c r="B17" s="4"/>
      <c r="C17" s="6"/>
      <c r="D17" s="6"/>
      <c r="E17" s="6"/>
      <c r="F17" s="6"/>
      <c r="G17" s="6"/>
      <c r="H17" s="6"/>
      <c r="N17" s="9"/>
    </row>
    <row r="18" spans="1:14">
      <c r="A18" t="s">
        <v>10</v>
      </c>
      <c r="K18" s="8"/>
      <c r="N18" s="9"/>
    </row>
    <row r="19" spans="1:14">
      <c r="A19" t="s">
        <v>44</v>
      </c>
      <c r="N19" s="9"/>
    </row>
    <row r="20" spans="1:14">
      <c r="N20" s="9"/>
    </row>
    <row r="21" spans="1:14" s="7" customFormat="1">
      <c r="A21" s="7" t="s">
        <v>40</v>
      </c>
    </row>
    <row r="22" spans="1:14">
      <c r="A22" t="s">
        <v>14</v>
      </c>
    </row>
    <row r="23" spans="1:14">
      <c r="A23" t="s">
        <v>15</v>
      </c>
    </row>
    <row r="24" spans="1:14">
      <c r="J24" s="10" t="s">
        <v>21</v>
      </c>
      <c r="K24" s="10" t="s">
        <v>18</v>
      </c>
    </row>
    <row r="25" spans="1:14">
      <c r="A25" s="7" t="s">
        <v>13</v>
      </c>
      <c r="B25" s="7"/>
      <c r="C25" s="7"/>
      <c r="D25" s="7"/>
      <c r="E25" s="7"/>
      <c r="F25" s="7"/>
      <c r="G25" s="7"/>
      <c r="H25" s="7"/>
      <c r="I25" s="7"/>
      <c r="J25" s="10" t="s">
        <v>20</v>
      </c>
      <c r="K25" s="11" t="s">
        <v>19</v>
      </c>
    </row>
    <row r="26" spans="1:14">
      <c r="A26" t="s">
        <v>16</v>
      </c>
      <c r="J26" s="12">
        <f>(D12-D11)/D11</f>
        <v>0.28705355177483882</v>
      </c>
      <c r="K26" s="12">
        <f>(F12-F11)/F11</f>
        <v>0.3319238171304299</v>
      </c>
    </row>
    <row r="27" spans="1:14">
      <c r="A27" t="s">
        <v>17</v>
      </c>
      <c r="J27" s="12">
        <f>(D16-D11)/D11</f>
        <v>0.2293612825079637</v>
      </c>
      <c r="K27" s="12">
        <f>(F16-F11)/F11</f>
        <v>0.27222023494856307</v>
      </c>
    </row>
    <row r="29" spans="1:14">
      <c r="A29" s="7" t="s">
        <v>41</v>
      </c>
    </row>
    <row r="30" spans="1:14">
      <c r="A30" t="s">
        <v>42</v>
      </c>
    </row>
    <row r="31" spans="1:14">
      <c r="A31" t="s">
        <v>43</v>
      </c>
    </row>
  </sheetData>
  <printOptions headings="1"/>
  <pageMargins left="0.7" right="0.7" top="0.75" bottom="0.75" header="0.3" footer="0.3"/>
  <pageSetup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john.mcgovern</cp:lastModifiedBy>
  <cp:lastPrinted>2012-11-20T19:53:45Z</cp:lastPrinted>
  <dcterms:created xsi:type="dcterms:W3CDTF">2012-11-20T14:22:05Z</dcterms:created>
  <dcterms:modified xsi:type="dcterms:W3CDTF">2012-11-28T13:44:51Z</dcterms:modified>
</cp:coreProperties>
</file>